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900" yWindow="225" windowWidth="17760" windowHeight="10155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definedNames>
    <definedName name="_xlnm.Print_Area" localSheetId="1">'Detailed Breakdown'!$B$2:$AO$49</definedName>
  </definedNames>
  <calcPr calcId="145621"/>
</workbook>
</file>

<file path=xl/calcChain.xml><?xml version="1.0" encoding="utf-8"?>
<calcChain xmlns="http://schemas.openxmlformats.org/spreadsheetml/2006/main">
  <c r="AT60" i="2" l="1"/>
  <c r="AT61" i="2"/>
  <c r="AT62" i="2"/>
  <c r="AT63" i="2"/>
  <c r="AT64" i="2"/>
  <c r="AT71" i="2"/>
  <c r="AS60" i="2"/>
  <c r="AS61" i="2"/>
  <c r="AS62" i="2"/>
  <c r="AS63" i="2"/>
  <c r="AS64" i="2"/>
  <c r="AS71" i="2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6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2" i="3"/>
  <c r="D11" i="3"/>
  <c r="D10" i="3"/>
  <c r="D9" i="3"/>
  <c r="D8" i="3"/>
  <c r="D7" i="3"/>
  <c r="D6" i="3"/>
  <c r="P32" i="3"/>
  <c r="M32" i="3"/>
  <c r="P31" i="3"/>
  <c r="M31" i="3"/>
  <c r="P30" i="3"/>
  <c r="M30" i="3"/>
  <c r="P29" i="3"/>
  <c r="M29" i="3"/>
  <c r="P28" i="3"/>
  <c r="M28" i="3"/>
  <c r="P27" i="3"/>
  <c r="M27" i="3"/>
  <c r="P26" i="3"/>
  <c r="M26" i="3"/>
  <c r="P25" i="3"/>
  <c r="M25" i="3"/>
  <c r="P24" i="3"/>
  <c r="M24" i="3"/>
  <c r="P23" i="3"/>
  <c r="M23" i="3"/>
  <c r="P22" i="3"/>
  <c r="M22" i="3"/>
  <c r="P21" i="3"/>
  <c r="M21" i="3"/>
  <c r="P20" i="3"/>
  <c r="M20" i="3"/>
  <c r="P19" i="3"/>
  <c r="M19" i="3"/>
  <c r="P18" i="3"/>
  <c r="M18" i="3"/>
  <c r="P17" i="3"/>
  <c r="M17" i="3"/>
  <c r="P16" i="3"/>
  <c r="M16" i="3"/>
  <c r="P15" i="3"/>
  <c r="M15" i="3"/>
  <c r="P14" i="3"/>
  <c r="M14" i="3"/>
  <c r="P13" i="3"/>
  <c r="M13" i="3"/>
  <c r="P12" i="3"/>
  <c r="M12" i="3"/>
  <c r="P11" i="3"/>
  <c r="M11" i="3"/>
  <c r="P10" i="3"/>
  <c r="M10" i="3"/>
  <c r="P9" i="3"/>
  <c r="M9" i="3"/>
  <c r="P8" i="3"/>
  <c r="M8" i="3"/>
  <c r="P7" i="3"/>
  <c r="M7" i="3"/>
  <c r="P6" i="3"/>
  <c r="M6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J25" i="3"/>
  <c r="I25" i="3"/>
  <c r="H25" i="3"/>
  <c r="G25" i="3"/>
  <c r="F25" i="3"/>
  <c r="E25" i="3"/>
  <c r="J24" i="3"/>
  <c r="I24" i="3"/>
  <c r="H24" i="3"/>
  <c r="G24" i="3"/>
  <c r="F24" i="3"/>
  <c r="E24" i="3"/>
  <c r="J23" i="3"/>
  <c r="I23" i="3"/>
  <c r="H23" i="3"/>
  <c r="G23" i="3"/>
  <c r="F23" i="3"/>
  <c r="E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J8" i="3"/>
  <c r="I8" i="3"/>
  <c r="H8" i="3"/>
  <c r="G8" i="3"/>
  <c r="F8" i="3"/>
  <c r="E8" i="3"/>
  <c r="J7" i="3"/>
  <c r="I7" i="3"/>
  <c r="H7" i="3"/>
  <c r="G7" i="3"/>
  <c r="F7" i="3"/>
  <c r="E7" i="3"/>
  <c r="J6" i="3"/>
  <c r="I6" i="3"/>
  <c r="H6" i="3"/>
  <c r="G6" i="3"/>
  <c r="F6" i="3"/>
  <c r="E6" i="3"/>
  <c r="K15" i="3" l="1"/>
  <c r="K16" i="3"/>
  <c r="O16" i="3" l="1"/>
  <c r="O7" i="3" l="1"/>
  <c r="O8" i="3"/>
  <c r="O9" i="3"/>
  <c r="O10" i="3"/>
  <c r="O11" i="3"/>
  <c r="O17" i="3"/>
  <c r="O18" i="3"/>
  <c r="O19" i="3"/>
  <c r="O20" i="3"/>
  <c r="O21" i="3"/>
  <c r="O22" i="3"/>
  <c r="O23" i="3"/>
  <c r="O24" i="3"/>
  <c r="O27" i="3"/>
  <c r="O28" i="3"/>
  <c r="O29" i="3"/>
  <c r="O30" i="3"/>
  <c r="O31" i="3"/>
  <c r="O32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4" i="3"/>
  <c r="K13" i="3"/>
  <c r="K12" i="3"/>
  <c r="K11" i="3"/>
  <c r="K10" i="3"/>
  <c r="K9" i="3"/>
  <c r="K8" i="3"/>
  <c r="K7" i="3"/>
  <c r="O25" i="3" l="1"/>
  <c r="F49" i="2" l="1"/>
  <c r="G72" i="2" s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O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O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O72" i="2" l="1"/>
  <c r="AT72" i="2" s="1"/>
  <c r="AM72" i="2"/>
  <c r="AJ72" i="2"/>
  <c r="AK72" i="2"/>
  <c r="AH72" i="2"/>
  <c r="AI72" i="2"/>
  <c r="AF72" i="2"/>
  <c r="AG72" i="2"/>
  <c r="AD72" i="2"/>
  <c r="AE72" i="2"/>
  <c r="AB72" i="2"/>
  <c r="AC72" i="2"/>
  <c r="Z72" i="2"/>
  <c r="AA72" i="2"/>
  <c r="X72" i="2"/>
  <c r="Y72" i="2"/>
  <c r="V72" i="2"/>
  <c r="W72" i="2"/>
  <c r="T72" i="2"/>
  <c r="U72" i="2"/>
  <c r="R72" i="2"/>
  <c r="S72" i="2"/>
  <c r="P72" i="2"/>
  <c r="Q72" i="2"/>
  <c r="N72" i="2"/>
  <c r="O72" i="2"/>
  <c r="H72" i="2"/>
  <c r="I72" i="2"/>
  <c r="L72" i="2"/>
  <c r="M72" i="2"/>
  <c r="J72" i="2"/>
  <c r="K72" i="2"/>
  <c r="AN28" i="2"/>
  <c r="AN72" i="2" s="1"/>
  <c r="AS72" i="2" s="1"/>
  <c r="AL28" i="2"/>
  <c r="AL72" i="2" s="1"/>
  <c r="AJ28" i="2"/>
  <c r="AF28" i="2"/>
  <c r="AD28" i="2"/>
  <c r="AB28" i="2"/>
  <c r="Z28" i="2"/>
  <c r="X28" i="2"/>
  <c r="V28" i="2"/>
  <c r="R28" i="2"/>
  <c r="P28" i="2"/>
  <c r="N28" i="2"/>
  <c r="AW72" i="2" l="1"/>
  <c r="AU72" i="2" s="1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S66" i="2" s="1"/>
  <c r="AO66" i="2"/>
  <c r="AT66" i="2" s="1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S67" i="2" s="1"/>
  <c r="AO67" i="2"/>
  <c r="AT67" i="2" s="1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S68" i="2" s="1"/>
  <c r="AO68" i="2"/>
  <c r="AT68" i="2" s="1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S69" i="2" s="1"/>
  <c r="AO69" i="2"/>
  <c r="AT69" i="2" s="1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S70" i="2" s="1"/>
  <c r="AO70" i="2"/>
  <c r="AT70" i="2" s="1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X72" i="2" l="1"/>
  <c r="AV72" i="2" s="1"/>
  <c r="Q24" i="3" s="1"/>
  <c r="AX66" i="2"/>
  <c r="AV66" i="2" s="1"/>
  <c r="AW66" i="2"/>
  <c r="AU66" i="2" l="1"/>
  <c r="Q18" i="3" s="1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G54" i="2" l="1"/>
  <c r="F54" i="2"/>
  <c r="K60" i="2"/>
  <c r="J60" i="2"/>
  <c r="I55" i="2"/>
  <c r="H55" i="2"/>
  <c r="K54" i="2"/>
  <c r="J54" i="2"/>
  <c r="D51" i="2"/>
  <c r="J51" i="2" l="1"/>
  <c r="AX69" i="2"/>
  <c r="AV69" i="2" s="1"/>
  <c r="AX70" i="2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X68" i="2" l="1"/>
  <c r="AV68" i="2" s="1"/>
  <c r="AW70" i="2"/>
  <c r="AU70" i="2" s="1"/>
  <c r="AV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T54" i="2" s="1"/>
  <c r="AN54" i="2"/>
  <c r="AS54" i="2" s="1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T55" i="2" s="1"/>
  <c r="AN55" i="2"/>
  <c r="AS55" i="2" s="1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S56" i="2" s="1"/>
  <c r="AO56" i="2"/>
  <c r="AT56" i="2" s="1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T57" i="2" s="1"/>
  <c r="AN57" i="2"/>
  <c r="AS57" i="2" s="1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S58" i="2" s="1"/>
  <c r="AO58" i="2"/>
  <c r="AT58" i="2" s="1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S59" i="2" s="1"/>
  <c r="AO59" i="2"/>
  <c r="AT59" i="2" s="1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S65" i="2" s="1"/>
  <c r="AO65" i="2"/>
  <c r="AT65" i="2" s="1"/>
  <c r="N51" i="2"/>
  <c r="X51" i="2"/>
  <c r="AF51" i="2"/>
  <c r="AN51" i="2"/>
  <c r="R51" i="2"/>
  <c r="AB51" i="2"/>
  <c r="AJ51" i="2"/>
  <c r="AH51" i="2"/>
  <c r="AL51" i="2"/>
  <c r="L51" i="2"/>
  <c r="Z51" i="2"/>
  <c r="AD51" i="2"/>
  <c r="T51" i="2"/>
  <c r="P51" i="2"/>
  <c r="Q22" i="3" l="1"/>
  <c r="AX55" i="2"/>
  <c r="AV55" i="2" s="1"/>
  <c r="AW55" i="2"/>
  <c r="AU55" i="2" s="1"/>
  <c r="AX67" i="2"/>
  <c r="AV67" i="2" s="1"/>
  <c r="AW64" i="2"/>
  <c r="AU64" i="2" s="1"/>
  <c r="AW60" i="2"/>
  <c r="AU60" i="2" s="1"/>
  <c r="AW67" i="2"/>
  <c r="AU67" i="2" s="1"/>
  <c r="AX64" i="2"/>
  <c r="AX62" i="2"/>
  <c r="AX60" i="2"/>
  <c r="AV60" i="2" s="1"/>
  <c r="AW58" i="2"/>
  <c r="AU58" i="2" s="1"/>
  <c r="AX71" i="2"/>
  <c r="AX65" i="2"/>
  <c r="AV65" i="2" s="1"/>
  <c r="AX63" i="2"/>
  <c r="AV63" i="2" s="1"/>
  <c r="AX61" i="2"/>
  <c r="AV61" i="2" s="1"/>
  <c r="AW59" i="2"/>
  <c r="AU59" i="2" s="1"/>
  <c r="AW57" i="2"/>
  <c r="AU57" i="2" s="1"/>
  <c r="AW63" i="2"/>
  <c r="AU63" i="2" s="1"/>
  <c r="AW61" i="2"/>
  <c r="AU61" i="2" s="1"/>
  <c r="AX59" i="2"/>
  <c r="AV59" i="2" s="1"/>
  <c r="AX57" i="2"/>
  <c r="AV57" i="2" s="1"/>
  <c r="AW65" i="2"/>
  <c r="AU65" i="2" s="1"/>
  <c r="AW62" i="2"/>
  <c r="AU62" i="2" s="1"/>
  <c r="AX58" i="2"/>
  <c r="AV58" i="2" s="1"/>
  <c r="AX56" i="2"/>
  <c r="AV56" i="2" s="1"/>
  <c r="AW54" i="2"/>
  <c r="AU54" i="2" s="1"/>
  <c r="AW68" i="2"/>
  <c r="AU68" i="2" s="1"/>
  <c r="Q20" i="3" s="1"/>
  <c r="AW69" i="2"/>
  <c r="AU69" i="2" s="1"/>
  <c r="Q21" i="3" s="1"/>
  <c r="AW71" i="2"/>
  <c r="AU71" i="2" s="1"/>
  <c r="AW56" i="2"/>
  <c r="AU56" i="2" s="1"/>
  <c r="Q19" i="3" l="1"/>
  <c r="Q17" i="3"/>
  <c r="Q8" i="3"/>
  <c r="Q10" i="3"/>
  <c r="Q9" i="3"/>
  <c r="Q7" i="3"/>
  <c r="Q11" i="3"/>
  <c r="AV62" i="2"/>
  <c r="AV71" i="2"/>
  <c r="Q23" i="3" s="1"/>
  <c r="AV64" i="2"/>
  <c r="AX54" i="2"/>
  <c r="AV54" i="2" s="1"/>
  <c r="Q6" i="3" s="1"/>
  <c r="O6" i="3" l="1"/>
  <c r="K6" i="3" l="1"/>
</calcChain>
</file>

<file path=xl/sharedStrings.xml><?xml version="1.0" encoding="utf-8"?>
<sst xmlns="http://schemas.openxmlformats.org/spreadsheetml/2006/main" count="251" uniqueCount="96">
  <si>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</si>
  <si>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</si>
  <si>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</si>
  <si>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</si>
  <si>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</si>
  <si>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</si>
  <si>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</si>
  <si>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</si>
  <si>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</si>
  <si>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</si>
  <si>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</si>
  <si>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</si>
  <si>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</si>
  <si>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</si>
  <si>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</si>
  <si>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</si>
  <si>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</si>
  <si>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</si>
  <si>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</si>
  <si>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</si>
  <si>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</si>
  <si>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</si>
  <si>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</si>
  <si>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</si>
  <si>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</si>
  <si>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</si>
  <si>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</si>
  <si>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</si>
  <si>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</si>
  <si>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</si>
  <si>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</si>
  <si>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</si>
  <si>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</si>
  <si>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</si>
  <si>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</si>
  <si>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</si>
  <si>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</si>
  <si>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</si>
  <si>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</si>
  <si>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</si>
  <si>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</si>
  <si>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</si>
  <si>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</si>
  <si>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</si>
  <si>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</si>
  <si>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</si>
  <si>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</si>
  <si>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</si>
  <si>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</si>
  <si>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</si>
  <si>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</si>
  <si>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</si>
  <si>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</si>
  <si>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</si>
  <si>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</si>
  <si>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</si>
  <si>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</si>
  <si>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</si>
  <si>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</si>
  <si>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</si>
  <si>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</si>
  <si>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</si>
  <si>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</si>
  <si>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</si>
  <si>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</si>
  <si>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</si>
  <si>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</si>
  <si>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</si>
  <si>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</si>
  <si>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</si>
  <si>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</si>
  <si>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</si>
  <si>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</si>
  <si>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</si>
  <si>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</si>
  <si>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</si>
  <si>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</si>
  <si>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</si>
  <si>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</si>
  <si>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</si>
  <si>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</si>
  <si>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</si>
  <si>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</si>
  <si>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</si>
  <si>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</si>
  <si>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</si>
  <si>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</si>
  <si>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</si>
  <si>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</si>
  <si>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LV Network Domestic</t>
  </si>
  <si>
    <t>LV Network Non-Domestic Non-CT</t>
  </si>
  <si>
    <t>Changes due to issue of Model version DCP179</t>
  </si>
  <si>
    <t>LV Generation NHH or Aggregate HH</t>
  </si>
  <si>
    <t>Changes due to issue of Model version DCP227</t>
  </si>
  <si>
    <t>DNO : East Mids</t>
  </si>
  <si>
    <t>Table 1076: allowed revenue and rate of return &amp; EDCM recoverable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</si>
</sst>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2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East Mids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8/CDCM%20Models/April%2018%20CDCM%20Models/CDCM%20Model_01%20April%202018%20Pre-Release%20-%20EM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9/Current%20DCUSA%20Models/CDCM/CDCM%20Model_01%20April%202019%20Pre-Release%20-%20EM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  <sheetName val="CDCM Model_01 April 2018 Pre-Re"/>
    </sheetNames>
    <sheetDataSet>
      <sheetData sheetId="0"/>
      <sheetData sheetId="1">
        <row r="46">
          <cell r="E46">
            <v>10413995.409618815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Mids in April 18 (Final)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1.9570000000000001</v>
          </cell>
          <cell r="E16">
            <v>0</v>
          </cell>
          <cell r="F16">
            <v>0</v>
          </cell>
          <cell r="G16">
            <v>3.23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3</v>
          </cell>
          <cell r="C17">
            <v>2</v>
          </cell>
          <cell r="D17">
            <v>2.1850000000000001</v>
          </cell>
          <cell r="E17">
            <v>0.80700000000000005</v>
          </cell>
          <cell r="F17">
            <v>0</v>
          </cell>
          <cell r="G17">
            <v>3.23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11</v>
          </cell>
          <cell r="C18">
            <v>2</v>
          </cell>
          <cell r="D18">
            <v>1.1679999999999999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13</v>
          </cell>
          <cell r="C19">
            <v>3</v>
          </cell>
          <cell r="D19">
            <v>1.9550000000000001</v>
          </cell>
          <cell r="E19">
            <v>0</v>
          </cell>
          <cell r="F19">
            <v>0</v>
          </cell>
          <cell r="G19">
            <v>5.46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37</v>
          </cell>
          <cell r="C20">
            <v>4</v>
          </cell>
          <cell r="D20">
            <v>2.052</v>
          </cell>
          <cell r="E20">
            <v>0.80700000000000005</v>
          </cell>
          <cell r="F20">
            <v>0</v>
          </cell>
          <cell r="G20">
            <v>5.46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901</v>
          </cell>
          <cell r="C21">
            <v>4</v>
          </cell>
          <cell r="D21">
            <v>0.96199999999999997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81</v>
          </cell>
          <cell r="C22" t="str">
            <v>5-8</v>
          </cell>
          <cell r="D22">
            <v>2.0350000000000001</v>
          </cell>
          <cell r="E22">
            <v>0.80300000000000005</v>
          </cell>
          <cell r="F22">
            <v>0</v>
          </cell>
          <cell r="G22">
            <v>32.5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80</v>
          </cell>
          <cell r="C23" t="str">
            <v>5-8</v>
          </cell>
          <cell r="D23">
            <v>1.8879999999999999</v>
          </cell>
          <cell r="E23">
            <v>0.79700000000000004</v>
          </cell>
          <cell r="F23">
            <v>0</v>
          </cell>
          <cell r="G23">
            <v>24.35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90</v>
          </cell>
          <cell r="C24" t="str">
            <v>5-8</v>
          </cell>
          <cell r="D24">
            <v>1.2589999999999999</v>
          </cell>
          <cell r="E24">
            <v>0.76900000000000002</v>
          </cell>
          <cell r="F24">
            <v>0</v>
          </cell>
          <cell r="G24">
            <v>223.48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246</v>
          </cell>
          <cell r="C25">
            <v>0</v>
          </cell>
          <cell r="D25">
            <v>7.3310000000000004</v>
          </cell>
          <cell r="E25">
            <v>1.359</v>
          </cell>
          <cell r="F25">
            <v>0.80200000000000005</v>
          </cell>
          <cell r="G25">
            <v>3.23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247</v>
          </cell>
          <cell r="C26">
            <v>0</v>
          </cell>
          <cell r="D26">
            <v>7.6749999999999998</v>
          </cell>
          <cell r="E26">
            <v>1.391</v>
          </cell>
          <cell r="F26">
            <v>0.80400000000000005</v>
          </cell>
          <cell r="G26">
            <v>5.46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58, 990</v>
          </cell>
          <cell r="C27">
            <v>0</v>
          </cell>
          <cell r="D27">
            <v>6.1950000000000003</v>
          </cell>
          <cell r="E27">
            <v>1.2270000000000001</v>
          </cell>
          <cell r="F27">
            <v>0.79200000000000004</v>
          </cell>
          <cell r="G27">
            <v>8.27</v>
          </cell>
          <cell r="H27">
            <v>2.6</v>
          </cell>
          <cell r="I27">
            <v>5.79</v>
          </cell>
        </row>
        <row r="28">
          <cell r="A28" t="str">
            <v>LV Sub HH Metered</v>
          </cell>
          <cell r="B28">
            <v>59</v>
          </cell>
          <cell r="C28">
            <v>0</v>
          </cell>
          <cell r="D28">
            <v>4.6630000000000003</v>
          </cell>
          <cell r="E28">
            <v>1.048</v>
          </cell>
          <cell r="F28">
            <v>0.77800000000000002</v>
          </cell>
          <cell r="G28">
            <v>6.37</v>
          </cell>
          <cell r="H28">
            <v>3.52</v>
          </cell>
          <cell r="I28">
            <v>5.63</v>
          </cell>
        </row>
        <row r="29">
          <cell r="A29" t="str">
            <v>HV HH Metered</v>
          </cell>
          <cell r="B29" t="str">
            <v>60, 991</v>
          </cell>
          <cell r="C29">
            <v>0</v>
          </cell>
          <cell r="D29">
            <v>3.1469999999999998</v>
          </cell>
          <cell r="E29">
            <v>0.89</v>
          </cell>
          <cell r="F29">
            <v>0.76700000000000002</v>
          </cell>
          <cell r="G29">
            <v>63.18</v>
          </cell>
          <cell r="H29">
            <v>4.2</v>
          </cell>
          <cell r="I29">
            <v>6.46</v>
          </cell>
        </row>
        <row r="30">
          <cell r="A30" t="str">
            <v>NHH UMS category A</v>
          </cell>
          <cell r="B30">
            <v>800</v>
          </cell>
          <cell r="C30">
            <v>8</v>
          </cell>
          <cell r="D30">
            <v>2.1469999999999998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801</v>
          </cell>
          <cell r="C31">
            <v>1</v>
          </cell>
          <cell r="D31">
            <v>2.4089999999999998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802</v>
          </cell>
          <cell r="C32">
            <v>1</v>
          </cell>
          <cell r="D32">
            <v>3.3159999999999998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803</v>
          </cell>
          <cell r="C33">
            <v>1</v>
          </cell>
          <cell r="D33">
            <v>1.885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804</v>
          </cell>
          <cell r="C34">
            <v>0</v>
          </cell>
          <cell r="D34">
            <v>20.83</v>
          </cell>
          <cell r="E34">
            <v>1.8819999999999999</v>
          </cell>
          <cell r="F34">
            <v>1.3959999999999999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986</v>
          </cell>
          <cell r="C35" t="str">
            <v>8&amp;0</v>
          </cell>
          <cell r="D35">
            <v>-0.63300000000000001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970</v>
          </cell>
          <cell r="C36">
            <v>8</v>
          </cell>
          <cell r="D36">
            <v>-0.55700000000000005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971</v>
          </cell>
          <cell r="C37">
            <v>0</v>
          </cell>
          <cell r="D37">
            <v>-0.63300000000000001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tbc</v>
          </cell>
          <cell r="C38">
            <v>0</v>
          </cell>
          <cell r="D38">
            <v>-0.63300000000000001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973</v>
          </cell>
          <cell r="C39">
            <v>0</v>
          </cell>
          <cell r="D39">
            <v>-5.2110000000000003</v>
          </cell>
          <cell r="E39">
            <v>-0.47699999999999998</v>
          </cell>
          <cell r="F39">
            <v>-3.5000000000000003E-2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tbc</v>
          </cell>
          <cell r="C40">
            <v>0</v>
          </cell>
          <cell r="D40">
            <v>-5.2110000000000003</v>
          </cell>
          <cell r="E40">
            <v>-0.47699999999999998</v>
          </cell>
          <cell r="F40">
            <v>-3.5000000000000003E-2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972</v>
          </cell>
          <cell r="C41">
            <v>0</v>
          </cell>
          <cell r="D41">
            <v>-0.55700000000000005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tbc</v>
          </cell>
          <cell r="C42">
            <v>0</v>
          </cell>
          <cell r="D42">
            <v>-0.55700000000000005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</sheetData>
      <sheetData sheetId="20">
        <row r="1">
          <cell r="A1" t="str">
            <v>Summary for WPD East Mids in April 18 (Final)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185282549.15050822</v>
          </cell>
          <cell r="D14">
            <v>14281.14892333746</v>
          </cell>
          <cell r="E14">
            <v>3.0016036180506347E-5</v>
          </cell>
          <cell r="F14">
            <v>0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5542391.670783842</v>
          </cell>
          <cell r="C49">
            <v>1630942.9994577309</v>
          </cell>
          <cell r="D49">
            <v>127692607.4893467</v>
          </cell>
          <cell r="E49">
            <v>108464604.99723978</v>
          </cell>
          <cell r="F49">
            <v>19228002.492106918</v>
          </cell>
          <cell r="G49">
            <v>0</v>
          </cell>
          <cell r="H49">
            <v>0</v>
          </cell>
          <cell r="I49">
            <v>0</v>
          </cell>
          <cell r="J49">
            <v>2.3039260859615065</v>
          </cell>
        </row>
        <row r="50">
          <cell r="A50" t="str">
            <v>LDNO LV: Domestic Unrestricted</v>
          </cell>
          <cell r="B50">
            <v>73610.901138689645</v>
          </cell>
          <cell r="C50">
            <v>26205.042690410959</v>
          </cell>
          <cell r="D50">
            <v>1222426.4157190875</v>
          </cell>
          <cell r="E50">
            <v>1006261.0185658875</v>
          </cell>
          <cell r="F50">
            <v>216165.3971532</v>
          </cell>
          <cell r="G50">
            <v>0</v>
          </cell>
          <cell r="H50">
            <v>0</v>
          </cell>
          <cell r="I50">
            <v>0</v>
          </cell>
          <cell r="J50">
            <v>1.660659490387062</v>
          </cell>
        </row>
        <row r="51">
          <cell r="A51" t="str">
            <v>LDNO HV: Domestic Unrestricted</v>
          </cell>
          <cell r="B51">
            <v>106103.29748813792</v>
          </cell>
          <cell r="C51">
            <v>37844.926673972601</v>
          </cell>
          <cell r="D51">
            <v>1309013.5598693998</v>
          </cell>
          <cell r="E51">
            <v>1076948.4695045997</v>
          </cell>
          <cell r="F51">
            <v>232065.09036479995</v>
          </cell>
          <cell r="G51">
            <v>0</v>
          </cell>
          <cell r="H51">
            <v>0</v>
          </cell>
          <cell r="I51">
            <v>0</v>
          </cell>
          <cell r="J51">
            <v>1.233716190597888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3601631.0438534603</v>
          </cell>
          <cell r="C53">
            <v>819232.8781170568</v>
          </cell>
          <cell r="D53">
            <v>73100163.952939674</v>
          </cell>
          <cell r="E53">
            <v>63441817.936378635</v>
          </cell>
          <cell r="F53">
            <v>9658346.0165610407</v>
          </cell>
          <cell r="G53">
            <v>0</v>
          </cell>
          <cell r="H53">
            <v>0</v>
          </cell>
          <cell r="I53">
            <v>0</v>
          </cell>
          <cell r="J53">
            <v>2.0296405451550164</v>
          </cell>
        </row>
        <row r="54">
          <cell r="A54" t="str">
            <v>LDNO LV: Domestic Two Rate</v>
          </cell>
          <cell r="B54">
            <v>4997.8729710344833</v>
          </cell>
          <cell r="C54">
            <v>1267.6859589041096</v>
          </cell>
          <cell r="D54">
            <v>75448.900437293109</v>
          </cell>
          <cell r="E54">
            <v>64991.758962293105</v>
          </cell>
          <cell r="F54">
            <v>10457.141475</v>
          </cell>
          <cell r="G54">
            <v>0</v>
          </cell>
          <cell r="H54">
            <v>0</v>
          </cell>
          <cell r="I54">
            <v>0</v>
          </cell>
          <cell r="J54">
            <v>1.5096202099285518</v>
          </cell>
        </row>
        <row r="55">
          <cell r="A55" t="str">
            <v>LDNO HV: Domestic Two Rate</v>
          </cell>
          <cell r="B55">
            <v>7937.7110385517253</v>
          </cell>
          <cell r="C55">
            <v>1933.3518328767127</v>
          </cell>
          <cell r="D55">
            <v>87800.242192421385</v>
          </cell>
          <cell r="E55">
            <v>75944.928753221378</v>
          </cell>
          <cell r="F55">
            <v>11855.313439200001</v>
          </cell>
          <cell r="G55">
            <v>0</v>
          </cell>
          <cell r="H55">
            <v>0</v>
          </cell>
          <cell r="I55">
            <v>0</v>
          </cell>
          <cell r="J55">
            <v>1.1061153746463537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65160.611380659924</v>
          </cell>
          <cell r="C57">
            <v>33104</v>
          </cell>
          <cell r="D57">
            <v>761075.94092610781</v>
          </cell>
          <cell r="E57">
            <v>761075.94092610781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1.1679999999999999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1128180.4010284382</v>
          </cell>
          <cell r="C61">
            <v>95970.85320269817</v>
          </cell>
          <cell r="D61">
            <v>23968529.97358254</v>
          </cell>
          <cell r="E61">
            <v>22055926.840105969</v>
          </cell>
          <cell r="F61">
            <v>1912603.1334765721</v>
          </cell>
          <cell r="G61">
            <v>0</v>
          </cell>
          <cell r="H61">
            <v>0</v>
          </cell>
          <cell r="I61">
            <v>0</v>
          </cell>
          <cell r="J61">
            <v>2.1245299024635655</v>
          </cell>
        </row>
        <row r="62">
          <cell r="A62" t="str">
            <v>LDNO LV: Small Non Domestic Unrestricted</v>
          </cell>
          <cell r="B62">
            <v>3475.8491979655178</v>
          </cell>
          <cell r="C62">
            <v>598.68117808219176</v>
          </cell>
          <cell r="D62">
            <v>55805.659847208968</v>
          </cell>
          <cell r="E62">
            <v>47480.100044208972</v>
          </cell>
          <cell r="F62">
            <v>8325.5598030000001</v>
          </cell>
          <cell r="G62">
            <v>0</v>
          </cell>
          <cell r="H62">
            <v>0</v>
          </cell>
          <cell r="I62">
            <v>0</v>
          </cell>
          <cell r="J62">
            <v>1.6055259209712871</v>
          </cell>
        </row>
        <row r="63">
          <cell r="A63" t="str">
            <v>LDNO HV: Small Non Domestic Unrestricted</v>
          </cell>
          <cell r="B63">
            <v>8925.2695373448278</v>
          </cell>
          <cell r="C63">
            <v>888.24418356164381</v>
          </cell>
          <cell r="D63">
            <v>99677.351402776563</v>
          </cell>
          <cell r="E63">
            <v>90502.233108676563</v>
          </cell>
          <cell r="F63">
            <v>9175.1182941000006</v>
          </cell>
          <cell r="G63">
            <v>0</v>
          </cell>
          <cell r="H63">
            <v>0</v>
          </cell>
          <cell r="I63">
            <v>0</v>
          </cell>
          <cell r="J63">
            <v>1.1167993413051536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2002789.2886406607</v>
          </cell>
          <cell r="C65">
            <v>83263.278604334118</v>
          </cell>
          <cell r="D65">
            <v>36952892.806420483</v>
          </cell>
          <cell r="E65">
            <v>35293538.92711471</v>
          </cell>
          <cell r="F65">
            <v>1659353.8793057748</v>
          </cell>
          <cell r="G65">
            <v>0</v>
          </cell>
          <cell r="H65">
            <v>0</v>
          </cell>
          <cell r="I65">
            <v>0</v>
          </cell>
          <cell r="J65">
            <v>1.8450714219418092</v>
          </cell>
        </row>
        <row r="66">
          <cell r="A66" t="str">
            <v>LDNO LV: Small Non Domestic Two Rate</v>
          </cell>
          <cell r="B66">
            <v>248.29873655172412</v>
          </cell>
          <cell r="C66">
            <v>9.4379397260273965</v>
          </cell>
          <cell r="D66">
            <v>2973.1450178858618</v>
          </cell>
          <cell r="E66">
            <v>2841.896309085862</v>
          </cell>
          <cell r="F66">
            <v>131.2487088</v>
          </cell>
          <cell r="G66">
            <v>0</v>
          </cell>
          <cell r="H66">
            <v>0</v>
          </cell>
          <cell r="I66">
            <v>0</v>
          </cell>
          <cell r="J66">
            <v>1.1974064222701004</v>
          </cell>
        </row>
        <row r="67">
          <cell r="A67" t="str">
            <v>LDNO HV: Small Non Domestic Two Rate</v>
          </cell>
          <cell r="B67">
            <v>1307.3561869310347</v>
          </cell>
          <cell r="C67">
            <v>39.861016438356167</v>
          </cell>
          <cell r="D67">
            <v>12578.50835077897</v>
          </cell>
          <cell r="E67">
            <v>12166.763981478969</v>
          </cell>
          <cell r="F67">
            <v>411.74436930000002</v>
          </cell>
          <cell r="G67">
            <v>0</v>
          </cell>
          <cell r="H67">
            <v>0</v>
          </cell>
          <cell r="I67">
            <v>0</v>
          </cell>
          <cell r="J67">
            <v>0.96213323320146638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2702.1120485977062</v>
          </cell>
          <cell r="C69">
            <v>595</v>
          </cell>
          <cell r="D69">
            <v>25994.317907509936</v>
          </cell>
          <cell r="E69">
            <v>25994.317907509936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0.96200000000000019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9.999999999999998E-4</v>
          </cell>
          <cell r="C73">
            <v>9.6213250466792511E-6</v>
          </cell>
          <cell r="D73">
            <v>1.8977203720712342E-2</v>
          </cell>
          <cell r="E73">
            <v>1.7835874037050017E-2</v>
          </cell>
          <cell r="F73">
            <v>1.1413296836623261E-3</v>
          </cell>
          <cell r="G73">
            <v>0</v>
          </cell>
          <cell r="H73">
            <v>0</v>
          </cell>
          <cell r="I73">
            <v>0</v>
          </cell>
          <cell r="J73">
            <v>1.8977203720712348</v>
          </cell>
        </row>
        <row r="74">
          <cell r="A74" t="str">
            <v>LDNO LV: LV Medium Non-Domestic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/>
          </cell>
        </row>
        <row r="75">
          <cell r="A75" t="str">
            <v>LDNO HV: LV Medium Non-Domestic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/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1E-3</v>
          </cell>
          <cell r="C77">
            <v>9.5313716559089859E-6</v>
          </cell>
          <cell r="D77">
            <v>1.7494152092834749E-2</v>
          </cell>
          <cell r="E77">
            <v>1.6647027608486697E-2</v>
          </cell>
          <cell r="F77">
            <v>8.4712448434805091E-4</v>
          </cell>
          <cell r="G77">
            <v>0</v>
          </cell>
          <cell r="H77">
            <v>0</v>
          </cell>
          <cell r="I77">
            <v>0</v>
          </cell>
          <cell r="J77">
            <v>1.7494152092834749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1E-3</v>
          </cell>
          <cell r="C79">
            <v>6.4038216429659783E-6</v>
          </cell>
          <cell r="D79">
            <v>1.6707915719851217E-2</v>
          </cell>
          <cell r="E79">
            <v>1.1484305598040583E-2</v>
          </cell>
          <cell r="F79">
            <v>5.2236101218106346E-3</v>
          </cell>
          <cell r="G79">
            <v>0</v>
          </cell>
          <cell r="H79">
            <v>0</v>
          </cell>
          <cell r="I79">
            <v>0</v>
          </cell>
          <cell r="J79">
            <v>1.6707915719851218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/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157421.27230231895</v>
          </cell>
          <cell r="C85">
            <v>2519.8664362216387</v>
          </cell>
          <cell r="D85">
            <v>2875759.4658604306</v>
          </cell>
          <cell r="E85">
            <v>2825541.0476529696</v>
          </cell>
          <cell r="F85">
            <v>50218.418207461043</v>
          </cell>
          <cell r="G85">
            <v>0</v>
          </cell>
          <cell r="H85">
            <v>0</v>
          </cell>
          <cell r="I85">
            <v>0</v>
          </cell>
          <cell r="J85">
            <v>1.8267921633473345</v>
          </cell>
        </row>
        <row r="86">
          <cell r="A86" t="str">
            <v>LDNO LV: LV Network Non-Domestic Non-CT</v>
          </cell>
          <cell r="B86">
            <v>208.4937701788966</v>
          </cell>
          <cell r="C86">
            <v>4.7558390138489575</v>
          </cell>
          <cell r="D86">
            <v>2600.5325102558854</v>
          </cell>
          <cell r="E86">
            <v>2534.3954350097947</v>
          </cell>
          <cell r="F86">
            <v>66.137075246090532</v>
          </cell>
          <cell r="G86">
            <v>0</v>
          </cell>
          <cell r="H86">
            <v>0</v>
          </cell>
          <cell r="I86">
            <v>0</v>
          </cell>
          <cell r="J86">
            <v>1.2472950669099212</v>
          </cell>
        </row>
        <row r="87">
          <cell r="A87" t="str">
            <v>LDNO HV: LV Network Non-Domestic Non-CT</v>
          </cell>
          <cell r="B87">
            <v>1272.4579211914377</v>
          </cell>
          <cell r="C87">
            <v>22.551333476144841</v>
          </cell>
          <cell r="D87">
            <v>12307.779863749487</v>
          </cell>
          <cell r="E87">
            <v>12074.835864607649</v>
          </cell>
          <cell r="F87">
            <v>232.94399914183813</v>
          </cell>
          <cell r="G87">
            <v>0</v>
          </cell>
          <cell r="H87">
            <v>0</v>
          </cell>
          <cell r="I87">
            <v>0</v>
          </cell>
          <cell r="J87">
            <v>0.96724454764094459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3598107.3239786001</v>
          </cell>
          <cell r="C89">
            <v>14662.233401814956</v>
          </cell>
          <cell r="D89">
            <v>76216583.184051096</v>
          </cell>
          <cell r="E89">
            <v>56121360.577238247</v>
          </cell>
          <cell r="F89">
            <v>442586.84635048528</v>
          </cell>
          <cell r="G89">
            <v>18623483.960221682</v>
          </cell>
          <cell r="H89">
            <v>542960.9733054752</v>
          </cell>
          <cell r="I89">
            <v>486190.82693520398</v>
          </cell>
          <cell r="J89">
            <v>2.1182409617447089</v>
          </cell>
        </row>
        <row r="90">
          <cell r="A90" t="str">
            <v>LDNO LV: LV HH Metered</v>
          </cell>
          <cell r="B90">
            <v>8822.6258865217933</v>
          </cell>
          <cell r="C90">
            <v>42.012423999849673</v>
          </cell>
          <cell r="D90">
            <v>145384.65713077082</v>
          </cell>
          <cell r="E90">
            <v>95398.716651763229</v>
          </cell>
          <cell r="F90">
            <v>886.33610912482868</v>
          </cell>
          <cell r="G90">
            <v>48291.235192200002</v>
          </cell>
          <cell r="H90">
            <v>155.89374239999998</v>
          </cell>
          <cell r="I90">
            <v>652.47543528275867</v>
          </cell>
          <cell r="J90">
            <v>1.6478615210565939</v>
          </cell>
        </row>
        <row r="91">
          <cell r="A91" t="str">
            <v>LDNO HV: LV HH Metered</v>
          </cell>
          <cell r="B91">
            <v>112968.58286917492</v>
          </cell>
          <cell r="C91">
            <v>281.42851309919769</v>
          </cell>
          <cell r="D91">
            <v>1319572.164467762</v>
          </cell>
          <cell r="E91">
            <v>913464.64679927321</v>
          </cell>
          <cell r="F91">
            <v>4406.748372363787</v>
          </cell>
          <cell r="G91">
            <v>388166.88893400005</v>
          </cell>
          <cell r="H91">
            <v>5534.8556999999992</v>
          </cell>
          <cell r="I91">
            <v>7999.024662125049</v>
          </cell>
          <cell r="J91">
            <v>1.1680877381598331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192512.80743155093</v>
          </cell>
          <cell r="C93">
            <v>281.92132988421201</v>
          </cell>
          <cell r="D93">
            <v>4061149.5227564778</v>
          </cell>
          <cell r="E93">
            <v>2510265.4855899177</v>
          </cell>
          <cell r="F93">
            <v>6554.811880472872</v>
          </cell>
          <cell r="G93">
            <v>1489201.6057113782</v>
          </cell>
          <cell r="H93">
            <v>36768.376243874467</v>
          </cell>
          <cell r="I93">
            <v>18359.243330834441</v>
          </cell>
          <cell r="J93">
            <v>2.1095477111051135</v>
          </cell>
        </row>
        <row r="94">
          <cell r="A94" t="str">
            <v>LDNO HV: LV Sub HH Metered</v>
          </cell>
          <cell r="B94">
            <v>0</v>
          </cell>
          <cell r="C94">
            <v>0.50738630136986296</v>
          </cell>
          <cell r="D94">
            <v>8.8708884000000001</v>
          </cell>
          <cell r="E94">
            <v>0</v>
          </cell>
          <cell r="F94">
            <v>8.8708883999999983</v>
          </cell>
          <cell r="G94">
            <v>0</v>
          </cell>
          <cell r="H94">
            <v>0</v>
          </cell>
          <cell r="I94">
            <v>0</v>
          </cell>
          <cell r="J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7610963.8037361801</v>
          </cell>
          <cell r="C96">
            <v>3281.4961612805423</v>
          </cell>
          <cell r="D96">
            <v>122357973.78389031</v>
          </cell>
          <cell r="E96">
            <v>79709044.216840088</v>
          </cell>
          <cell r="F96">
            <v>756735.98526442202</v>
          </cell>
          <cell r="G96">
            <v>40441198.156113617</v>
          </cell>
          <cell r="H96">
            <v>1096473.7307344684</v>
          </cell>
          <cell r="I96">
            <v>354521.69493771682</v>
          </cell>
          <cell r="J96">
            <v>1.6076541281647596</v>
          </cell>
        </row>
        <row r="97">
          <cell r="A97" t="str">
            <v>LDNO HV: HV HH Metered</v>
          </cell>
          <cell r="B97">
            <v>46519.14228270165</v>
          </cell>
          <cell r="C97">
            <v>26.877610958904107</v>
          </cell>
          <cell r="D97">
            <v>786747.88868438033</v>
          </cell>
          <cell r="E97">
            <v>419459.31592989276</v>
          </cell>
          <cell r="F97">
            <v>5280.8995623999999</v>
          </cell>
          <cell r="G97">
            <v>356893.91303280002</v>
          </cell>
          <cell r="H97">
            <v>4469.7206400000005</v>
          </cell>
          <cell r="I97">
            <v>644.03951928762069</v>
          </cell>
          <cell r="J97">
            <v>1.691234726348203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46913.76155046725</v>
          </cell>
          <cell r="C99">
            <v>1471</v>
          </cell>
          <cell r="D99">
            <v>1007238.4604885317</v>
          </cell>
          <cell r="E99">
            <v>1007238.4604885317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2.1469999999999998</v>
          </cell>
        </row>
        <row r="100">
          <cell r="A100" t="str">
            <v>LDNO LV: NHH UMS category A</v>
          </cell>
          <cell r="B100">
            <v>413.34124510344822</v>
          </cell>
          <cell r="C100">
            <v>0</v>
          </cell>
          <cell r="D100">
            <v>6200.1186765517232</v>
          </cell>
          <cell r="E100">
            <v>6200.1186765517232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1.5000000000000002</v>
          </cell>
        </row>
        <row r="101">
          <cell r="A101" t="str">
            <v>LDNO HV: NHH UMS category A</v>
          </cell>
          <cell r="B101">
            <v>501.21865768965512</v>
          </cell>
          <cell r="C101">
            <v>0</v>
          </cell>
          <cell r="D101">
            <v>5583.5758466627594</v>
          </cell>
          <cell r="E101">
            <v>5583.5758466627594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1.1140000000000003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38453.728308808815</v>
          </cell>
          <cell r="C103">
            <v>1205</v>
          </cell>
          <cell r="D103">
            <v>926350.31495920429</v>
          </cell>
          <cell r="E103">
            <v>926350.31495920429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2.4090000000000003</v>
          </cell>
        </row>
        <row r="104">
          <cell r="A104" t="str">
            <v>LDNO LV: NHH UMS category B</v>
          </cell>
          <cell r="B104">
            <v>216.02871741379309</v>
          </cell>
          <cell r="C104">
            <v>0</v>
          </cell>
          <cell r="D104">
            <v>3635.7633140741377</v>
          </cell>
          <cell r="E104">
            <v>3635.7633140741377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1.6830000000000003</v>
          </cell>
        </row>
        <row r="105">
          <cell r="A105" t="str">
            <v>LDNO HV: NHH UMS category B</v>
          </cell>
          <cell r="B105">
            <v>510.01805875862078</v>
          </cell>
          <cell r="C105">
            <v>0</v>
          </cell>
          <cell r="D105">
            <v>6375.2257344827603</v>
          </cell>
          <cell r="E105">
            <v>6375.2257344827603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1.2500000000000002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399.18729066793111</v>
          </cell>
          <cell r="C107">
            <v>177</v>
          </cell>
          <cell r="D107">
            <v>13237.050558548595</v>
          </cell>
          <cell r="E107">
            <v>13237.050558548595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3.3160000000000003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10277.03403056659</v>
          </cell>
          <cell r="C111">
            <v>252</v>
          </cell>
          <cell r="D111">
            <v>193722.09147618024</v>
          </cell>
          <cell r="E111">
            <v>193722.09147618024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1.8850000000000002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221070.4867056589</v>
          </cell>
          <cell r="C115">
            <v>30.710435376307863</v>
          </cell>
          <cell r="D115">
            <v>5719338.2276641056</v>
          </cell>
          <cell r="E115">
            <v>5719338.2276641056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2.5871107052290681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1951.2690431034484</v>
          </cell>
          <cell r="C119">
            <v>123</v>
          </cell>
          <cell r="D119">
            <v>-12351.533042844829</v>
          </cell>
          <cell r="E119">
            <v>-12351.533042844829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-0.63300000000000012</v>
          </cell>
        </row>
        <row r="120">
          <cell r="A120" t="str">
            <v>LDNO LV: LV Generation NHH or Aggregate HH</v>
          </cell>
          <cell r="B120">
            <v>32.044677517241375</v>
          </cell>
          <cell r="C120">
            <v>0</v>
          </cell>
          <cell r="D120">
            <v>-202.84280868413791</v>
          </cell>
          <cell r="E120">
            <v>-202.84280868413791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-0.63300000000000001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48634.97130762069</v>
          </cell>
          <cell r="C126">
            <v>585.64925205479449</v>
          </cell>
          <cell r="D126">
            <v>-300596.00953304244</v>
          </cell>
          <cell r="E126">
            <v>-307859.36837723898</v>
          </cell>
          <cell r="F126">
            <v>0</v>
          </cell>
          <cell r="G126">
            <v>0</v>
          </cell>
          <cell r="H126">
            <v>0</v>
          </cell>
          <cell r="I126">
            <v>7263.3588441965512</v>
          </cell>
          <cell r="J126">
            <v>-0.6180655636285769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</row>
        <row r="128">
          <cell r="A128" t="str">
            <v>LDNO HV: LV Generation Intermittent</v>
          </cell>
          <cell r="B128">
            <v>101.46152011034481</v>
          </cell>
          <cell r="C128">
            <v>3.6469479452054787</v>
          </cell>
          <cell r="D128">
            <v>-560.52776092468957</v>
          </cell>
          <cell r="E128">
            <v>-642.25142229848257</v>
          </cell>
          <cell r="F128">
            <v>0</v>
          </cell>
          <cell r="G128">
            <v>0</v>
          </cell>
          <cell r="H128">
            <v>0</v>
          </cell>
          <cell r="I128">
            <v>81.723661373793078</v>
          </cell>
          <cell r="J128">
            <v>-0.55245354131801472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17773.062306445485</v>
          </cell>
          <cell r="C132">
            <v>125.22252328767122</v>
          </cell>
          <cell r="D132">
            <v>-118119.29760992437</v>
          </cell>
          <cell r="E132">
            <v>-119610.4283840547</v>
          </cell>
          <cell r="F132">
            <v>0</v>
          </cell>
          <cell r="G132">
            <v>0</v>
          </cell>
          <cell r="H132">
            <v>0</v>
          </cell>
          <cell r="I132">
            <v>1491.1307741303449</v>
          </cell>
          <cell r="J132">
            <v>-0.66459733034913104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2891.892665655173</v>
          </cell>
          <cell r="C138">
            <v>18.093312328767123</v>
          </cell>
          <cell r="D138">
            <v>-15438.753112518627</v>
          </cell>
          <cell r="E138">
            <v>-16107.842147699317</v>
          </cell>
          <cell r="F138">
            <v>0</v>
          </cell>
          <cell r="G138">
            <v>0</v>
          </cell>
          <cell r="H138">
            <v>0</v>
          </cell>
          <cell r="I138">
            <v>669.08903518068973</v>
          </cell>
          <cell r="J138">
            <v>-0.53386328254409465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6533.0370045843356</v>
          </cell>
          <cell r="C143">
            <v>5.8626684931506858</v>
          </cell>
          <cell r="D143">
            <v>-37031.162994320315</v>
          </cell>
          <cell r="E143">
            <v>-37161.980016025147</v>
          </cell>
          <cell r="F143">
            <v>0</v>
          </cell>
          <cell r="G143">
            <v>0</v>
          </cell>
          <cell r="H143">
            <v>0</v>
          </cell>
          <cell r="I143">
            <v>130.8170217048276</v>
          </cell>
          <cell r="J143">
            <v>-0.56682922457556817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356952.76491220691</v>
          </cell>
          <cell r="C148">
            <v>184.32678904109591</v>
          </cell>
          <cell r="D148">
            <v>-1184881.9781234208</v>
          </cell>
          <cell r="E148">
            <v>-1213639.4007015037</v>
          </cell>
          <cell r="F148">
            <v>20493.268078800003</v>
          </cell>
          <cell r="G148">
            <v>0</v>
          </cell>
          <cell r="H148">
            <v>0</v>
          </cell>
          <cell r="I148">
            <v>8264.1544992827585</v>
          </cell>
          <cell r="J148">
            <v>-0.33194363361069479</v>
          </cell>
        </row>
        <row r="149">
          <cell r="A149" t="str">
            <v>LDNO HV: HV Generation Intermittent</v>
          </cell>
          <cell r="B149">
            <v>30.41709417931034</v>
          </cell>
          <cell r="C149">
            <v>1.3626739726027397</v>
          </cell>
          <cell r="D149">
            <v>-103.41812020965517</v>
          </cell>
          <cell r="E149">
            <v>-103.41812020965517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-0.34000000000000008</v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954119.42011368659</v>
          </cell>
          <cell r="C153">
            <v>268.51548493150682</v>
          </cell>
          <cell r="D153">
            <v>-3557903.7870158451</v>
          </cell>
          <cell r="E153">
            <v>-3606283.433799597</v>
          </cell>
          <cell r="F153">
            <v>29853.283099199994</v>
          </cell>
          <cell r="G153">
            <v>0</v>
          </cell>
          <cell r="H153">
            <v>0</v>
          </cell>
          <cell r="I153">
            <v>18526.363684551718</v>
          </cell>
          <cell r="J153">
            <v>-0.37289921072897864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25986033.342419524</v>
          </cell>
          <cell r="C172">
            <v>2757471.2814048319</v>
          </cell>
          <cell r="D172">
            <v>475799567.68583947</v>
          </cell>
          <cell r="E172">
            <v>377596957.74276936</v>
          </cell>
          <cell r="F172">
            <v>34264216.691157289</v>
          </cell>
          <cell r="G172">
            <v>61347235.759205677</v>
          </cell>
          <cell r="H172">
            <v>1686363.550366218</v>
          </cell>
          <cell r="I172">
            <v>904793.94234087144</v>
          </cell>
          <cell r="J172">
            <v>0</v>
          </cell>
        </row>
      </sheetData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Add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East Midlands in April 19 (no data version)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Exceeded capacity charge p/kVA/day (in Tariffs)</v>
          </cell>
        </row>
        <row r="11">
          <cell r="A11" t="str">
            <v>x7 = 3607. Reactive power charge p/kVArh (in Tariffs)</v>
          </cell>
        </row>
        <row r="12">
          <cell r="A12" t="str">
            <v>Kind:</v>
          </cell>
          <cell r="B12" t="str">
            <v>Input data</v>
          </cell>
          <cell r="C12" t="str">
            <v>Fixed data</v>
          </cell>
          <cell r="D12" t="str">
            <v>Copy cells</v>
          </cell>
          <cell r="E12" t="str">
            <v>Copy cells</v>
          </cell>
          <cell r="F12" t="str">
            <v>Copy cells</v>
          </cell>
          <cell r="G12" t="str">
            <v>Copy cells</v>
          </cell>
          <cell r="H12" t="str">
            <v>Copy cells</v>
          </cell>
          <cell r="I12" t="str">
            <v>Copy cells</v>
          </cell>
        </row>
        <row r="13">
          <cell r="A13" t="str">
            <v>Formula:</v>
          </cell>
          <cell r="B13" t="str">
            <v/>
          </cell>
          <cell r="C13" t="str">
            <v/>
          </cell>
          <cell r="D13" t="str">
            <v>= x1</v>
          </cell>
          <cell r="E13" t="str">
            <v>= x2</v>
          </cell>
          <cell r="F13" t="str">
            <v>= x3</v>
          </cell>
          <cell r="G13" t="str">
            <v>= x4</v>
          </cell>
          <cell r="H13" t="str">
            <v>= x5</v>
          </cell>
          <cell r="I13" t="str">
            <v>= x6</v>
          </cell>
        </row>
        <row r="15">
          <cell r="B15" t="str">
            <v>Open LLFCs</v>
          </cell>
          <cell r="C15" t="str">
            <v>PCs</v>
          </cell>
          <cell r="D15" t="str">
            <v>Unit rate 1 p/kWh</v>
          </cell>
          <cell r="E15" t="str">
            <v>Unit rate 2 p/kWh</v>
          </cell>
          <cell r="F15" t="str">
            <v>Unit rate 3 p/kWh</v>
          </cell>
          <cell r="G15" t="str">
            <v>Fixed charge p/MPAN/day</v>
          </cell>
          <cell r="H15" t="str">
            <v>Capacity charge p/kVA/day</v>
          </cell>
          <cell r="I15" t="str">
            <v>Exceeded capacity charge p/kVA/day</v>
          </cell>
        </row>
        <row r="16">
          <cell r="A16" t="str">
            <v>Domestic Unrestricted</v>
          </cell>
          <cell r="B16">
            <v>1</v>
          </cell>
          <cell r="C16">
            <v>1</v>
          </cell>
          <cell r="D16">
            <v>2.06</v>
          </cell>
          <cell r="E16">
            <v>0</v>
          </cell>
          <cell r="F16">
            <v>0</v>
          </cell>
          <cell r="G16">
            <v>3.03</v>
          </cell>
          <cell r="H16">
            <v>0</v>
          </cell>
          <cell r="I16">
            <v>0</v>
          </cell>
        </row>
        <row r="17">
          <cell r="A17" t="str">
            <v>Domestic Two Rate</v>
          </cell>
          <cell r="B17">
            <v>3</v>
          </cell>
          <cell r="C17">
            <v>2</v>
          </cell>
          <cell r="D17">
            <v>2.2909999999999999</v>
          </cell>
          <cell r="E17">
            <v>0.89800000000000002</v>
          </cell>
          <cell r="F17">
            <v>0</v>
          </cell>
          <cell r="G17">
            <v>3.03</v>
          </cell>
          <cell r="H17">
            <v>0</v>
          </cell>
          <cell r="I17">
            <v>0</v>
          </cell>
        </row>
        <row r="18">
          <cell r="A18" t="str">
            <v>Domestic Off Peak (related MPAN)</v>
          </cell>
          <cell r="B18">
            <v>11</v>
          </cell>
          <cell r="C18">
            <v>2</v>
          </cell>
          <cell r="D18">
            <v>1.2629999999999999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Small Non Domestic Unrestricted</v>
          </cell>
          <cell r="B19">
            <v>13</v>
          </cell>
          <cell r="C19">
            <v>3</v>
          </cell>
          <cell r="D19">
            <v>2.1179999999999999</v>
          </cell>
          <cell r="E19">
            <v>0</v>
          </cell>
          <cell r="F19">
            <v>0</v>
          </cell>
          <cell r="G19">
            <v>6.15</v>
          </cell>
          <cell r="H19">
            <v>0</v>
          </cell>
          <cell r="I19">
            <v>0</v>
          </cell>
        </row>
        <row r="20">
          <cell r="A20" t="str">
            <v>Small Non Domestic Two Rate</v>
          </cell>
          <cell r="B20">
            <v>37</v>
          </cell>
          <cell r="C20">
            <v>4</v>
          </cell>
          <cell r="D20">
            <v>2.1920000000000002</v>
          </cell>
          <cell r="E20">
            <v>0.89800000000000002</v>
          </cell>
          <cell r="F20">
            <v>0</v>
          </cell>
          <cell r="G20">
            <v>6.15</v>
          </cell>
          <cell r="H20">
            <v>0</v>
          </cell>
          <cell r="I20">
            <v>0</v>
          </cell>
        </row>
        <row r="21">
          <cell r="A21" t="str">
            <v>Small Non Domestic Off Peak (related MPAN)</v>
          </cell>
          <cell r="B21">
            <v>901</v>
          </cell>
          <cell r="C21">
            <v>4</v>
          </cell>
          <cell r="D21">
            <v>1.056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LV Medium Non-Domestic</v>
          </cell>
          <cell r="B22">
            <v>81</v>
          </cell>
          <cell r="C22" t="str">
            <v>5-8</v>
          </cell>
          <cell r="D22">
            <v>2.1419999999999999</v>
          </cell>
          <cell r="E22">
            <v>0.89400000000000002</v>
          </cell>
          <cell r="F22">
            <v>0</v>
          </cell>
          <cell r="G22">
            <v>17.329999999999998</v>
          </cell>
          <cell r="H22">
            <v>0</v>
          </cell>
          <cell r="I22">
            <v>0</v>
          </cell>
        </row>
        <row r="23">
          <cell r="A23" t="str">
            <v>LV Sub Medium Non-Domestic</v>
          </cell>
          <cell r="B23">
            <v>80</v>
          </cell>
          <cell r="C23" t="str">
            <v>5-8</v>
          </cell>
          <cell r="D23">
            <v>1.9970000000000001</v>
          </cell>
          <cell r="E23">
            <v>0.88900000000000001</v>
          </cell>
          <cell r="F23">
            <v>0</v>
          </cell>
          <cell r="G23">
            <v>15.74</v>
          </cell>
          <cell r="H23">
            <v>0</v>
          </cell>
          <cell r="I23">
            <v>0</v>
          </cell>
        </row>
        <row r="24">
          <cell r="A24" t="str">
            <v>HV Medium Non-Domestic</v>
          </cell>
          <cell r="B24">
            <v>90</v>
          </cell>
          <cell r="C24" t="str">
            <v>5-8</v>
          </cell>
          <cell r="D24">
            <v>1.361</v>
          </cell>
          <cell r="E24">
            <v>0.86199999999999999</v>
          </cell>
          <cell r="F24">
            <v>0</v>
          </cell>
          <cell r="G24">
            <v>150.18</v>
          </cell>
          <cell r="H24">
            <v>0</v>
          </cell>
          <cell r="I24">
            <v>0</v>
          </cell>
        </row>
        <row r="25">
          <cell r="A25" t="str">
            <v>LV Network Domestic</v>
          </cell>
          <cell r="B25">
            <v>246</v>
          </cell>
          <cell r="D25">
            <v>7.5659999999999998</v>
          </cell>
          <cell r="E25">
            <v>1.544</v>
          </cell>
          <cell r="F25">
            <v>0.89400000000000002</v>
          </cell>
          <cell r="G25">
            <v>3.03</v>
          </cell>
          <cell r="H25">
            <v>0</v>
          </cell>
          <cell r="I25">
            <v>0</v>
          </cell>
        </row>
        <row r="26">
          <cell r="A26" t="str">
            <v>LV Network Non-Domestic Non-CT</v>
          </cell>
          <cell r="B26">
            <v>247</v>
          </cell>
          <cell r="D26">
            <v>7.9980000000000002</v>
          </cell>
          <cell r="E26">
            <v>1.5880000000000001</v>
          </cell>
          <cell r="F26">
            <v>0.89700000000000002</v>
          </cell>
          <cell r="G26">
            <v>6.15</v>
          </cell>
          <cell r="H26">
            <v>0</v>
          </cell>
          <cell r="I26">
            <v>0</v>
          </cell>
        </row>
        <row r="27">
          <cell r="A27" t="str">
            <v>LV HH Metered</v>
          </cell>
          <cell r="B27" t="str">
            <v>58, 990</v>
          </cell>
          <cell r="D27">
            <v>6.0449999999999999</v>
          </cell>
          <cell r="E27">
            <v>1.365</v>
          </cell>
          <cell r="F27">
            <v>0.88300000000000001</v>
          </cell>
          <cell r="G27">
            <v>8.6</v>
          </cell>
          <cell r="H27">
            <v>2.66</v>
          </cell>
          <cell r="I27">
            <v>5.75</v>
          </cell>
        </row>
        <row r="28">
          <cell r="A28" t="str">
            <v>LV Sub HH Metered</v>
          </cell>
          <cell r="B28">
            <v>59</v>
          </cell>
          <cell r="D28">
            <v>4.6349999999999998</v>
          </cell>
          <cell r="E28">
            <v>1.1890000000000001</v>
          </cell>
          <cell r="F28">
            <v>0.871</v>
          </cell>
          <cell r="G28">
            <v>6.71</v>
          </cell>
          <cell r="H28">
            <v>3.44</v>
          </cell>
          <cell r="I28">
            <v>5.43</v>
          </cell>
        </row>
        <row r="29">
          <cell r="A29" t="str">
            <v>HV HH Metered</v>
          </cell>
          <cell r="B29" t="str">
            <v>60, 991</v>
          </cell>
          <cell r="D29">
            <v>3.129</v>
          </cell>
          <cell r="E29">
            <v>1.018</v>
          </cell>
          <cell r="F29">
            <v>0.86</v>
          </cell>
          <cell r="G29">
            <v>72.5</v>
          </cell>
          <cell r="H29">
            <v>4.13</v>
          </cell>
          <cell r="I29">
            <v>6.24</v>
          </cell>
        </row>
        <row r="30">
          <cell r="A30" t="str">
            <v>NHH UMS category A</v>
          </cell>
          <cell r="B30">
            <v>800</v>
          </cell>
          <cell r="C30">
            <v>8</v>
          </cell>
          <cell r="D30">
            <v>2.3570000000000002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B</v>
          </cell>
          <cell r="B31">
            <v>801</v>
          </cell>
          <cell r="C31">
            <v>1</v>
          </cell>
          <cell r="D31">
            <v>2.6190000000000002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C</v>
          </cell>
          <cell r="B32">
            <v>802</v>
          </cell>
          <cell r="C32">
            <v>1</v>
          </cell>
          <cell r="D32">
            <v>3.581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NHH UMS category D</v>
          </cell>
          <cell r="B33">
            <v>803</v>
          </cell>
          <cell r="C33">
            <v>1</v>
          </cell>
          <cell r="D33">
            <v>2.097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UMS (Pseudo HH Metered)</v>
          </cell>
          <cell r="B34">
            <v>804</v>
          </cell>
          <cell r="D34">
            <v>21.657</v>
          </cell>
          <cell r="E34">
            <v>2.13</v>
          </cell>
          <cell r="F34">
            <v>1.552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NHH or Aggregate HH</v>
          </cell>
          <cell r="B35">
            <v>986</v>
          </cell>
          <cell r="C35" t="str">
            <v>8&amp;0</v>
          </cell>
          <cell r="D35">
            <v>-0.626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Sub Generation NHH</v>
          </cell>
          <cell r="B36">
            <v>970</v>
          </cell>
          <cell r="C36">
            <v>8</v>
          </cell>
          <cell r="D36">
            <v>-0.54800000000000004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LV Generation Intermittent</v>
          </cell>
          <cell r="B37">
            <v>971</v>
          </cell>
          <cell r="D37">
            <v>-0.626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LV Generation Intermittent no RP charge</v>
          </cell>
          <cell r="B38" t="str">
            <v>141</v>
          </cell>
          <cell r="D38">
            <v>-0.626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LV Generation Non-Intermittent</v>
          </cell>
          <cell r="B39">
            <v>973</v>
          </cell>
          <cell r="D39">
            <v>-4.99</v>
          </cell>
          <cell r="E39">
            <v>-0.51300000000000001</v>
          </cell>
          <cell r="F39">
            <v>-0.03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LV Generation Non-Intermittent no RP charge</v>
          </cell>
          <cell r="B40" t="str">
            <v>142</v>
          </cell>
          <cell r="D40">
            <v>-4.99</v>
          </cell>
          <cell r="E40">
            <v>-0.51300000000000001</v>
          </cell>
          <cell r="F40">
            <v>-0.03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LV Sub Generation Intermittent</v>
          </cell>
          <cell r="B41">
            <v>972</v>
          </cell>
          <cell r="D41">
            <v>-0.54800000000000004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LV Sub Generation Intermittent no RP charge</v>
          </cell>
          <cell r="B42" t="str">
            <v>143</v>
          </cell>
          <cell r="D42">
            <v>-0.54800000000000004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LV Sub Generation Non-Intermittent</v>
          </cell>
          <cell r="B43">
            <v>974</v>
          </cell>
          <cell r="D43">
            <v>-4.4020000000000001</v>
          </cell>
          <cell r="E43">
            <v>-0.442</v>
          </cell>
          <cell r="F43">
            <v>-2.5999999999999999E-2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LV Sub Generation Non-Intermittent no RP charge</v>
          </cell>
          <cell r="B44" t="str">
            <v>144</v>
          </cell>
          <cell r="D44">
            <v>-4.4020000000000001</v>
          </cell>
          <cell r="E44">
            <v>-0.442</v>
          </cell>
          <cell r="F44">
            <v>-2.5999999999999999E-2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HV Generation Intermittent</v>
          </cell>
          <cell r="B45">
            <v>975</v>
          </cell>
          <cell r="D45">
            <v>-0.33900000000000002</v>
          </cell>
          <cell r="E45">
            <v>0</v>
          </cell>
          <cell r="F45">
            <v>0</v>
          </cell>
          <cell r="G45">
            <v>29.81</v>
          </cell>
          <cell r="H45">
            <v>0</v>
          </cell>
          <cell r="I45">
            <v>0</v>
          </cell>
        </row>
        <row r="46">
          <cell r="A46" t="str">
            <v>HV Generation Intermittent no RP charge</v>
          </cell>
          <cell r="B46" t="str">
            <v>145</v>
          </cell>
          <cell r="D46">
            <v>-0.33900000000000002</v>
          </cell>
          <cell r="E46">
            <v>0</v>
          </cell>
          <cell r="F46">
            <v>0</v>
          </cell>
          <cell r="G46">
            <v>29.81</v>
          </cell>
          <cell r="H46">
            <v>0</v>
          </cell>
          <cell r="I46">
            <v>0</v>
          </cell>
        </row>
        <row r="47">
          <cell r="A47" t="str">
            <v>HV Generation Non-Intermittent</v>
          </cell>
          <cell r="B47">
            <v>977</v>
          </cell>
          <cell r="D47">
            <v>-2.851</v>
          </cell>
          <cell r="E47">
            <v>-0.245</v>
          </cell>
          <cell r="F47">
            <v>-1.2E-2</v>
          </cell>
          <cell r="G47">
            <v>29.81</v>
          </cell>
          <cell r="H47">
            <v>0</v>
          </cell>
          <cell r="I47">
            <v>0</v>
          </cell>
        </row>
        <row r="48">
          <cell r="A48" t="str">
            <v>HV Generation Non-Intermittent no RP charge</v>
          </cell>
          <cell r="B48" t="str">
            <v>146</v>
          </cell>
          <cell r="D48">
            <v>-2.851</v>
          </cell>
          <cell r="E48">
            <v>-0.245</v>
          </cell>
          <cell r="F48">
            <v>-1.2E-2</v>
          </cell>
          <cell r="G48">
            <v>29.81</v>
          </cell>
          <cell r="H48">
            <v>0</v>
          </cell>
          <cell r="I48">
            <v>0</v>
          </cell>
        </row>
        <row r="49">
          <cell r="A49" t="str">
            <v>LDNO LV: Domestic Unrestricted</v>
          </cell>
          <cell r="B49" t="str">
            <v>10300</v>
          </cell>
          <cell r="C49">
            <v>1</v>
          </cell>
          <cell r="D49">
            <v>1.4410000000000001</v>
          </cell>
          <cell r="E49">
            <v>0</v>
          </cell>
          <cell r="F49">
            <v>0</v>
          </cell>
          <cell r="G49">
            <v>2.12</v>
          </cell>
          <cell r="H49">
            <v>0</v>
          </cell>
          <cell r="I49">
            <v>0</v>
          </cell>
        </row>
        <row r="50">
          <cell r="A50" t="str">
            <v>LDNO LV: Domestic Two Rate</v>
          </cell>
          <cell r="B50">
            <v>10301</v>
          </cell>
          <cell r="C50">
            <v>2</v>
          </cell>
          <cell r="D50">
            <v>1.603</v>
          </cell>
          <cell r="E50">
            <v>0.628</v>
          </cell>
          <cell r="F50">
            <v>0</v>
          </cell>
          <cell r="G50">
            <v>2.12</v>
          </cell>
          <cell r="H50">
            <v>0</v>
          </cell>
          <cell r="I50">
            <v>0</v>
          </cell>
        </row>
        <row r="51">
          <cell r="A51" t="str">
            <v>LDNO LV: Domestic Off Peak (related MPAN)</v>
          </cell>
          <cell r="B51">
            <v>10302</v>
          </cell>
          <cell r="C51">
            <v>2</v>
          </cell>
          <cell r="D51">
            <v>0.88400000000000001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Small Non Domestic Unrestricted</v>
          </cell>
          <cell r="B52">
            <v>10303</v>
          </cell>
          <cell r="C52">
            <v>3</v>
          </cell>
          <cell r="D52">
            <v>1.482</v>
          </cell>
          <cell r="E52">
            <v>0</v>
          </cell>
          <cell r="F52">
            <v>0</v>
          </cell>
          <cell r="G52">
            <v>4.3</v>
          </cell>
          <cell r="H52">
            <v>0</v>
          </cell>
          <cell r="I52">
            <v>0</v>
          </cell>
        </row>
        <row r="53">
          <cell r="A53" t="str">
            <v>LDNO LV: Small Non Domestic Two Rate</v>
          </cell>
          <cell r="B53">
            <v>10304</v>
          </cell>
          <cell r="C53">
            <v>4</v>
          </cell>
          <cell r="D53">
            <v>1.534</v>
          </cell>
          <cell r="E53">
            <v>0.628</v>
          </cell>
          <cell r="F53">
            <v>0</v>
          </cell>
          <cell r="G53">
            <v>4.3</v>
          </cell>
          <cell r="H53">
            <v>0</v>
          </cell>
          <cell r="I53">
            <v>0</v>
          </cell>
        </row>
        <row r="54">
          <cell r="A54" t="str">
            <v>LDNO LV: Small Non Domestic Off Peak (related MPAN)</v>
          </cell>
          <cell r="B54">
            <v>10305</v>
          </cell>
          <cell r="C54">
            <v>4</v>
          </cell>
          <cell r="D54">
            <v>0.73899999999999999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Medium Non-Domestic</v>
          </cell>
          <cell r="B55">
            <v>10306</v>
          </cell>
          <cell r="C55" t="str">
            <v>5-8</v>
          </cell>
          <cell r="D55">
            <v>1.4990000000000001</v>
          </cell>
          <cell r="E55">
            <v>0.625</v>
          </cell>
          <cell r="F55">
            <v>0</v>
          </cell>
          <cell r="G55">
            <v>12.12</v>
          </cell>
          <cell r="H55">
            <v>0</v>
          </cell>
          <cell r="I55">
            <v>0</v>
          </cell>
        </row>
        <row r="56">
          <cell r="A56" t="str">
            <v>LDNO LV: LV Network Domestic</v>
          </cell>
          <cell r="B56">
            <v>10307</v>
          </cell>
          <cell r="D56">
            <v>5.2939999999999996</v>
          </cell>
          <cell r="E56">
            <v>1.08</v>
          </cell>
          <cell r="F56">
            <v>0.625</v>
          </cell>
          <cell r="G56">
            <v>2.12</v>
          </cell>
          <cell r="H56">
            <v>0</v>
          </cell>
          <cell r="I56">
            <v>0</v>
          </cell>
        </row>
        <row r="57">
          <cell r="A57" t="str">
            <v>LDNO LV: LV Network Non-Domestic Non-CT</v>
          </cell>
          <cell r="B57">
            <v>10308</v>
          </cell>
          <cell r="D57">
            <v>5.5960000000000001</v>
          </cell>
          <cell r="E57">
            <v>1.111</v>
          </cell>
          <cell r="F57">
            <v>0.628</v>
          </cell>
          <cell r="G57">
            <v>4.3</v>
          </cell>
          <cell r="H57">
            <v>0</v>
          </cell>
          <cell r="I57">
            <v>0</v>
          </cell>
        </row>
        <row r="58">
          <cell r="A58" t="str">
            <v>LDNO LV: LV HH Metered</v>
          </cell>
          <cell r="B58">
            <v>10309</v>
          </cell>
          <cell r="D58">
            <v>4.2290000000000001</v>
          </cell>
          <cell r="E58">
            <v>0.95499999999999996</v>
          </cell>
          <cell r="F58">
            <v>0.61799999999999999</v>
          </cell>
          <cell r="G58">
            <v>6.02</v>
          </cell>
          <cell r="H58">
            <v>1.86</v>
          </cell>
          <cell r="I58">
            <v>4.0199999999999996</v>
          </cell>
        </row>
        <row r="59">
          <cell r="A59" t="str">
            <v>LDNO LV: NHH UMS category A</v>
          </cell>
          <cell r="B59">
            <v>10310</v>
          </cell>
          <cell r="C59">
            <v>8</v>
          </cell>
          <cell r="D59">
            <v>1.649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LDNO LV: NHH UMS category B</v>
          </cell>
          <cell r="B60">
            <v>10311</v>
          </cell>
          <cell r="C60">
            <v>1</v>
          </cell>
          <cell r="D60">
            <v>1.8320000000000001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LDNO LV: NHH UMS category C</v>
          </cell>
          <cell r="B61">
            <v>10312</v>
          </cell>
          <cell r="C61">
            <v>1</v>
          </cell>
          <cell r="D61">
            <v>2.5049999999999999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LV: NHH UMS category D</v>
          </cell>
          <cell r="B62">
            <v>10313</v>
          </cell>
          <cell r="C62">
            <v>1</v>
          </cell>
          <cell r="D62">
            <v>1.4670000000000001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LV: LV UMS (Pseudo HH Metered)</v>
          </cell>
          <cell r="B63">
            <v>10314</v>
          </cell>
          <cell r="D63">
            <v>15.151999999999999</v>
          </cell>
          <cell r="E63">
            <v>1.49</v>
          </cell>
          <cell r="F63">
            <v>1.0860000000000001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LDNO LV: LV Generation NHH or Aggregate HH</v>
          </cell>
          <cell r="B64">
            <v>10315</v>
          </cell>
          <cell r="C64" t="str">
            <v>8&amp;0</v>
          </cell>
          <cell r="D64">
            <v>-0.626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LV: LV Generation Intermittent</v>
          </cell>
          <cell r="B65">
            <v>10316</v>
          </cell>
          <cell r="D65">
            <v>-0.626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LV: LV Generation Non-Intermittent</v>
          </cell>
          <cell r="B66">
            <v>10317</v>
          </cell>
          <cell r="D66">
            <v>-4.99</v>
          </cell>
          <cell r="E66">
            <v>-0.51300000000000001</v>
          </cell>
          <cell r="F66">
            <v>-0.03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LDNO HV: Domestic Unrestricted</v>
          </cell>
          <cell r="B67">
            <v>10318</v>
          </cell>
          <cell r="C67">
            <v>1</v>
          </cell>
          <cell r="D67">
            <v>1.075</v>
          </cell>
          <cell r="E67">
            <v>0</v>
          </cell>
          <cell r="F67">
            <v>0</v>
          </cell>
          <cell r="G67">
            <v>1.58</v>
          </cell>
          <cell r="H67">
            <v>0</v>
          </cell>
          <cell r="I67">
            <v>0</v>
          </cell>
        </row>
        <row r="68">
          <cell r="A68" t="str">
            <v>LDNO HV: Domestic Two Rate</v>
          </cell>
          <cell r="B68">
            <v>10319</v>
          </cell>
          <cell r="C68">
            <v>2</v>
          </cell>
          <cell r="D68">
            <v>1.1950000000000001</v>
          </cell>
          <cell r="E68">
            <v>0.46899999999999997</v>
          </cell>
          <cell r="F68">
            <v>0</v>
          </cell>
          <cell r="G68">
            <v>1.58</v>
          </cell>
          <cell r="H68">
            <v>0</v>
          </cell>
          <cell r="I68">
            <v>0</v>
          </cell>
        </row>
        <row r="69">
          <cell r="A69" t="str">
            <v>LDNO HV: Domestic Off Peak (related MPAN)</v>
          </cell>
          <cell r="B69">
            <v>10320</v>
          </cell>
          <cell r="C69">
            <v>2</v>
          </cell>
          <cell r="D69">
            <v>0.65900000000000003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Small Non Domestic Unrestricted</v>
          </cell>
          <cell r="B70">
            <v>10321</v>
          </cell>
          <cell r="C70">
            <v>3</v>
          </cell>
          <cell r="D70">
            <v>1.105</v>
          </cell>
          <cell r="E70">
            <v>0</v>
          </cell>
          <cell r="F70">
            <v>0</v>
          </cell>
          <cell r="G70">
            <v>3.21</v>
          </cell>
          <cell r="H70">
            <v>0</v>
          </cell>
          <cell r="I70">
            <v>0</v>
          </cell>
        </row>
        <row r="71">
          <cell r="A71" t="str">
            <v>LDNO HV: Small Non Domestic Two Rate</v>
          </cell>
          <cell r="B71">
            <v>10322</v>
          </cell>
          <cell r="C71">
            <v>4</v>
          </cell>
          <cell r="D71">
            <v>1.1439999999999999</v>
          </cell>
          <cell r="E71">
            <v>0.46899999999999997</v>
          </cell>
          <cell r="F71">
            <v>0</v>
          </cell>
          <cell r="G71">
            <v>3.21</v>
          </cell>
          <cell r="H71">
            <v>0</v>
          </cell>
          <cell r="I71">
            <v>0</v>
          </cell>
        </row>
        <row r="72">
          <cell r="A72" t="str">
            <v>LDNO HV: Small Non Domestic Off Peak (related MPAN)</v>
          </cell>
          <cell r="B72">
            <v>10323</v>
          </cell>
          <cell r="C72">
            <v>4</v>
          </cell>
          <cell r="D72">
            <v>0.55100000000000005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Medium Non-Domestic</v>
          </cell>
          <cell r="B73">
            <v>10324</v>
          </cell>
          <cell r="C73" t="str">
            <v>5-8</v>
          </cell>
          <cell r="D73">
            <v>1.1180000000000001</v>
          </cell>
          <cell r="E73">
            <v>0.46700000000000003</v>
          </cell>
          <cell r="F73">
            <v>0</v>
          </cell>
          <cell r="G73">
            <v>9.0399999999999991</v>
          </cell>
          <cell r="H73">
            <v>0</v>
          </cell>
          <cell r="I73">
            <v>0</v>
          </cell>
        </row>
        <row r="74">
          <cell r="A74" t="str">
            <v>LDNO HV: LV Network Domestic</v>
          </cell>
          <cell r="B74">
            <v>10325</v>
          </cell>
          <cell r="D74">
            <v>3.948</v>
          </cell>
          <cell r="E74">
            <v>0.80600000000000005</v>
          </cell>
          <cell r="F74">
            <v>0.46700000000000003</v>
          </cell>
          <cell r="G74">
            <v>1.58</v>
          </cell>
          <cell r="H74">
            <v>0</v>
          </cell>
          <cell r="I74">
            <v>0</v>
          </cell>
        </row>
        <row r="75">
          <cell r="A75" t="str">
            <v>LDNO HV: LV Network Non-Domestic Non-CT</v>
          </cell>
          <cell r="B75">
            <v>10326</v>
          </cell>
          <cell r="D75">
            <v>4.1740000000000004</v>
          </cell>
          <cell r="E75">
            <v>0.82899999999999996</v>
          </cell>
          <cell r="F75">
            <v>0.46800000000000003</v>
          </cell>
          <cell r="G75">
            <v>3.21</v>
          </cell>
          <cell r="H75">
            <v>0</v>
          </cell>
          <cell r="I75">
            <v>0</v>
          </cell>
        </row>
        <row r="76">
          <cell r="A76" t="str">
            <v>LDNO HV: LV HH Metered</v>
          </cell>
          <cell r="B76">
            <v>10327</v>
          </cell>
          <cell r="D76">
            <v>3.1539999999999999</v>
          </cell>
          <cell r="E76">
            <v>0.71199999999999997</v>
          </cell>
          <cell r="F76">
            <v>0.46100000000000002</v>
          </cell>
          <cell r="G76">
            <v>4.49</v>
          </cell>
          <cell r="H76">
            <v>1.39</v>
          </cell>
          <cell r="I76">
            <v>3</v>
          </cell>
        </row>
        <row r="77">
          <cell r="A77" t="str">
            <v>LDNO HV: LV Sub HH Metered</v>
          </cell>
          <cell r="B77">
            <v>10328</v>
          </cell>
          <cell r="D77">
            <v>3.5059999999999998</v>
          </cell>
          <cell r="E77">
            <v>0.89900000000000002</v>
          </cell>
          <cell r="F77">
            <v>0.65900000000000003</v>
          </cell>
          <cell r="G77">
            <v>5.08</v>
          </cell>
          <cell r="H77">
            <v>2.6</v>
          </cell>
          <cell r="I77">
            <v>4.1100000000000003</v>
          </cell>
        </row>
        <row r="78">
          <cell r="A78" t="str">
            <v>LDNO HV: HV HH Metered</v>
          </cell>
          <cell r="B78">
            <v>10329</v>
          </cell>
          <cell r="D78">
            <v>2.6829999999999998</v>
          </cell>
          <cell r="E78">
            <v>0.873</v>
          </cell>
          <cell r="F78">
            <v>0.73699999999999999</v>
          </cell>
          <cell r="G78">
            <v>62.17</v>
          </cell>
          <cell r="H78">
            <v>3.54</v>
          </cell>
          <cell r="I78">
            <v>5.35</v>
          </cell>
        </row>
        <row r="79">
          <cell r="A79" t="str">
            <v>LDNO HV: NHH UMS category A</v>
          </cell>
          <cell r="B79">
            <v>10330</v>
          </cell>
          <cell r="C79">
            <v>8</v>
          </cell>
          <cell r="D79">
            <v>1.23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LDNO HV: NHH UMS category B</v>
          </cell>
          <cell r="B80">
            <v>10331</v>
          </cell>
          <cell r="C80">
            <v>1</v>
          </cell>
          <cell r="D80">
            <v>1.367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LDNO HV: NHH UMS category C</v>
          </cell>
          <cell r="B81">
            <v>10332</v>
          </cell>
          <cell r="C81">
            <v>1</v>
          </cell>
          <cell r="D81">
            <v>1.869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LDNO HV: NHH UMS category D</v>
          </cell>
          <cell r="B82">
            <v>10333</v>
          </cell>
          <cell r="C82">
            <v>1</v>
          </cell>
          <cell r="D82">
            <v>1.0940000000000001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LDNO HV: LV UMS (Pseudo HH Metered)</v>
          </cell>
          <cell r="B83">
            <v>10334</v>
          </cell>
          <cell r="D83">
            <v>11.301</v>
          </cell>
          <cell r="E83">
            <v>1.111</v>
          </cell>
          <cell r="F83">
            <v>0.81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LDNO HV: LV Generation NHH or Aggregate HH</v>
          </cell>
          <cell r="B84">
            <v>10335</v>
          </cell>
          <cell r="C84" t="str">
            <v>8&amp;0</v>
          </cell>
          <cell r="D84">
            <v>-0.626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LDNO HV: LV Sub Generation NHH</v>
          </cell>
          <cell r="B85">
            <v>10336</v>
          </cell>
          <cell r="C85">
            <v>8</v>
          </cell>
          <cell r="D85">
            <v>-0.54800000000000004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LDNO HV: LV Generation Intermittent</v>
          </cell>
          <cell r="B86">
            <v>10337</v>
          </cell>
          <cell r="D86">
            <v>-0.626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LDNO HV: LV Generation Non-Intermittent</v>
          </cell>
          <cell r="B87">
            <v>10338</v>
          </cell>
          <cell r="D87">
            <v>-4.99</v>
          </cell>
          <cell r="E87">
            <v>-0.51300000000000001</v>
          </cell>
          <cell r="F87">
            <v>-0.03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LDNO HV: LV Sub Generation Intermittent</v>
          </cell>
          <cell r="B88">
            <v>10339</v>
          </cell>
          <cell r="D88">
            <v>-0.54800000000000004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LDNO HV: LV Sub Generation Non-Intermittent</v>
          </cell>
          <cell r="B89">
            <v>10340</v>
          </cell>
          <cell r="D89">
            <v>-4.4020000000000001</v>
          </cell>
          <cell r="E89">
            <v>-0.442</v>
          </cell>
          <cell r="F89">
            <v>-2.5999999999999999E-2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LDNO HV: HV Generation Intermittent</v>
          </cell>
          <cell r="B90">
            <v>10341</v>
          </cell>
          <cell r="D90">
            <v>-0.33900000000000002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LDNO HV: HV Generation Non-Intermittent</v>
          </cell>
          <cell r="B91">
            <v>10342</v>
          </cell>
          <cell r="D91">
            <v>-2.851</v>
          </cell>
          <cell r="E91">
            <v>-0.245</v>
          </cell>
          <cell r="F91">
            <v>-1.2E-2</v>
          </cell>
          <cell r="G91">
            <v>0</v>
          </cell>
          <cell r="H91">
            <v>0</v>
          </cell>
          <cell r="I91">
            <v>0</v>
          </cell>
        </row>
      </sheetData>
      <sheetData sheetId="20">
        <row r="1">
          <cell r="A1" t="str">
            <v>Summary for WPD East Midlands in April 19 (no data version)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adder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adder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208460316.29463294</v>
          </cell>
          <cell r="D14">
            <v>10166.519962489605</v>
          </cell>
          <cell r="E14">
            <v>2.0176817799861255E-5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Exceeded capacity charge p/kVA/day (in Tariffs)</v>
          </cell>
        </row>
        <row r="27">
          <cell r="A27" t="str">
            <v>x10 = 1053. Exceeded capacity (kVA) by tariff (in Volume forecasts for the charging year)</v>
          </cell>
        </row>
        <row r="28">
          <cell r="A28" t="str">
            <v>x11 = 3607. Unit rate 1 p/kWh (in Tariffs)</v>
          </cell>
        </row>
        <row r="29">
          <cell r="A29" t="str">
            <v>x12 = 3607. Unit rate 2 p/kWh (in Tariffs)</v>
          </cell>
        </row>
        <row r="30">
          <cell r="A30" t="str">
            <v>x13 = 3607. Unit rate 3 p/kWh (in Tariffs)</v>
          </cell>
        </row>
        <row r="31">
          <cell r="A31" t="str">
            <v>x14 = 3607. Reactive power charge p/kVArh (in Tariffs)</v>
          </cell>
        </row>
        <row r="32">
          <cell r="A32" t="str">
            <v>x15 = 1053. Reactive power units (MVArh) by tariff (in Volume forecasts for the charging year)</v>
          </cell>
        </row>
        <row r="33">
          <cell r="A33" t="str">
            <v>x16 = All units (MWh) (in Revenue summary)</v>
          </cell>
        </row>
        <row r="34">
          <cell r="A34" t="str">
            <v>x17 = Net revenues (£) (in Revenue summary)</v>
          </cell>
        </row>
        <row r="35">
          <cell r="A35" t="str">
            <v>x18 = MPANs (in Revenue summary)</v>
          </cell>
        </row>
        <row r="36">
          <cell r="A36" t="str">
            <v>x19 = Revenues from unit rates (£) (in Revenue summary)</v>
          </cell>
        </row>
        <row r="37">
          <cell r="A37" t="str">
            <v>x20 = Net revenues from unit rate 1 (£) (in Revenue summary)</v>
          </cell>
        </row>
        <row r="38">
          <cell r="A38" t="str">
            <v>x21 = Net revenues from unit rate 2 (£) (in Revenue summary)</v>
          </cell>
        </row>
        <row r="39">
          <cell r="A39" t="str">
            <v>x22 = Net revenues from unit rate 3 (£) (in Revenue summary)</v>
          </cell>
        </row>
        <row r="40">
          <cell r="A40" t="str">
            <v>x23 = Revenues from fixed charges (£) (in Revenue summary)</v>
          </cell>
        </row>
        <row r="41">
          <cell r="A41" t="str">
            <v>x24 = Revenues from capacity charges (£) (in Revenue summary)</v>
          </cell>
        </row>
        <row r="42">
          <cell r="A42" t="str">
            <v>x25 = Revenues from exceeded capacity charges (£) (in Revenue summary)</v>
          </cell>
        </row>
        <row r="43">
          <cell r="A43" t="str">
            <v>x26 = Revenues from reactive power charges (£) (in Revenue summary)</v>
          </cell>
        </row>
        <row r="44">
          <cell r="A44" t="str">
            <v>Kind:</v>
          </cell>
          <cell r="B44" t="str">
            <v>Calculation</v>
          </cell>
          <cell r="C44" t="str">
            <v>Copy cells</v>
          </cell>
          <cell r="D44" t="str">
            <v>Calculation</v>
          </cell>
          <cell r="E44" t="str">
            <v>Calculation</v>
          </cell>
          <cell r="F44" t="str">
            <v>Calculation</v>
          </cell>
          <cell r="G44" t="str">
            <v>Calculation</v>
          </cell>
          <cell r="H44" t="str">
            <v>Calculation</v>
          </cell>
          <cell r="I44" t="str">
            <v>Calculation</v>
          </cell>
          <cell r="J44" t="str">
            <v>Calculation</v>
          </cell>
          <cell r="K44" t="str">
            <v>Calculation</v>
          </cell>
          <cell r="L44" t="str">
            <v>Calculation</v>
          </cell>
          <cell r="M44" t="str">
            <v>Calculation</v>
          </cell>
          <cell r="N44" t="str">
            <v>Calculation</v>
          </cell>
          <cell r="O44" t="str">
            <v>Calculation</v>
          </cell>
          <cell r="P44" t="str">
            <v>Calculation</v>
          </cell>
          <cell r="Q44" t="str">
            <v>Calculation</v>
          </cell>
          <cell r="R44" t="str">
            <v>Calculation</v>
          </cell>
          <cell r="S44" t="str">
            <v>Calculation</v>
          </cell>
          <cell r="T44" t="str">
            <v>Calculation</v>
          </cell>
          <cell r="U44" t="str">
            <v>Calculation</v>
          </cell>
          <cell r="V44" t="str">
            <v>Calculation</v>
          </cell>
        </row>
        <row r="45">
          <cell r="A45" t="str">
            <v>Formula:</v>
          </cell>
          <cell r="B45" t="str">
            <v>=x1+x2+x3</v>
          </cell>
          <cell r="C45" t="str">
            <v>= x4</v>
          </cell>
          <cell r="D45" t="str">
            <v>=0.01*x5*(x6*x4+x7*x8+x9*x10)+10*(x11*x1+x12*x2+x13*x3+x14*x15)</v>
          </cell>
          <cell r="E45" t="str">
            <v>=10*(x11*x1+x12*x2+x13*x3)</v>
          </cell>
          <cell r="F45" t="str">
            <v>=x6*x5*x4/100</v>
          </cell>
          <cell r="G45" t="str">
            <v>=x7*x5*x8/100</v>
          </cell>
          <cell r="H45" t="str">
            <v>=x9*x5*x10/100</v>
          </cell>
          <cell r="I45" t="str">
            <v>=x14*x15*10</v>
          </cell>
          <cell r="J45" t="str">
            <v>=IF(x16&lt;&gt;0,0.1*x17/x16,"")</v>
          </cell>
          <cell r="K45" t="str">
            <v>=IF(x18&lt;&gt;0,x17/x18,"")</v>
          </cell>
          <cell r="L45" t="str">
            <v>=IF(x16&lt;&gt;0,0.1*x19/x16,0)</v>
          </cell>
          <cell r="M45" t="str">
            <v>=x11*x1*10</v>
          </cell>
          <cell r="N45" t="str">
            <v>=x12*x2*10</v>
          </cell>
          <cell r="O45" t="str">
            <v>=x13*x3*10</v>
          </cell>
          <cell r="P45" t="str">
            <v>=IF(x19&lt;&gt;0,x20/x19,"")</v>
          </cell>
          <cell r="Q45" t="str">
            <v>=IF(x19&lt;&gt;0,x21/x19,"")</v>
          </cell>
          <cell r="R45" t="str">
            <v>=IF(x19&lt;&gt;0,x22/x19,"")</v>
          </cell>
          <cell r="S45" t="str">
            <v>=IF(x17&lt;&gt;0,x23/x17,"")</v>
          </cell>
          <cell r="T45" t="str">
            <v>=IF(x17&lt;&gt;0,x24/x17,"")</v>
          </cell>
          <cell r="U45" t="str">
            <v>=IF(x17&lt;&gt;0,x25/x17,"")</v>
          </cell>
          <cell r="V45" t="str">
            <v>=IF(x17&lt;&gt;0,x26/x17,"")</v>
          </cell>
        </row>
        <row r="47">
          <cell r="B47" t="str">
            <v>All units (MWh)</v>
          </cell>
          <cell r="C47" t="str">
            <v>MPANs</v>
          </cell>
          <cell r="D47" t="str">
            <v>Net revenues (£)</v>
          </cell>
          <cell r="E47" t="str">
            <v>Revenues from unit rates (£)</v>
          </cell>
          <cell r="F47" t="str">
            <v>Revenues from fixed charges (£)</v>
          </cell>
          <cell r="G47" t="str">
            <v>Revenues from capacity charges (£)</v>
          </cell>
          <cell r="H47" t="str">
            <v>Revenues from exceeded capacity charges (£)</v>
          </cell>
          <cell r="I47" t="str">
            <v>Revenues from reactive power charges (£)</v>
          </cell>
          <cell r="J47" t="str">
            <v>Average p/kWh</v>
          </cell>
          <cell r="K47" t="str">
            <v>Average £/MPAN</v>
          </cell>
          <cell r="L47" t="str">
            <v>Average unit rate p/kWh</v>
          </cell>
          <cell r="M47" t="str">
            <v>Net revenues from unit rate 1 (£)</v>
          </cell>
          <cell r="N47" t="str">
            <v>Net revenues from unit rate 2 (£)</v>
          </cell>
          <cell r="O47" t="str">
            <v>Net revenues from unit rate 3 (£)</v>
          </cell>
          <cell r="P47" t="str">
            <v>Rate 1 revenue proportion</v>
          </cell>
          <cell r="Q47" t="str">
            <v>Rate 2 revenue proportion</v>
          </cell>
          <cell r="R47" t="str">
            <v>Rate 3 revenue proportion</v>
          </cell>
          <cell r="S47" t="str">
            <v>Fixed charge proportion</v>
          </cell>
          <cell r="T47" t="str">
            <v>Capacity charge proportion</v>
          </cell>
          <cell r="U47" t="str">
            <v>Exceeded capacity charge proportion</v>
          </cell>
          <cell r="V47" t="str">
            <v>Reactive power charge proportion</v>
          </cell>
        </row>
        <row r="48">
          <cell r="A48" t="str">
            <v>&gt; Domestic Unrestricted</v>
          </cell>
        </row>
        <row r="49">
          <cell r="A49" t="str">
            <v>Domestic Unrestricted</v>
          </cell>
          <cell r="B49">
            <v>5635747.39502858</v>
          </cell>
          <cell r="C49">
            <v>1671267.7755050499</v>
          </cell>
          <cell r="D49">
            <v>134630421.71438465</v>
          </cell>
          <cell r="E49">
            <v>116096396.33758874</v>
          </cell>
          <cell r="F49">
            <v>18534025.376795903</v>
          </cell>
          <cell r="G49">
            <v>0</v>
          </cell>
          <cell r="H49">
            <v>0</v>
          </cell>
          <cell r="I49">
            <v>0</v>
          </cell>
          <cell r="J49">
            <v>2.3888654383825858</v>
          </cell>
          <cell r="K49">
            <v>80.555865246489248</v>
          </cell>
          <cell r="L49">
            <v>2.06</v>
          </cell>
          <cell r="M49">
            <v>116096396.33758874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0.13766595351023569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LDNO LV: Domestic Unrestricted</v>
          </cell>
          <cell r="B50">
            <v>94982.042774487054</v>
          </cell>
          <cell r="C50">
            <v>35033.390339937563</v>
          </cell>
          <cell r="D50">
            <v>1640522.3187060021</v>
          </cell>
          <cell r="E50">
            <v>1368691.2363803585</v>
          </cell>
          <cell r="F50">
            <v>271831.08232564357</v>
          </cell>
          <cell r="G50">
            <v>0</v>
          </cell>
          <cell r="H50">
            <v>0</v>
          </cell>
          <cell r="I50">
            <v>0</v>
          </cell>
          <cell r="J50">
            <v>1.7271920784026977</v>
          </cell>
          <cell r="K50">
            <v>46.827392461523488</v>
          </cell>
          <cell r="L50">
            <v>1.4410000000000001</v>
          </cell>
          <cell r="M50">
            <v>1368691.2363803585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0.16569788732899182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LDNO HV: Domestic Unrestricted</v>
          </cell>
          <cell r="B51">
            <v>155171.27128812924</v>
          </cell>
          <cell r="C51">
            <v>58162.880927404229</v>
          </cell>
          <cell r="D51">
            <v>2004435.4741743822</v>
          </cell>
          <cell r="E51">
            <v>1668091.1663473891</v>
          </cell>
          <cell r="F51">
            <v>336344.30782699317</v>
          </cell>
          <cell r="G51">
            <v>0</v>
          </cell>
          <cell r="H51">
            <v>0</v>
          </cell>
          <cell r="I51">
            <v>0</v>
          </cell>
          <cell r="J51">
            <v>1.291756816538838</v>
          </cell>
          <cell r="K51">
            <v>34.462451691074421</v>
          </cell>
          <cell r="L51">
            <v>1.075</v>
          </cell>
          <cell r="M51">
            <v>1668091.1663473891</v>
          </cell>
          <cell r="N51">
            <v>0</v>
          </cell>
          <cell r="O51">
            <v>0</v>
          </cell>
          <cell r="P51">
            <v>1</v>
          </cell>
          <cell r="Q51">
            <v>0</v>
          </cell>
          <cell r="R51">
            <v>0</v>
          </cell>
          <cell r="S51">
            <v>0.16780001759125315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&gt; Domestic Two Rate</v>
          </cell>
        </row>
        <row r="53">
          <cell r="A53" t="str">
            <v>Domestic Two Rate</v>
          </cell>
          <cell r="B53">
            <v>3493725.2241673432</v>
          </cell>
          <cell r="C53">
            <v>792868.49064519012</v>
          </cell>
          <cell r="D53">
            <v>73841008.228376523</v>
          </cell>
          <cell r="E53">
            <v>65048255.240819491</v>
          </cell>
          <cell r="F53">
            <v>8792752.9875570294</v>
          </cell>
          <cell r="G53">
            <v>0</v>
          </cell>
          <cell r="H53">
            <v>0</v>
          </cell>
          <cell r="I53">
            <v>0</v>
          </cell>
          <cell r="J53">
            <v>2.1135322182062843</v>
          </cell>
          <cell r="K53">
            <v>93.131470224386163</v>
          </cell>
          <cell r="L53">
            <v>1.8618595071775397</v>
          </cell>
          <cell r="M53">
            <v>55382997.020374976</v>
          </cell>
          <cell r="N53">
            <v>9665258.2204445135</v>
          </cell>
          <cell r="O53">
            <v>0</v>
          </cell>
          <cell r="P53">
            <v>0.85141402817551193</v>
          </cell>
          <cell r="Q53">
            <v>0.14858597182448807</v>
          </cell>
          <cell r="R53">
            <v>0</v>
          </cell>
          <cell r="S53">
            <v>0.11907682734182987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LDNO LV: Domestic Two Rate</v>
          </cell>
          <cell r="B54">
            <v>6056.8664642253962</v>
          </cell>
          <cell r="C54">
            <v>1499.239141579387</v>
          </cell>
          <cell r="D54">
            <v>94812.141717023682</v>
          </cell>
          <cell r="E54">
            <v>83179.245369680895</v>
          </cell>
          <cell r="F54">
            <v>11632.896347342781</v>
          </cell>
          <cell r="G54">
            <v>0</v>
          </cell>
          <cell r="H54">
            <v>0</v>
          </cell>
          <cell r="I54">
            <v>0</v>
          </cell>
          <cell r="J54">
            <v>1.5653662215772337</v>
          </cell>
          <cell r="K54">
            <v>63.240172356454735</v>
          </cell>
          <cell r="L54">
            <v>1.3733049236098451</v>
          </cell>
          <cell r="M54">
            <v>74218.281775257114</v>
          </cell>
          <cell r="N54">
            <v>8960.963594423778</v>
          </cell>
          <cell r="O54">
            <v>0</v>
          </cell>
          <cell r="P54">
            <v>0.89226923669963853</v>
          </cell>
          <cell r="Q54">
            <v>0.10773076330036144</v>
          </cell>
          <cell r="R54">
            <v>0</v>
          </cell>
          <cell r="S54">
            <v>0.12269416275884078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LDNO HV: Domestic Two Rate</v>
          </cell>
          <cell r="B55">
            <v>10239.889962594381</v>
          </cell>
          <cell r="C55">
            <v>2453.4347641766276</v>
          </cell>
          <cell r="D55">
            <v>117697.39433172159</v>
          </cell>
          <cell r="E55">
            <v>103509.67177744099</v>
          </cell>
          <cell r="F55">
            <v>14187.722554280603</v>
          </cell>
          <cell r="G55">
            <v>0</v>
          </cell>
          <cell r="H55">
            <v>0</v>
          </cell>
          <cell r="I55">
            <v>0</v>
          </cell>
          <cell r="J55">
            <v>1.1494009678000656</v>
          </cell>
          <cell r="K55">
            <v>47.972498005758396</v>
          </cell>
          <cell r="L55">
            <v>1.0108475008574775</v>
          </cell>
          <cell r="M55">
            <v>91327.937306038089</v>
          </cell>
          <cell r="N55">
            <v>12181.734471402906</v>
          </cell>
          <cell r="O55">
            <v>0</v>
          </cell>
          <cell r="P55">
            <v>0.88231307990624119</v>
          </cell>
          <cell r="Q55">
            <v>0.11768692009375888</v>
          </cell>
          <cell r="R55">
            <v>0</v>
          </cell>
          <cell r="S55">
            <v>0.12054406671309591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&gt; Domestic Off Peak (related MPAN)</v>
          </cell>
        </row>
        <row r="57">
          <cell r="A57" t="str">
            <v>Domestic Off Peak (related MPAN)</v>
          </cell>
          <cell r="B57">
            <v>49585.593175668728</v>
          </cell>
          <cell r="C57">
            <v>26805</v>
          </cell>
          <cell r="D57">
            <v>626266.041808696</v>
          </cell>
          <cell r="E57">
            <v>626266.041808696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1.2629999999999999</v>
          </cell>
          <cell r="K57">
            <v>23.363776974769483</v>
          </cell>
          <cell r="L57">
            <v>1.2629999999999999</v>
          </cell>
          <cell r="M57">
            <v>626266.041808696</v>
          </cell>
          <cell r="N57">
            <v>0</v>
          </cell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LDNO LV: Domestic Off Peak (related MPAN)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 t="str">
            <v>LDNO HV: Domestic Off Peak (related MPAN)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/>
          </cell>
          <cell r="K59" t="str">
            <v/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A60" t="str">
            <v>&gt; Small Non Domestic Unrestricted</v>
          </cell>
        </row>
        <row r="61">
          <cell r="A61" t="str">
            <v>Small Non Domestic Unrestricted</v>
          </cell>
          <cell r="B61">
            <v>1140613.9739181774</v>
          </cell>
          <cell r="C61">
            <v>95495.253097224515</v>
          </cell>
          <cell r="D61">
            <v>26307706.619552426</v>
          </cell>
          <cell r="E61">
            <v>24158203.967586998</v>
          </cell>
          <cell r="F61">
            <v>2149502.6519654267</v>
          </cell>
          <cell r="G61">
            <v>0</v>
          </cell>
          <cell r="H61">
            <v>0</v>
          </cell>
          <cell r="I61">
            <v>0</v>
          </cell>
          <cell r="J61">
            <v>2.3064513692727764</v>
          </cell>
          <cell r="K61">
            <v>275.48706104551951</v>
          </cell>
          <cell r="L61">
            <v>2.1179999999999999</v>
          </cell>
          <cell r="M61">
            <v>24158203.967586998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8.1706196706932729E-2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LDNO LV: Small Non Domestic Unrestricted</v>
          </cell>
          <cell r="B62">
            <v>4254.8519221540355</v>
          </cell>
          <cell r="C62">
            <v>714.08447240652981</v>
          </cell>
          <cell r="D62">
            <v>74295.166913056775</v>
          </cell>
          <cell r="E62">
            <v>63056.905486322801</v>
          </cell>
          <cell r="F62">
            <v>11238.261426733965</v>
          </cell>
          <cell r="G62">
            <v>0</v>
          </cell>
          <cell r="H62">
            <v>0</v>
          </cell>
          <cell r="I62">
            <v>0</v>
          </cell>
          <cell r="J62">
            <v>1.7461281443478429</v>
          </cell>
          <cell r="K62">
            <v>104.04254648287657</v>
          </cell>
          <cell r="L62">
            <v>1.482</v>
          </cell>
          <cell r="M62">
            <v>63056.905486322801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0.15126504042834221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LDNO HV: Small Non Domestic Unrestricted</v>
          </cell>
          <cell r="B63">
            <v>11145.922225068793</v>
          </cell>
          <cell r="C63">
            <v>1270.1753584742994</v>
          </cell>
          <cell r="D63">
            <v>138085.2228035813</v>
          </cell>
          <cell r="E63">
            <v>123162.44058701015</v>
          </cell>
          <cell r="F63">
            <v>14922.782216571153</v>
          </cell>
          <cell r="G63">
            <v>0</v>
          </cell>
          <cell r="H63">
            <v>0</v>
          </cell>
          <cell r="I63">
            <v>0</v>
          </cell>
          <cell r="J63">
            <v>1.2388855764039663</v>
          </cell>
          <cell r="K63">
            <v>108.71351099854871</v>
          </cell>
          <cell r="L63">
            <v>1.105</v>
          </cell>
          <cell r="M63">
            <v>123162.44058701015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0</v>
          </cell>
          <cell r="S63">
            <v>0.10806936407524212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&gt; Small Non Domestic Two Rate</v>
          </cell>
        </row>
        <row r="65">
          <cell r="A65" t="str">
            <v>Small Non Domestic Two Rate</v>
          </cell>
          <cell r="B65">
            <v>1965316.6911563077</v>
          </cell>
          <cell r="C65">
            <v>82427.244684584759</v>
          </cell>
          <cell r="D65">
            <v>39098762.504656568</v>
          </cell>
          <cell r="E65">
            <v>37243407.654051252</v>
          </cell>
          <cell r="F65">
            <v>1855354.8506053186</v>
          </cell>
          <cell r="G65">
            <v>0</v>
          </cell>
          <cell r="H65">
            <v>0</v>
          </cell>
          <cell r="I65">
            <v>0</v>
          </cell>
          <cell r="J65">
            <v>1.9894382763142637</v>
          </cell>
          <cell r="K65">
            <v>474.34270858223499</v>
          </cell>
          <cell r="L65">
            <v>1.8950333969910385</v>
          </cell>
          <cell r="M65">
            <v>33193154.079048689</v>
          </cell>
          <cell r="N65">
            <v>4050253.575002566</v>
          </cell>
          <cell r="O65">
            <v>0</v>
          </cell>
          <cell r="P65">
            <v>0.89124911413518348</v>
          </cell>
          <cell r="Q65">
            <v>0.10875088586481664</v>
          </cell>
          <cell r="R65">
            <v>0</v>
          </cell>
          <cell r="S65">
            <v>4.7453032570643386E-2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LDNO LV: Small Non Domestic Two Rate</v>
          </cell>
          <cell r="B66">
            <v>482.91820976216616</v>
          </cell>
          <cell r="C66">
            <v>12.903675111941352</v>
          </cell>
          <cell r="D66">
            <v>6882.2693953514026</v>
          </cell>
          <cell r="E66">
            <v>6679.19135643967</v>
          </cell>
          <cell r="F66">
            <v>203.07803891173299</v>
          </cell>
          <cell r="G66">
            <v>0</v>
          </cell>
          <cell r="H66">
            <v>0</v>
          </cell>
          <cell r="I66">
            <v>0</v>
          </cell>
          <cell r="J66">
            <v>1.4251418265508922</v>
          </cell>
          <cell r="K66">
            <v>533.35730601140096</v>
          </cell>
          <cell r="L66">
            <v>1.3830895628742443</v>
          </cell>
          <cell r="M66">
            <v>6174.0367645368988</v>
          </cell>
          <cell r="N66">
            <v>505.15459190277124</v>
          </cell>
          <cell r="O66">
            <v>0</v>
          </cell>
          <cell r="P66">
            <v>0.92436889962499247</v>
          </cell>
          <cell r="Q66">
            <v>7.5631100375007504E-2</v>
          </cell>
          <cell r="R66">
            <v>0</v>
          </cell>
          <cell r="S66">
            <v>2.9507423677559198E-2</v>
          </cell>
          <cell r="T66">
            <v>0</v>
          </cell>
          <cell r="U66">
            <v>0</v>
          </cell>
          <cell r="V66">
            <v>0</v>
          </cell>
        </row>
        <row r="67">
          <cell r="A67" t="str">
            <v>LDNO HV: Small Non Domestic Two Rate</v>
          </cell>
          <cell r="B67">
            <v>1397.6660842248523</v>
          </cell>
          <cell r="C67">
            <v>47.788053454719794</v>
          </cell>
          <cell r="D67">
            <v>14620.014298380849</v>
          </cell>
          <cell r="E67">
            <v>14058.571573562727</v>
          </cell>
          <cell r="F67">
            <v>561.44272481812095</v>
          </cell>
          <cell r="G67">
            <v>0</v>
          </cell>
          <cell r="H67">
            <v>0</v>
          </cell>
          <cell r="I67">
            <v>0</v>
          </cell>
          <cell r="J67">
            <v>1.0460305550369802</v>
          </cell>
          <cell r="K67">
            <v>305.93450122913305</v>
          </cell>
          <cell r="L67">
            <v>1.0058605365214706</v>
          </cell>
          <cell r="M67">
            <v>12717.072857035711</v>
          </cell>
          <cell r="N67">
            <v>1341.4987165270145</v>
          </cell>
          <cell r="O67">
            <v>0</v>
          </cell>
          <cell r="P67">
            <v>0.90457787908910203</v>
          </cell>
          <cell r="Q67">
            <v>9.5422120910897884E-2</v>
          </cell>
          <cell r="R67">
            <v>0</v>
          </cell>
          <cell r="S67">
            <v>3.8402337601017265E-2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&gt; Small Non Domestic Off Peak (related MPAN)</v>
          </cell>
        </row>
        <row r="69">
          <cell r="A69" t="str">
            <v>Small Non Domestic Off Peak (related MPAN)</v>
          </cell>
          <cell r="B69">
            <v>2583.3840720654089</v>
          </cell>
          <cell r="C69">
            <v>517</v>
          </cell>
          <cell r="D69">
            <v>27280.535801010719</v>
          </cell>
          <cell r="E69">
            <v>27280.535801010719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1.056</v>
          </cell>
          <cell r="K69">
            <v>52.766993812399846</v>
          </cell>
          <cell r="L69">
            <v>1.056</v>
          </cell>
          <cell r="M69">
            <v>27280.535801010719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LDNO LV: Small Non Domestic Off Peak (related MPAN)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 t="str">
            <v>LDNO HV: Small Non Domestic Off Peak (related MPAN)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/>
          </cell>
          <cell r="K71" t="str">
            <v/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A72" t="str">
            <v>&gt; LV Medium Non-Domestic</v>
          </cell>
        </row>
        <row r="73">
          <cell r="A73" t="str">
            <v>LV Medium Non-Domestic</v>
          </cell>
          <cell r="B73">
            <v>53110.746206844604</v>
          </cell>
          <cell r="C73">
            <v>1226.5130041316722</v>
          </cell>
          <cell r="D73">
            <v>1071621.9475672769</v>
          </cell>
          <cell r="E73">
            <v>993826.92604381405</v>
          </cell>
          <cell r="F73">
            <v>77795.021523462885</v>
          </cell>
          <cell r="G73">
            <v>0</v>
          </cell>
          <cell r="H73">
            <v>0</v>
          </cell>
          <cell r="I73">
            <v>0</v>
          </cell>
          <cell r="J73">
            <v>2.0177120904943577</v>
          </cell>
          <cell r="K73">
            <v>873.71429732695515</v>
          </cell>
          <cell r="L73">
            <v>1.8712351021641935</v>
          </cell>
          <cell r="M73">
            <v>890812.58278269484</v>
          </cell>
          <cell r="N73">
            <v>103014.34326111918</v>
          </cell>
          <cell r="O73">
            <v>0</v>
          </cell>
          <cell r="P73">
            <v>0.89634579164483441</v>
          </cell>
          <cell r="Q73">
            <v>0.10365420835516552</v>
          </cell>
          <cell r="R73">
            <v>0</v>
          </cell>
          <cell r="S73">
            <v>7.2595584385022949E-2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LDNO LV: LV Medium Non-Domestic</v>
          </cell>
          <cell r="B74">
            <v>-4.3655745685100556E-14</v>
          </cell>
          <cell r="C74">
            <v>0</v>
          </cell>
          <cell r="D74">
            <v>-7.0209352998062966E-13</v>
          </cell>
          <cell r="E74">
            <v>-7.0209352998062966E-13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1.60825</v>
          </cell>
          <cell r="K74" t="str">
            <v/>
          </cell>
          <cell r="L74">
            <v>1.60825</v>
          </cell>
          <cell r="M74">
            <v>-7.3619958129711455E-13</v>
          </cell>
          <cell r="N74">
            <v>3.4106051316484808E-14</v>
          </cell>
          <cell r="O74">
            <v>0</v>
          </cell>
          <cell r="P74">
            <v>1.0485776465101819</v>
          </cell>
          <cell r="Q74">
            <v>-4.8577646510181871E-2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 t="str">
            <v>LDNO HV: LV Medium Non-Domestic</v>
          </cell>
          <cell r="B75">
            <v>-2.2919266484677787E-13</v>
          </cell>
          <cell r="C75">
            <v>0</v>
          </cell>
          <cell r="D75">
            <v>-2.6807902031578121E-12</v>
          </cell>
          <cell r="E75">
            <v>-2.6807902031578121E-12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1.1696666666666669</v>
          </cell>
          <cell r="K75" t="str">
            <v/>
          </cell>
          <cell r="L75">
            <v>1.1696666666666669</v>
          </cell>
          <cell r="M75">
            <v>-2.7657370083034035E-12</v>
          </cell>
          <cell r="N75">
            <v>8.4946805145591507E-14</v>
          </cell>
          <cell r="O75">
            <v>0</v>
          </cell>
          <cell r="P75">
            <v>1.0316872260445928</v>
          </cell>
          <cell r="Q75">
            <v>-3.1687226044592821E-2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 t="str">
            <v>&gt; LV Sub Medium Non-Domestic</v>
          </cell>
        </row>
        <row r="77">
          <cell r="A77" t="str">
            <v>LV Sub Medium Non-Domestic</v>
          </cell>
          <cell r="B77">
            <v>0.18482132843665922</v>
          </cell>
          <cell r="C77">
            <v>3.1678196721310618E-3</v>
          </cell>
          <cell r="D77">
            <v>3.4105518610742878</v>
          </cell>
          <cell r="E77">
            <v>3.2280588382742925</v>
          </cell>
          <cell r="F77">
            <v>0.18249302279999507</v>
          </cell>
          <cell r="G77">
            <v>0</v>
          </cell>
          <cell r="H77">
            <v>0</v>
          </cell>
          <cell r="I77">
            <v>0</v>
          </cell>
          <cell r="J77">
            <v>1.8453237458701259</v>
          </cell>
          <cell r="K77">
            <v>1076.6243707237081</v>
          </cell>
          <cell r="L77">
            <v>1.7465835061241821</v>
          </cell>
          <cell r="M77">
            <v>2.8567143188261435</v>
          </cell>
          <cell r="N77">
            <v>0.37134451944814911</v>
          </cell>
          <cell r="O77">
            <v>0</v>
          </cell>
          <cell r="P77">
            <v>0.88496352202592798</v>
          </cell>
          <cell r="Q77">
            <v>0.115036477974072</v>
          </cell>
          <cell r="R77">
            <v>0</v>
          </cell>
          <cell r="S77">
            <v>5.350835590065231E-2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&gt; HV Medium Non-Domestic</v>
          </cell>
        </row>
        <row r="79">
          <cell r="A79" t="str">
            <v>HV Medium Non-Domestic</v>
          </cell>
          <cell r="B79">
            <v>3393.8175161222098</v>
          </cell>
          <cell r="C79">
            <v>44</v>
          </cell>
          <cell r="D79">
            <v>66439.702426371456</v>
          </cell>
          <cell r="E79">
            <v>42254.715226371452</v>
          </cell>
          <cell r="F79">
            <v>24184.987200000003</v>
          </cell>
          <cell r="G79">
            <v>0</v>
          </cell>
          <cell r="H79">
            <v>0</v>
          </cell>
          <cell r="I79">
            <v>0</v>
          </cell>
          <cell r="J79">
            <v>1.9576686757833033</v>
          </cell>
          <cell r="K79">
            <v>1509.9932369629876</v>
          </cell>
          <cell r="L79">
            <v>1.2450497124739892</v>
          </cell>
          <cell r="M79">
            <v>35456.936294786938</v>
          </cell>
          <cell r="N79">
            <v>6797.778931584513</v>
          </cell>
          <cell r="O79">
            <v>0</v>
          </cell>
          <cell r="P79">
            <v>0.83912377837202945</v>
          </cell>
          <cell r="Q79">
            <v>0.16087622162797049</v>
          </cell>
          <cell r="R79">
            <v>0</v>
          </cell>
          <cell r="S79">
            <v>0.36401408068920582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&gt; LV Network Domestic</v>
          </cell>
        </row>
        <row r="81">
          <cell r="A81" t="str">
            <v>LV Network Domestic</v>
          </cell>
          <cell r="B81">
            <v>247.4185157539581</v>
          </cell>
          <cell r="C81">
            <v>76.118765573770503</v>
          </cell>
          <cell r="D81">
            <v>5431.4288732781615</v>
          </cell>
          <cell r="E81">
            <v>4587.2869868181615</v>
          </cell>
          <cell r="F81">
            <v>844.14188646000014</v>
          </cell>
          <cell r="G81">
            <v>0</v>
          </cell>
          <cell r="H81">
            <v>0</v>
          </cell>
          <cell r="I81">
            <v>0</v>
          </cell>
          <cell r="J81">
            <v>2.1952394535740285</v>
          </cell>
          <cell r="K81">
            <v>71.354663102284448</v>
          </cell>
          <cell r="L81">
            <v>1.8540596983371791</v>
          </cell>
          <cell r="M81">
            <v>1960.8536527689207</v>
          </cell>
          <cell r="N81">
            <v>1534.9893205638941</v>
          </cell>
          <cell r="O81">
            <v>1091.4440134853462</v>
          </cell>
          <cell r="P81">
            <v>0.42745388688424091</v>
          </cell>
          <cell r="Q81">
            <v>0.33461811414345255</v>
          </cell>
          <cell r="R81">
            <v>0.23792799897230643</v>
          </cell>
          <cell r="S81">
            <v>0.15541801359363375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LDNO LV: LV Network 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 t="str">
            <v>LDNO HV: LV Network Domestic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/>
          </cell>
          <cell r="K83" t="str">
            <v/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A84" t="str">
            <v>&gt; LV Network Non-Domestic Non-CT</v>
          </cell>
        </row>
        <row r="85">
          <cell r="A85" t="str">
            <v>LV Network Non-Domestic Non-CT</v>
          </cell>
          <cell r="B85">
            <v>170406.74711434852</v>
          </cell>
          <cell r="C85">
            <v>2509.10345882312</v>
          </cell>
          <cell r="D85">
            <v>3411218.5157020879</v>
          </cell>
          <cell r="E85">
            <v>3354741.1059474382</v>
          </cell>
          <cell r="F85">
            <v>56477.409754649612</v>
          </cell>
          <cell r="G85">
            <v>0</v>
          </cell>
          <cell r="H85">
            <v>0</v>
          </cell>
          <cell r="I85">
            <v>0</v>
          </cell>
          <cell r="J85">
            <v>2.0018095371617233</v>
          </cell>
          <cell r="K85">
            <v>1359.5368113286565</v>
          </cell>
          <cell r="L85">
            <v>1.9686668296627348</v>
          </cell>
          <cell r="M85">
            <v>1484307.8451752472</v>
          </cell>
          <cell r="N85">
            <v>1168258.6764749191</v>
          </cell>
          <cell r="O85">
            <v>702174.58429727168</v>
          </cell>
          <cell r="P85">
            <v>0.44245078779515906</v>
          </cell>
          <cell r="Q85">
            <v>0.34824108316548685</v>
          </cell>
          <cell r="R85">
            <v>0.20930812903935403</v>
          </cell>
          <cell r="S85">
            <v>1.6556374062429591E-2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LDNO LV: LV Network Non-Domestic Non-CT</v>
          </cell>
          <cell r="B86">
            <v>212.43679368670206</v>
          </cell>
          <cell r="C86">
            <v>4.7184373127364774</v>
          </cell>
          <cell r="D86">
            <v>2715.7722110526574</v>
          </cell>
          <cell r="E86">
            <v>2641.5134446248107</v>
          </cell>
          <cell r="F86">
            <v>74.25876642784668</v>
          </cell>
          <cell r="G86">
            <v>0</v>
          </cell>
          <cell r="H86">
            <v>0</v>
          </cell>
          <cell r="I86">
            <v>0</v>
          </cell>
          <cell r="J86">
            <v>1.2783906986742746</v>
          </cell>
          <cell r="K86">
            <v>575.56602558265934</v>
          </cell>
          <cell r="L86">
            <v>1.2434349995511922</v>
          </cell>
          <cell r="M86">
            <v>1077.2125446992372</v>
          </cell>
          <cell r="N86">
            <v>807.57020496643975</v>
          </cell>
          <cell r="O86">
            <v>756.73069495913364</v>
          </cell>
          <cell r="P86">
            <v>0.40780127274810818</v>
          </cell>
          <cell r="Q86">
            <v>0.30572254198052873</v>
          </cell>
          <cell r="R86">
            <v>0.28647618527136304</v>
          </cell>
          <cell r="S86">
            <v>2.7343518033518473E-2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LDNO HV: LV Network Non-Domestic Non-CT</v>
          </cell>
          <cell r="B87">
            <v>883.04671264110243</v>
          </cell>
          <cell r="C87">
            <v>19.841829348937043</v>
          </cell>
          <cell r="D87">
            <v>9538.2813828566032</v>
          </cell>
          <cell r="E87">
            <v>9305.1676665676823</v>
          </cell>
          <cell r="F87">
            <v>233.11371628892172</v>
          </cell>
          <cell r="G87">
            <v>0</v>
          </cell>
          <cell r="H87">
            <v>0</v>
          </cell>
          <cell r="I87">
            <v>0</v>
          </cell>
          <cell r="J87">
            <v>1.0801559245182601</v>
          </cell>
          <cell r="K87">
            <v>480.71582590077981</v>
          </cell>
          <cell r="L87">
            <v>1.053757126702491</v>
          </cell>
          <cell r="M87">
            <v>4351.0759347407266</v>
          </cell>
          <cell r="N87">
            <v>3006.6460019394244</v>
          </cell>
          <cell r="O87">
            <v>1947.4457298875311</v>
          </cell>
          <cell r="P87">
            <v>0.46759780056125211</v>
          </cell>
          <cell r="Q87">
            <v>0.32311572554914103</v>
          </cell>
          <cell r="R87">
            <v>0.20928647388960683</v>
          </cell>
          <cell r="S87">
            <v>2.4439802825266085E-2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3499450.3099133689</v>
          </cell>
          <cell r="C89">
            <v>15832.332072650368</v>
          </cell>
          <cell r="D89">
            <v>78605476.006344736</v>
          </cell>
          <cell r="E89">
            <v>57661824.046812721</v>
          </cell>
          <cell r="F89">
            <v>498338.48431874299</v>
          </cell>
          <cell r="G89">
            <v>19081776</v>
          </cell>
          <cell r="H89">
            <v>889473.59717936988</v>
          </cell>
          <cell r="I89">
            <v>474063.87803389982</v>
          </cell>
          <cell r="J89">
            <v>2.2462235221248412</v>
          </cell>
          <cell r="K89">
            <v>4964.8703454200604</v>
          </cell>
          <cell r="L89">
            <v>1.647739471638338</v>
          </cell>
          <cell r="M89">
            <v>22840166.935021315</v>
          </cell>
          <cell r="N89">
            <v>20553728.049246375</v>
          </cell>
          <cell r="O89">
            <v>14267929.062545029</v>
          </cell>
          <cell r="P89">
            <v>0.39610552237262797</v>
          </cell>
          <cell r="Q89">
            <v>0.35645296327358361</v>
          </cell>
          <cell r="R89">
            <v>0.24744151435378836</v>
          </cell>
          <cell r="S89">
            <v>6.3397425934869859E-3</v>
          </cell>
          <cell r="T89">
            <v>0.24275377453931823</v>
          </cell>
          <cell r="U89">
            <v>1.131566962469097E-2</v>
          </cell>
          <cell r="V89">
            <v>6.0309268783721275E-3</v>
          </cell>
        </row>
        <row r="90">
          <cell r="A90" t="str">
            <v>LDNO LV: LV HH Metered</v>
          </cell>
          <cell r="B90">
            <v>12416.595097581736</v>
          </cell>
          <cell r="C90">
            <v>61.229869713492732</v>
          </cell>
          <cell r="D90">
            <v>218291.88688031698</v>
          </cell>
          <cell r="E90">
            <v>144228.70123090118</v>
          </cell>
          <cell r="F90">
            <v>1349.0899653713279</v>
          </cell>
          <cell r="G90">
            <v>71322.671200741286</v>
          </cell>
          <cell r="H90">
            <v>191.0811695275786</v>
          </cell>
          <cell r="I90">
            <v>1200.3433137756256</v>
          </cell>
          <cell r="J90">
            <v>1.7580655982156628</v>
          </cell>
          <cell r="K90">
            <v>3565.1208781228838</v>
          </cell>
          <cell r="L90">
            <v>1.1615801280255267</v>
          </cell>
          <cell r="M90">
            <v>59750.295941053744</v>
          </cell>
          <cell r="N90">
            <v>46688.413049496921</v>
          </cell>
          <cell r="O90">
            <v>37789.992240350512</v>
          </cell>
          <cell r="P90">
            <v>0.41427465844954975</v>
          </cell>
          <cell r="Q90">
            <v>0.32371097188729225</v>
          </cell>
          <cell r="R90">
            <v>0.262014369663158</v>
          </cell>
          <cell r="S90">
            <v>6.1802112055176573E-3</v>
          </cell>
          <cell r="T90">
            <v>0.32673074670816976</v>
          </cell>
          <cell r="U90">
            <v>8.7534709722099195E-4</v>
          </cell>
          <cell r="V90">
            <v>5.4987994786711361E-3</v>
          </cell>
        </row>
        <row r="91">
          <cell r="A91" t="str">
            <v>LDNO HV: LV HH Metered</v>
          </cell>
          <cell r="B91">
            <v>135928.75750845001</v>
          </cell>
          <cell r="C91">
            <v>382.62169856216127</v>
          </cell>
          <cell r="D91">
            <v>1741217.4532823791</v>
          </cell>
          <cell r="E91">
            <v>1169533.594852525</v>
          </cell>
          <cell r="F91">
            <v>6287.7754211514211</v>
          </cell>
          <cell r="G91">
            <v>552845.80229249259</v>
          </cell>
          <cell r="H91">
            <v>4899.9517534699926</v>
          </cell>
          <cell r="I91">
            <v>7650.3289627402128</v>
          </cell>
          <cell r="J91">
            <v>1.2809779808177355</v>
          </cell>
          <cell r="K91">
            <v>4550.7545960556608</v>
          </cell>
          <cell r="L91">
            <v>0.86040188720169908</v>
          </cell>
          <cell r="M91">
            <v>474369.01577903476</v>
          </cell>
          <cell r="N91">
            <v>391085.12153017824</v>
          </cell>
          <cell r="O91">
            <v>304079.45754331205</v>
          </cell>
          <cell r="P91">
            <v>0.40560529245750432</v>
          </cell>
          <cell r="Q91">
            <v>0.33439408944853183</v>
          </cell>
          <cell r="R91">
            <v>0.26000061809396391</v>
          </cell>
          <cell r="S91">
            <v>3.6111373736222889E-3</v>
          </cell>
          <cell r="T91">
            <v>0.3175053186207844</v>
          </cell>
          <cell r="U91">
            <v>2.8140952436658991E-3</v>
          </cell>
          <cell r="V91">
            <v>4.393666597080413E-3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219158.44449170429</v>
          </cell>
          <cell r="C93">
            <v>342.84669556830613</v>
          </cell>
          <cell r="D93">
            <v>4890771.6926229056</v>
          </cell>
          <cell r="E93">
            <v>3082654.1019565794</v>
          </cell>
          <cell r="F93">
            <v>8419.8348577838024</v>
          </cell>
          <cell r="G93">
            <v>1747822.8364784</v>
          </cell>
          <cell r="H93">
            <v>35476.742208600001</v>
          </cell>
          <cell r="I93">
            <v>16398.17712154286</v>
          </cell>
          <cell r="J93">
            <v>2.2316145307410387</v>
          </cell>
          <cell r="K93">
            <v>14265.185448312148</v>
          </cell>
          <cell r="L93">
            <v>1.4065869599988265</v>
          </cell>
          <cell r="M93">
            <v>1091817.8053395168</v>
          </cell>
          <cell r="N93">
            <v>1073608.9705456628</v>
          </cell>
          <cell r="O93">
            <v>917227.32607139973</v>
          </cell>
          <cell r="P93">
            <v>0.35418109500074413</v>
          </cell>
          <cell r="Q93">
            <v>0.34827422572783517</v>
          </cell>
          <cell r="R93">
            <v>0.2975446792714207</v>
          </cell>
          <cell r="S93">
            <v>1.7215759366735581E-3</v>
          </cell>
          <cell r="T93">
            <v>0.35737158598402047</v>
          </cell>
          <cell r="U93">
            <v>7.2538127801205811E-3</v>
          </cell>
          <cell r="V93">
            <v>3.3528813349184509E-3</v>
          </cell>
        </row>
        <row r="94">
          <cell r="A94" t="str">
            <v>LDNO HV: LV Sub HH Metered</v>
          </cell>
          <cell r="B94">
            <v>9256.0866384555229</v>
          </cell>
          <cell r="C94">
            <v>4.8958936371831783</v>
          </cell>
          <cell r="D94">
            <v>127764.36627036525</v>
          </cell>
          <cell r="E94">
            <v>93742.691669335676</v>
          </cell>
          <cell r="F94">
            <v>91.028371217419391</v>
          </cell>
          <cell r="G94">
            <v>32610.592245382373</v>
          </cell>
          <cell r="H94">
            <v>705.38328171564876</v>
          </cell>
          <cell r="I94">
            <v>614.6707027141249</v>
          </cell>
          <cell r="J94">
            <v>1.3803281155510458</v>
          </cell>
          <cell r="K94">
            <v>26096.229971179211</v>
          </cell>
          <cell r="L94">
            <v>1.0127680879721934</v>
          </cell>
          <cell r="M94">
            <v>31228.74392550785</v>
          </cell>
          <cell r="N94">
            <v>27667.47614867708</v>
          </cell>
          <cell r="O94">
            <v>34846.471595150746</v>
          </cell>
          <cell r="P94">
            <v>0.33313257139727653</v>
          </cell>
          <cell r="Q94">
            <v>0.29514275359481101</v>
          </cell>
          <cell r="R94">
            <v>0.37172467500791245</v>
          </cell>
          <cell r="S94">
            <v>7.1247072931737525E-4</v>
          </cell>
          <cell r="T94">
            <v>0.25524012052291883</v>
          </cell>
          <cell r="U94">
            <v>5.5209703793542104E-3</v>
          </cell>
          <cell r="V94">
            <v>4.8109713268048885E-3</v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7589580.0794873415</v>
          </cell>
          <cell r="C96">
            <v>3524.9192351831307</v>
          </cell>
          <cell r="D96">
            <v>131223195.60923007</v>
          </cell>
          <cell r="E96">
            <v>86539100.538004711</v>
          </cell>
          <cell r="F96">
            <v>935337.31905584375</v>
          </cell>
          <cell r="G96">
            <v>42146773.531325772</v>
          </cell>
          <cell r="H96">
            <v>1339808.963583794</v>
          </cell>
          <cell r="I96">
            <v>262175.25725993817</v>
          </cell>
          <cell r="J96">
            <v>1.728991515141822</v>
          </cell>
          <cell r="K96">
            <v>37227.291422582799</v>
          </cell>
          <cell r="L96">
            <v>1.1402356867133843</v>
          </cell>
          <cell r="M96">
            <v>23120906.828009825</v>
          </cell>
          <cell r="N96">
            <v>29010065.318115283</v>
          </cell>
          <cell r="O96">
            <v>34408128.391879596</v>
          </cell>
          <cell r="P96">
            <v>0.26717295054223489</v>
          </cell>
          <cell r="Q96">
            <v>0.33522494615454379</v>
          </cell>
          <cell r="R96">
            <v>0.39760210330322121</v>
          </cell>
          <cell r="S96">
            <v>7.1278352482832949E-3</v>
          </cell>
          <cell r="T96">
            <v>0.32118386795604925</v>
          </cell>
          <cell r="U96">
            <v>1.0210153451632247E-2</v>
          </cell>
          <cell r="V96">
            <v>1.9979337954904759E-3</v>
          </cell>
        </row>
        <row r="97">
          <cell r="A97" t="str">
            <v>LDNO HV: HV HH Metered</v>
          </cell>
          <cell r="B97">
            <v>69862.28393031031</v>
          </cell>
          <cell r="C97">
            <v>38.408595450387928</v>
          </cell>
          <cell r="D97">
            <v>1333871.8913166411</v>
          </cell>
          <cell r="E97">
            <v>688745.20742534765</v>
          </cell>
          <cell r="F97">
            <v>8739.5763076912608</v>
          </cell>
          <cell r="G97">
            <v>631601.87163901853</v>
          </cell>
          <cell r="H97">
            <v>3898.2499986893981</v>
          </cell>
          <cell r="I97">
            <v>886.98594589443223</v>
          </cell>
          <cell r="J97">
            <v>1.9092875529909925</v>
          </cell>
          <cell r="K97">
            <v>34728.473553259522</v>
          </cell>
          <cell r="L97">
            <v>0.98586128119199667</v>
          </cell>
          <cell r="M97">
            <v>194740.81525253787</v>
          </cell>
          <cell r="N97">
            <v>209347.98455054293</v>
          </cell>
          <cell r="O97">
            <v>284656.40762226685</v>
          </cell>
          <cell r="P97">
            <v>0.28274725276203916</v>
          </cell>
          <cell r="Q97">
            <v>0.30395563162337347</v>
          </cell>
          <cell r="R97">
            <v>0.41329711561458737</v>
          </cell>
          <cell r="S97">
            <v>6.552035742401454E-3</v>
          </cell>
          <cell r="T97">
            <v>0.47351014422800047</v>
          </cell>
          <cell r="U97">
            <v>2.9225070443920256E-3</v>
          </cell>
          <cell r="V97">
            <v>6.649708653946551E-4</v>
          </cell>
        </row>
        <row r="98">
          <cell r="A98" t="str">
            <v>&gt; NHH UMS category A</v>
          </cell>
        </row>
        <row r="99">
          <cell r="A99" t="str">
            <v>NHH UMS category A</v>
          </cell>
          <cell r="B99">
            <v>34134.893703773516</v>
          </cell>
          <cell r="C99">
            <v>1567</v>
          </cell>
          <cell r="D99">
            <v>804559.44459794194</v>
          </cell>
          <cell r="E99">
            <v>804559.44459794194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2.3570000000000007</v>
          </cell>
          <cell r="K99">
            <v>513.43933924565533</v>
          </cell>
          <cell r="L99">
            <v>2.3570000000000007</v>
          </cell>
          <cell r="M99">
            <v>804559.44459794194</v>
          </cell>
          <cell r="N99">
            <v>0</v>
          </cell>
          <cell r="O99">
            <v>0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LDNO LV: NHH UMS category A</v>
          </cell>
          <cell r="B100">
            <v>275.22148000439415</v>
          </cell>
          <cell r="C100">
            <v>0</v>
          </cell>
          <cell r="D100">
            <v>4538.4022052724595</v>
          </cell>
          <cell r="E100">
            <v>4538.4022052724595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1.649</v>
          </cell>
          <cell r="K100" t="str">
            <v/>
          </cell>
          <cell r="L100">
            <v>1.649</v>
          </cell>
          <cell r="M100">
            <v>4538.4022052724595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 t="str">
            <v>LDNO HV: NHH UMS category A</v>
          </cell>
          <cell r="B101">
            <v>531.75775905666319</v>
          </cell>
          <cell r="C101">
            <v>0</v>
          </cell>
          <cell r="D101">
            <v>6540.6204363969573</v>
          </cell>
          <cell r="E101">
            <v>6540.6204363969573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1.23</v>
          </cell>
          <cell r="K101" t="str">
            <v/>
          </cell>
          <cell r="L101">
            <v>1.23</v>
          </cell>
          <cell r="M101">
            <v>6540.6204363969573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 t="str">
            <v>&gt; NHH UMS category B</v>
          </cell>
        </row>
        <row r="103">
          <cell r="A103" t="str">
            <v>NHH UMS category B</v>
          </cell>
          <cell r="B103">
            <v>22466.149975166016</v>
          </cell>
          <cell r="C103">
            <v>1279</v>
          </cell>
          <cell r="D103">
            <v>588388.46784959803</v>
          </cell>
          <cell r="E103">
            <v>588388.46784959803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2.6190000000000007</v>
          </cell>
          <cell r="K103">
            <v>460.03789511305553</v>
          </cell>
          <cell r="L103">
            <v>2.6190000000000007</v>
          </cell>
          <cell r="M103">
            <v>588388.46784959803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LDNO LV: NHH UMS category B</v>
          </cell>
          <cell r="B104">
            <v>319.40114355377005</v>
          </cell>
          <cell r="C104">
            <v>0</v>
          </cell>
          <cell r="D104">
            <v>5851.4289499050674</v>
          </cell>
          <cell r="E104">
            <v>5851.4289499050674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1.8320000000000001</v>
          </cell>
          <cell r="K104" t="str">
            <v/>
          </cell>
          <cell r="L104">
            <v>1.8320000000000001</v>
          </cell>
          <cell r="M104">
            <v>5851.4289499050674</v>
          </cell>
          <cell r="N104">
            <v>0</v>
          </cell>
          <cell r="O104">
            <v>0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LDNO HV: NHH UMS category B</v>
          </cell>
          <cell r="B105">
            <v>613.630442356039</v>
          </cell>
          <cell r="C105">
            <v>0</v>
          </cell>
          <cell r="D105">
            <v>8388.3281470070524</v>
          </cell>
          <cell r="E105">
            <v>8388.3281470070524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1.367</v>
          </cell>
          <cell r="K105" t="str">
            <v/>
          </cell>
          <cell r="L105">
            <v>1.367</v>
          </cell>
          <cell r="M105">
            <v>8388.3281470070524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&gt; NHH UMS category C</v>
          </cell>
        </row>
        <row r="107">
          <cell r="A107" t="str">
            <v>NHH UMS category C</v>
          </cell>
          <cell r="B107">
            <v>339.10140823796002</v>
          </cell>
          <cell r="C107">
            <v>194</v>
          </cell>
          <cell r="D107">
            <v>12143.221429001349</v>
          </cell>
          <cell r="E107">
            <v>12143.221429001349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3.581</v>
          </cell>
          <cell r="K107">
            <v>62.593924891759528</v>
          </cell>
          <cell r="L107">
            <v>3.581</v>
          </cell>
          <cell r="M107">
            <v>12143.221429001349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LDNO LV: NHH UMS category C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/>
          </cell>
          <cell r="K108" t="str">
            <v/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A109" t="str">
            <v>LDNO HV: NHH UMS category C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A110" t="str">
            <v>&gt; NHH UMS category D</v>
          </cell>
        </row>
        <row r="111">
          <cell r="A111" t="str">
            <v>NHH UMS category D</v>
          </cell>
          <cell r="B111">
            <v>7208.5560845431746</v>
          </cell>
          <cell r="C111">
            <v>247</v>
          </cell>
          <cell r="D111">
            <v>151163.42109287038</v>
          </cell>
          <cell r="E111">
            <v>151163.42109287038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2.0970000000000004</v>
          </cell>
          <cell r="K111">
            <v>611.99765624643885</v>
          </cell>
          <cell r="L111">
            <v>2.0970000000000004</v>
          </cell>
          <cell r="M111">
            <v>151163.42109287038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LDNO LV: NHH UMS category D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/>
          </cell>
          <cell r="K112" t="str">
            <v/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</row>
        <row r="113">
          <cell r="A113" t="str">
            <v>LDNO HV: 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</row>
        <row r="114">
          <cell r="A114" t="str">
            <v>&gt; LV UMS (Pseudo HH Metered)</v>
          </cell>
        </row>
        <row r="115">
          <cell r="A115" t="str">
            <v>LV UMS (Pseudo HH Metered)</v>
          </cell>
          <cell r="B115">
            <v>231659.30567358769</v>
          </cell>
          <cell r="C115">
            <v>26.819672131147541</v>
          </cell>
          <cell r="D115">
            <v>6222748.83907957</v>
          </cell>
          <cell r="E115">
            <v>6222748.83907957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2.6861639859387041</v>
          </cell>
          <cell r="K115">
            <v>232021.80879208667</v>
          </cell>
          <cell r="L115">
            <v>2.6861639859387041</v>
          </cell>
          <cell r="M115">
            <v>2618856.8001169204</v>
          </cell>
          <cell r="N115">
            <v>723072.62448958633</v>
          </cell>
          <cell r="O115">
            <v>2880819.4144730642</v>
          </cell>
          <cell r="P115">
            <v>0.42085208126514795</v>
          </cell>
          <cell r="Q115">
            <v>0.11619826594134863</v>
          </cell>
          <cell r="R115">
            <v>0.46294965279350353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LDNO LV: LV UMS (Pseudo HH Metered)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/>
          </cell>
          <cell r="K116" t="str">
            <v/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LDNO HV: LV UMS (Pseudo HH Metered)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&gt; LV Generation NHH or Aggregate HH</v>
          </cell>
        </row>
        <row r="119">
          <cell r="A119" t="str">
            <v>LV Generation NHH or Aggregate HH</v>
          </cell>
          <cell r="B119">
            <v>10233.9538335</v>
          </cell>
          <cell r="C119">
            <v>136</v>
          </cell>
          <cell r="D119">
            <v>-64064.550997710001</v>
          </cell>
          <cell r="E119">
            <v>-64064.550997710001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-0.626</v>
          </cell>
          <cell r="K119">
            <v>-471.06287498316175</v>
          </cell>
          <cell r="L119">
            <v>-0.626</v>
          </cell>
          <cell r="M119">
            <v>-64064.550997710001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LDNO LV: LV Generation NHH or Aggregate HH</v>
          </cell>
          <cell r="B120">
            <v>27.785378357142857</v>
          </cell>
          <cell r="C120">
            <v>0</v>
          </cell>
          <cell r="D120">
            <v>-173.9364685157143</v>
          </cell>
          <cell r="E120">
            <v>-173.9364685157143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-0.626</v>
          </cell>
          <cell r="K120" t="str">
            <v/>
          </cell>
          <cell r="L120">
            <v>-0.626</v>
          </cell>
          <cell r="M120">
            <v>-173.9364685157143</v>
          </cell>
          <cell r="N120">
            <v>0</v>
          </cell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 t="str">
            <v>LDNO HV: LV Generation NHH or Aggregate 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A122" t="str">
            <v>&gt; LV Sub Generation NHH</v>
          </cell>
        </row>
        <row r="123">
          <cell r="A123" t="str">
            <v>LV Sub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</row>
        <row r="124">
          <cell r="A124" t="str">
            <v>LDNO HV: LV Sub Generation NHH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/>
          </cell>
          <cell r="K124" t="str">
            <v/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</row>
        <row r="125">
          <cell r="A125" t="str">
            <v>&gt; LV Generation Intermittent</v>
          </cell>
        </row>
        <row r="126">
          <cell r="A126" t="str">
            <v>LV Generation Intermittent</v>
          </cell>
          <cell r="B126">
            <v>39541.455472928566</v>
          </cell>
          <cell r="C126">
            <v>697.57416393442611</v>
          </cell>
          <cell r="D126">
            <v>-241622.3782942328</v>
          </cell>
          <cell r="E126">
            <v>-247529.51126053283</v>
          </cell>
          <cell r="F126">
            <v>0</v>
          </cell>
          <cell r="G126">
            <v>0</v>
          </cell>
          <cell r="H126">
            <v>0</v>
          </cell>
          <cell r="I126">
            <v>5907.1329663000006</v>
          </cell>
          <cell r="J126">
            <v>-0.61106091165424037</v>
          </cell>
          <cell r="K126">
            <v>-346.37518243428804</v>
          </cell>
          <cell r="L126">
            <v>-0.62600000000000011</v>
          </cell>
          <cell r="M126">
            <v>-247529.51126053283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-2.4447789182451714E-2</v>
          </cell>
        </row>
        <row r="127">
          <cell r="A127" t="str">
            <v>LDNO LV: LV Generation 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</row>
        <row r="128">
          <cell r="A128" t="str">
            <v>LDNO HV: LV Generation Intermittent</v>
          </cell>
          <cell r="B128">
            <v>72.668966078571486</v>
          </cell>
          <cell r="C128">
            <v>4.4201475409836073</v>
          </cell>
          <cell r="D128">
            <v>-398.07324185185757</v>
          </cell>
          <cell r="E128">
            <v>-454.9077276518575</v>
          </cell>
          <cell r="F128">
            <v>0</v>
          </cell>
          <cell r="G128">
            <v>0</v>
          </cell>
          <cell r="H128">
            <v>0</v>
          </cell>
          <cell r="I128">
            <v>56.834485799999996</v>
          </cell>
          <cell r="J128">
            <v>-0.54778987968736337</v>
          </cell>
          <cell r="K128">
            <v>-90.058813232120087</v>
          </cell>
          <cell r="L128">
            <v>-0.626</v>
          </cell>
          <cell r="M128">
            <v>-454.9077276518575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-0.14277394163848589</v>
          </cell>
        </row>
        <row r="129">
          <cell r="A129" t="str">
            <v>&gt; LV Generation Intermittent no RP charge</v>
          </cell>
        </row>
        <row r="130">
          <cell r="A130" t="str">
            <v>LV Generation Intermittent no RP charge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/>
          </cell>
          <cell r="K130" t="str">
            <v/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17375.889514769377</v>
          </cell>
          <cell r="C132">
            <v>105.72703893442623</v>
          </cell>
          <cell r="D132">
            <v>-113470.67113361643</v>
          </cell>
          <cell r="E132">
            <v>-114405.35200963519</v>
          </cell>
          <cell r="F132">
            <v>0</v>
          </cell>
          <cell r="G132">
            <v>0</v>
          </cell>
          <cell r="H132">
            <v>0</v>
          </cell>
          <cell r="I132">
            <v>934.68087601875015</v>
          </cell>
          <cell r="J132">
            <v>-0.65303517864318372</v>
          </cell>
          <cell r="K132">
            <v>-1073.2417390786186</v>
          </cell>
          <cell r="L132">
            <v>-0.65841436153465116</v>
          </cell>
          <cell r="M132">
            <v>-79519.906120418804</v>
          </cell>
          <cell r="N132">
            <v>-32023.472301111447</v>
          </cell>
          <cell r="O132">
            <v>-2861.9735881049332</v>
          </cell>
          <cell r="P132">
            <v>0.69507155673732524</v>
          </cell>
          <cell r="Q132">
            <v>0.2799123619532628</v>
          </cell>
          <cell r="R132">
            <v>2.5016081309411981E-2</v>
          </cell>
          <cell r="S132">
            <v>0</v>
          </cell>
          <cell r="T132">
            <v>0</v>
          </cell>
          <cell r="U132">
            <v>0</v>
          </cell>
          <cell r="V132">
            <v>-8.2372023244502053E-3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/>
          </cell>
          <cell r="K134" t="str">
            <v/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</row>
        <row r="135">
          <cell r="A135" t="str">
            <v>&gt; LV Generation Non-Intermittent no RP charge</v>
          </cell>
        </row>
        <row r="136">
          <cell r="A136" t="str">
            <v>LV Generation Non-Intermittent no RP charge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/>
          </cell>
          <cell r="K136" t="str">
            <v/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</row>
        <row r="137">
          <cell r="A137" t="str">
            <v>&gt; LV Sub Generation Intermittent</v>
          </cell>
        </row>
        <row r="138">
          <cell r="A138" t="str">
            <v>LV Sub Generation Intermittent</v>
          </cell>
          <cell r="B138">
            <v>3841.6564052142853</v>
          </cell>
          <cell r="C138">
            <v>31.306393442622948</v>
          </cell>
          <cell r="D138">
            <v>-20606.885681181426</v>
          </cell>
          <cell r="E138">
            <v>-21052.277100574283</v>
          </cell>
          <cell r="F138">
            <v>0</v>
          </cell>
          <cell r="G138">
            <v>0</v>
          </cell>
          <cell r="H138">
            <v>0</v>
          </cell>
          <cell r="I138">
            <v>445.39141939285707</v>
          </cell>
          <cell r="J138">
            <v>-0.53640626614112785</v>
          </cell>
          <cell r="K138">
            <v>-658.23250189929627</v>
          </cell>
          <cell r="L138">
            <v>-0.54800000000000004</v>
          </cell>
          <cell r="M138">
            <v>-21052.277100574283</v>
          </cell>
          <cell r="N138">
            <v>0</v>
          </cell>
          <cell r="O138">
            <v>0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-2.1613718166039832E-2</v>
          </cell>
        </row>
        <row r="139">
          <cell r="A139" t="str">
            <v>LDNO HV: LV Sub Generation 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 t="str">
            <v>&gt; LV Sub Generation Intermittent no RP charge</v>
          </cell>
        </row>
        <row r="141">
          <cell r="A141" t="str">
            <v>LV Sub Generation Intermittent no RP charge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</row>
        <row r="142">
          <cell r="A142" t="str">
            <v>&gt; LV Sub Generation Non-Intermittent</v>
          </cell>
        </row>
        <row r="143">
          <cell r="A143" t="str">
            <v>LV Sub Generation Non-Intermittent</v>
          </cell>
          <cell r="B143">
            <v>5861.8525960003717</v>
          </cell>
          <cell r="C143">
            <v>6.1367981557377052</v>
          </cell>
          <cell r="D143">
            <v>-30061.630755808506</v>
          </cell>
          <cell r="E143">
            <v>-30510.80288959913</v>
          </cell>
          <cell r="F143">
            <v>0</v>
          </cell>
          <cell r="G143">
            <v>0</v>
          </cell>
          <cell r="H143">
            <v>0</v>
          </cell>
          <cell r="I143">
            <v>449.17213379062497</v>
          </cell>
          <cell r="J143">
            <v>-0.51283498285712614</v>
          </cell>
          <cell r="K143">
            <v>-4898.5855478563963</v>
          </cell>
          <cell r="L143">
            <v>-0.52049761385022031</v>
          </cell>
          <cell r="M143">
            <v>-22203.734336984402</v>
          </cell>
          <cell r="N143">
            <v>-7346.2643482984149</v>
          </cell>
          <cell r="O143">
            <v>-960.80420431631546</v>
          </cell>
          <cell r="P143">
            <v>0.72773353154051101</v>
          </cell>
          <cell r="Q143">
            <v>0.24077584503037425</v>
          </cell>
          <cell r="R143">
            <v>3.149062342911485E-2</v>
          </cell>
          <cell r="S143">
            <v>0</v>
          </cell>
          <cell r="T143">
            <v>0</v>
          </cell>
          <cell r="U143">
            <v>0</v>
          </cell>
          <cell r="V143">
            <v>-1.4941708832739752E-2</v>
          </cell>
        </row>
        <row r="144">
          <cell r="A144" t="str">
            <v>LDNO HV: LV Sub Generation Non-Intermittent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/>
          </cell>
          <cell r="K144" t="str">
            <v/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</row>
        <row r="145">
          <cell r="A145" t="str">
            <v>&gt; LV Sub Generation Non-Intermittent no RP charge</v>
          </cell>
        </row>
        <row r="146">
          <cell r="A146" t="str">
            <v>LV Sub Generation Non-Intermittent no RP charge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/>
          </cell>
          <cell r="K146" t="str">
            <v/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</row>
        <row r="147">
          <cell r="A147" t="str">
            <v>&gt; HV Generation Intermittent</v>
          </cell>
        </row>
        <row r="148">
          <cell r="A148" t="str">
            <v>HV Generation Intermittent</v>
          </cell>
          <cell r="B148">
            <v>479000.82970478572</v>
          </cell>
          <cell r="C148">
            <v>248.15567213114755</v>
          </cell>
          <cell r="D148">
            <v>-1586556.1673137713</v>
          </cell>
          <cell r="E148">
            <v>-1623812.8126992236</v>
          </cell>
          <cell r="F148">
            <v>27074.925345600001</v>
          </cell>
          <cell r="G148">
            <v>0</v>
          </cell>
          <cell r="H148">
            <v>0</v>
          </cell>
          <cell r="I148">
            <v>10181.720039852142</v>
          </cell>
          <cell r="J148">
            <v>-0.33122200817305181</v>
          </cell>
          <cell r="K148">
            <v>-6393.3907038614607</v>
          </cell>
          <cell r="L148">
            <v>-0.33900000000000008</v>
          </cell>
          <cell r="M148">
            <v>-1623812.8126992236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-1.7065217042672418E-2</v>
          </cell>
          <cell r="T148">
            <v>0</v>
          </cell>
          <cell r="U148">
            <v>0</v>
          </cell>
          <cell r="V148">
            <v>-6.417497375520595E-3</v>
          </cell>
        </row>
        <row r="149">
          <cell r="A149" t="str">
            <v>LDNO HV: HV Generation Intermittent</v>
          </cell>
          <cell r="B149">
            <v>18.630690000000001</v>
          </cell>
          <cell r="C149">
            <v>0.6228852459016393</v>
          </cell>
          <cell r="D149">
            <v>-63.069691500000005</v>
          </cell>
          <cell r="E149">
            <v>-63.158039100000003</v>
          </cell>
          <cell r="F149">
            <v>0</v>
          </cell>
          <cell r="G149">
            <v>0</v>
          </cell>
          <cell r="H149">
            <v>0</v>
          </cell>
          <cell r="I149">
            <v>8.8347599999999998E-2</v>
          </cell>
          <cell r="J149">
            <v>-0.33852579534091332</v>
          </cell>
          <cell r="K149">
            <v>-101.25411047215498</v>
          </cell>
          <cell r="L149">
            <v>-0.33900000000000002</v>
          </cell>
          <cell r="M149">
            <v>-63.158039100000003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-1.4007932796056247E-3</v>
          </cell>
        </row>
        <row r="150">
          <cell r="A150" t="str">
            <v>&gt; HV Generation Intermittent no RP charge</v>
          </cell>
        </row>
        <row r="151">
          <cell r="A151" t="str">
            <v>HV Generation Intermittent no RP charge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</row>
        <row r="152">
          <cell r="A152" t="str">
            <v>&gt; HV Generation Non-Intermittent</v>
          </cell>
        </row>
        <row r="153">
          <cell r="A153" t="str">
            <v>HV Generation Non-Intermittent</v>
          </cell>
          <cell r="B153">
            <v>851558.23757333774</v>
          </cell>
          <cell r="C153">
            <v>231.28838422131147</v>
          </cell>
          <cell r="D153">
            <v>-3196428.8270016341</v>
          </cell>
          <cell r="E153">
            <v>-3236217.3146299268</v>
          </cell>
          <cell r="F153">
            <v>25234.626645112497</v>
          </cell>
          <cell r="G153">
            <v>0</v>
          </cell>
          <cell r="H153">
            <v>0</v>
          </cell>
          <cell r="I153">
            <v>14553.860983180315</v>
          </cell>
          <cell r="J153">
            <v>-0.37536232825489541</v>
          </cell>
          <cell r="K153">
            <v>-13820.10098675378</v>
          </cell>
          <cell r="L153">
            <v>-0.38003476119872759</v>
          </cell>
          <cell r="M153">
            <v>-2501286.6478983206</v>
          </cell>
          <cell r="N153">
            <v>-676401.59128723666</v>
          </cell>
          <cell r="O153">
            <v>-58529.075444369126</v>
          </cell>
          <cell r="P153">
            <v>0.77290441423410772</v>
          </cell>
          <cell r="Q153">
            <v>0.20900994139962001</v>
          </cell>
          <cell r="R153">
            <v>1.8085644366272153E-2</v>
          </cell>
          <cell r="S153">
            <v>-7.8946311683665716E-3</v>
          </cell>
          <cell r="T153">
            <v>0</v>
          </cell>
          <cell r="U153">
            <v>0</v>
          </cell>
          <cell r="V153">
            <v>-4.5531628485632088E-3</v>
          </cell>
        </row>
        <row r="154">
          <cell r="A154" t="str">
            <v>LDNO HV: HV Generation Non-Intermittent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/>
          </cell>
          <cell r="K154" t="str">
            <v/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</row>
        <row r="155">
          <cell r="A155" t="str">
            <v>&gt; HV Generation Non-Intermittent no RP charge</v>
          </cell>
        </row>
        <row r="156">
          <cell r="A156" t="str">
            <v>HV Generation Non-Intermittent no RP charge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str">
            <v/>
          </cell>
          <cell r="K156" t="str">
            <v/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</row>
        <row r="158">
          <cell r="A158" t="str">
            <v>3803. Revenue summary by tariff component</v>
          </cell>
        </row>
        <row r="159">
          <cell r="A159" t="str">
            <v>Data sources:</v>
          </cell>
        </row>
        <row r="160">
          <cell r="A160" t="str">
            <v>x1 = 3802. All units (MWh) (in Revenue summary)</v>
          </cell>
        </row>
        <row r="161">
          <cell r="A161" t="str">
            <v>x2 = 3802. MPANs (in Revenue summary)</v>
          </cell>
        </row>
        <row r="162">
          <cell r="A162" t="str">
            <v>x3 = 3802. Net revenues (£) (in Revenue summary)</v>
          </cell>
        </row>
        <row r="163">
          <cell r="A163" t="str">
            <v>x4 = 3802. Revenues from unit rates (£) (in Revenue summary)</v>
          </cell>
        </row>
        <row r="164">
          <cell r="A164" t="str">
            <v>x5 = 3802. Revenues from fixed charges (£) (in Revenue summary)</v>
          </cell>
        </row>
        <row r="165">
          <cell r="A165" t="str">
            <v>x6 = 3802. Revenues from capacity charges (£) (in Revenue summary)</v>
          </cell>
        </row>
        <row r="166">
          <cell r="A166" t="str">
            <v>x7 = 3802. Revenues from exceeded capacity charges (£) (in Revenue summary)</v>
          </cell>
        </row>
        <row r="167">
          <cell r="A167" t="str">
            <v>x8 = 3802. Revenues from reactive power charges (£) (in Revenue summary)</v>
          </cell>
        </row>
        <row r="168">
          <cell r="A168" t="str">
            <v>Kind:</v>
          </cell>
          <cell r="B168" t="str">
            <v>Cell summation</v>
          </cell>
          <cell r="C168" t="str">
            <v>Cell summation</v>
          </cell>
          <cell r="D168" t="str">
            <v>Cell summation</v>
          </cell>
          <cell r="E168" t="str">
            <v>Cell summation</v>
          </cell>
          <cell r="F168" t="str">
            <v>Cell summation</v>
          </cell>
          <cell r="G168" t="str">
            <v>Cell summation</v>
          </cell>
          <cell r="H168" t="str">
            <v>Cell summation</v>
          </cell>
          <cell r="I168" t="str">
            <v>Cell summation</v>
          </cell>
        </row>
        <row r="169">
          <cell r="A169" t="str">
            <v>Formula:</v>
          </cell>
          <cell r="B169" t="str">
            <v>=SUM(x1)</v>
          </cell>
          <cell r="C169" t="str">
            <v>=SUM(x2)</v>
          </cell>
          <cell r="D169" t="str">
            <v>=SUM(x3)</v>
          </cell>
          <cell r="E169" t="str">
            <v>=SUM(x4)</v>
          </cell>
          <cell r="F169" t="str">
            <v>=SUM(x5)</v>
          </cell>
          <cell r="G169" t="str">
            <v>=SUM(x6)</v>
          </cell>
          <cell r="H169" t="str">
            <v>=SUM(x7)</v>
          </cell>
          <cell r="I169" t="str">
            <v>=SUM(x8)</v>
          </cell>
        </row>
        <row r="171">
          <cell r="B171" t="str">
            <v>Total units (MWh)</v>
          </cell>
          <cell r="C171" t="str">
            <v>Total MPANs</v>
          </cell>
          <cell r="D171" t="str">
            <v>Total net revenues (£)</v>
          </cell>
          <cell r="E171" t="str">
            <v>Total net revenues from unit rates (£)</v>
          </cell>
          <cell r="F171" t="str">
            <v>Total revenues from fixed charges (£)</v>
          </cell>
          <cell r="G171" t="str">
            <v>Total revenues from capacity charges (£)</v>
          </cell>
          <cell r="H171" t="str">
            <v>Total revenues from exceeded capacity charges (£)</v>
          </cell>
          <cell r="I171" t="str">
            <v>Total revenues from reactive power charges (£)</v>
          </cell>
        </row>
        <row r="172">
          <cell r="A172" t="str">
            <v>Revenue summary by tariff component</v>
          </cell>
          <cell r="B172">
            <v>26040291.623001974</v>
          </cell>
          <cell r="C172">
            <v>2797417.264544107</v>
          </cell>
          <cell r="D172">
            <v>503881229.59478933</v>
          </cell>
          <cell r="E172">
            <v>402883464.58182603</v>
          </cell>
          <cell r="F172">
            <v>33663039.216013804</v>
          </cell>
          <cell r="G172">
            <v>64264753.305181809</v>
          </cell>
          <cell r="H172">
            <v>2274453.9691751669</v>
          </cell>
          <cell r="I172">
            <v>795518.5225924399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74</v>
      </c>
    </row>
    <row r="3" spans="1:1" x14ac:dyDescent="0.2">
      <c r="A3" s="28"/>
    </row>
    <row r="4" spans="1:1" x14ac:dyDescent="0.2">
      <c r="A4" s="29" t="s">
        <v>63</v>
      </c>
    </row>
    <row r="5" spans="1:1" x14ac:dyDescent="0.2">
      <c r="A5" s="30" t="s">
        <v>71</v>
      </c>
    </row>
    <row r="6" spans="1:1" x14ac:dyDescent="0.2">
      <c r="A6" s="31"/>
    </row>
    <row r="7" spans="1:1" x14ac:dyDescent="0.2">
      <c r="A7" s="32" t="s">
        <v>64</v>
      </c>
    </row>
    <row r="8" spans="1:1" x14ac:dyDescent="0.2">
      <c r="A8" s="29" t="s">
        <v>65</v>
      </c>
    </row>
    <row r="9" spans="1:1" ht="12.75" customHeight="1" x14ac:dyDescent="0.2">
      <c r="A9" s="29" t="s">
        <v>75</v>
      </c>
    </row>
    <row r="11" spans="1:1" ht="15" x14ac:dyDescent="0.25">
      <c r="A11" s="36" t="s">
        <v>66</v>
      </c>
    </row>
    <row r="13" spans="1:1" x14ac:dyDescent="0.2">
      <c r="A13" s="29" t="s">
        <v>72</v>
      </c>
    </row>
    <row r="14" spans="1:1" x14ac:dyDescent="0.2">
      <c r="A14" s="29" t="s">
        <v>60</v>
      </c>
    </row>
    <row r="15" spans="1:1" x14ac:dyDescent="0.2">
      <c r="A15" s="33" t="s">
        <v>61</v>
      </c>
    </row>
    <row r="16" spans="1:1" x14ac:dyDescent="0.2">
      <c r="A16" s="29" t="s">
        <v>73</v>
      </c>
    </row>
    <row r="17" spans="1:1" x14ac:dyDescent="0.2">
      <c r="A17" s="33" t="s">
        <v>62</v>
      </c>
    </row>
    <row r="18" spans="1:1" x14ac:dyDescent="0.2">
      <c r="A18" s="34" t="s">
        <v>69</v>
      </c>
    </row>
    <row r="19" spans="1:1" x14ac:dyDescent="0.2">
      <c r="A19" s="35" t="s">
        <v>68</v>
      </c>
    </row>
    <row r="20" spans="1:1" x14ac:dyDescent="0.2">
      <c r="A20" s="35" t="s">
        <v>67</v>
      </c>
    </row>
    <row r="21" spans="1:1" x14ac:dyDescent="0.2">
      <c r="A21" s="29" t="s">
        <v>70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X72"/>
  <sheetViews>
    <sheetView tabSelected="1" topLeftCell="W1" zoomScale="70" zoomScaleNormal="70" workbookViewId="0">
      <selection activeCell="AN7" sqref="AN7:AO2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.28515625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11.570312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268" width="9.140625" style="1"/>
    <col min="269" max="269" width="1.42578125" style="1" customWidth="1"/>
    <col min="270" max="270" width="36.5703125" style="1" bestFit="1" customWidth="1"/>
    <col min="271" max="271" width="1.42578125" style="1" customWidth="1"/>
    <col min="272" max="272" width="8.7109375" style="1" customWidth="1"/>
    <col min="273" max="273" width="9.28515625" style="1" customWidth="1"/>
    <col min="274" max="274" width="10.5703125" style="1" bestFit="1" customWidth="1"/>
    <col min="275" max="275" width="9.28515625" style="1" customWidth="1"/>
    <col min="276" max="276" width="8.7109375" style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10.5703125" style="1" bestFit="1" customWidth="1"/>
    <col min="281" max="281" width="9.28515625" style="1" customWidth="1"/>
    <col min="282" max="282" width="8.7109375" style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5703125" style="1" customWidth="1"/>
    <col min="288" max="288" width="10.5703125" style="1" bestFit="1" customWidth="1"/>
    <col min="289" max="289" width="9.28515625" style="1" customWidth="1"/>
    <col min="290" max="290" width="8.7109375" style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10.5703125" style="1" bestFit="1" customWidth="1"/>
    <col min="295" max="295" width="9.28515625" style="1" customWidth="1"/>
    <col min="296" max="296" width="10.5703125" style="1" bestFit="1" customWidth="1"/>
    <col min="297" max="524" width="9.140625" style="1"/>
    <col min="525" max="525" width="1.42578125" style="1" customWidth="1"/>
    <col min="526" max="526" width="36.5703125" style="1" bestFit="1" customWidth="1"/>
    <col min="527" max="527" width="1.42578125" style="1" customWidth="1"/>
    <col min="528" max="528" width="8.7109375" style="1" customWidth="1"/>
    <col min="529" max="529" width="9.28515625" style="1" customWidth="1"/>
    <col min="530" max="530" width="10.5703125" style="1" bestFit="1" customWidth="1"/>
    <col min="531" max="531" width="9.28515625" style="1" customWidth="1"/>
    <col min="532" max="532" width="8.7109375" style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10.5703125" style="1" bestFit="1" customWidth="1"/>
    <col min="537" max="537" width="9.28515625" style="1" customWidth="1"/>
    <col min="538" max="538" width="8.7109375" style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5703125" style="1" customWidth="1"/>
    <col min="544" max="544" width="10.5703125" style="1" bestFit="1" customWidth="1"/>
    <col min="545" max="545" width="9.28515625" style="1" customWidth="1"/>
    <col min="546" max="546" width="8.7109375" style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10.5703125" style="1" bestFit="1" customWidth="1"/>
    <col min="551" max="551" width="9.28515625" style="1" customWidth="1"/>
    <col min="552" max="552" width="10.5703125" style="1" bestFit="1" customWidth="1"/>
    <col min="553" max="780" width="9.140625" style="1"/>
    <col min="781" max="781" width="1.42578125" style="1" customWidth="1"/>
    <col min="782" max="782" width="36.5703125" style="1" bestFit="1" customWidth="1"/>
    <col min="783" max="783" width="1.42578125" style="1" customWidth="1"/>
    <col min="784" max="784" width="8.7109375" style="1" customWidth="1"/>
    <col min="785" max="785" width="9.28515625" style="1" customWidth="1"/>
    <col min="786" max="786" width="10.5703125" style="1" bestFit="1" customWidth="1"/>
    <col min="787" max="787" width="9.28515625" style="1" customWidth="1"/>
    <col min="788" max="788" width="8.7109375" style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10.5703125" style="1" bestFit="1" customWidth="1"/>
    <col min="793" max="793" width="9.28515625" style="1" customWidth="1"/>
    <col min="794" max="794" width="8.7109375" style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5703125" style="1" customWidth="1"/>
    <col min="800" max="800" width="10.5703125" style="1" bestFit="1" customWidth="1"/>
    <col min="801" max="801" width="9.28515625" style="1" customWidth="1"/>
    <col min="802" max="802" width="8.7109375" style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10.5703125" style="1" bestFit="1" customWidth="1"/>
    <col min="807" max="807" width="9.28515625" style="1" customWidth="1"/>
    <col min="808" max="808" width="10.5703125" style="1" bestFit="1" customWidth="1"/>
    <col min="809" max="1036" width="9.140625" style="1"/>
    <col min="1037" max="1037" width="1.42578125" style="1" customWidth="1"/>
    <col min="1038" max="1038" width="36.5703125" style="1" bestFit="1" customWidth="1"/>
    <col min="1039" max="1039" width="1.42578125" style="1" customWidth="1"/>
    <col min="1040" max="1040" width="8.7109375" style="1" customWidth="1"/>
    <col min="1041" max="1041" width="9.28515625" style="1" customWidth="1"/>
    <col min="1042" max="1042" width="10.5703125" style="1" bestFit="1" customWidth="1"/>
    <col min="1043" max="1043" width="9.28515625" style="1" customWidth="1"/>
    <col min="1044" max="1044" width="8.7109375" style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10.5703125" style="1" bestFit="1" customWidth="1"/>
    <col min="1049" max="1049" width="9.28515625" style="1" customWidth="1"/>
    <col min="1050" max="1050" width="8.7109375" style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5703125" style="1" customWidth="1"/>
    <col min="1056" max="1056" width="10.5703125" style="1" bestFit="1" customWidth="1"/>
    <col min="1057" max="1057" width="9.28515625" style="1" customWidth="1"/>
    <col min="1058" max="1058" width="8.7109375" style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10.5703125" style="1" bestFit="1" customWidth="1"/>
    <col min="1063" max="1063" width="9.28515625" style="1" customWidth="1"/>
    <col min="1064" max="1064" width="10.5703125" style="1" bestFit="1" customWidth="1"/>
    <col min="1065" max="1292" width="9.140625" style="1"/>
    <col min="1293" max="1293" width="1.42578125" style="1" customWidth="1"/>
    <col min="1294" max="1294" width="36.5703125" style="1" bestFit="1" customWidth="1"/>
    <col min="1295" max="1295" width="1.42578125" style="1" customWidth="1"/>
    <col min="1296" max="1296" width="8.7109375" style="1" customWidth="1"/>
    <col min="1297" max="1297" width="9.28515625" style="1" customWidth="1"/>
    <col min="1298" max="1298" width="10.5703125" style="1" bestFit="1" customWidth="1"/>
    <col min="1299" max="1299" width="9.28515625" style="1" customWidth="1"/>
    <col min="1300" max="1300" width="8.7109375" style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10.5703125" style="1" bestFit="1" customWidth="1"/>
    <col min="1305" max="1305" width="9.28515625" style="1" customWidth="1"/>
    <col min="1306" max="1306" width="8.7109375" style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5703125" style="1" customWidth="1"/>
    <col min="1312" max="1312" width="10.5703125" style="1" bestFit="1" customWidth="1"/>
    <col min="1313" max="1313" width="9.28515625" style="1" customWidth="1"/>
    <col min="1314" max="1314" width="8.7109375" style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10.5703125" style="1" bestFit="1" customWidth="1"/>
    <col min="1319" max="1319" width="9.28515625" style="1" customWidth="1"/>
    <col min="1320" max="1320" width="10.5703125" style="1" bestFit="1" customWidth="1"/>
    <col min="1321" max="1548" width="9.140625" style="1"/>
    <col min="1549" max="1549" width="1.42578125" style="1" customWidth="1"/>
    <col min="1550" max="1550" width="36.5703125" style="1" bestFit="1" customWidth="1"/>
    <col min="1551" max="1551" width="1.42578125" style="1" customWidth="1"/>
    <col min="1552" max="1552" width="8.7109375" style="1" customWidth="1"/>
    <col min="1553" max="1553" width="9.28515625" style="1" customWidth="1"/>
    <col min="1554" max="1554" width="10.5703125" style="1" bestFit="1" customWidth="1"/>
    <col min="1555" max="1555" width="9.28515625" style="1" customWidth="1"/>
    <col min="1556" max="1556" width="8.7109375" style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10.5703125" style="1" bestFit="1" customWidth="1"/>
    <col min="1561" max="1561" width="9.28515625" style="1" customWidth="1"/>
    <col min="1562" max="1562" width="8.7109375" style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5703125" style="1" customWidth="1"/>
    <col min="1568" max="1568" width="10.5703125" style="1" bestFit="1" customWidth="1"/>
    <col min="1569" max="1569" width="9.28515625" style="1" customWidth="1"/>
    <col min="1570" max="1570" width="8.7109375" style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10.5703125" style="1" bestFit="1" customWidth="1"/>
    <col min="1575" max="1575" width="9.28515625" style="1" customWidth="1"/>
    <col min="1576" max="1576" width="10.5703125" style="1" bestFit="1" customWidth="1"/>
    <col min="1577" max="1804" width="9.140625" style="1"/>
    <col min="1805" max="1805" width="1.42578125" style="1" customWidth="1"/>
    <col min="1806" max="1806" width="36.5703125" style="1" bestFit="1" customWidth="1"/>
    <col min="1807" max="1807" width="1.42578125" style="1" customWidth="1"/>
    <col min="1808" max="1808" width="8.7109375" style="1" customWidth="1"/>
    <col min="1809" max="1809" width="9.28515625" style="1" customWidth="1"/>
    <col min="1810" max="1810" width="10.5703125" style="1" bestFit="1" customWidth="1"/>
    <col min="1811" max="1811" width="9.28515625" style="1" customWidth="1"/>
    <col min="1812" max="1812" width="8.7109375" style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10.5703125" style="1" bestFit="1" customWidth="1"/>
    <col min="1817" max="1817" width="9.28515625" style="1" customWidth="1"/>
    <col min="1818" max="1818" width="8.7109375" style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5703125" style="1" customWidth="1"/>
    <col min="1824" max="1824" width="10.5703125" style="1" bestFit="1" customWidth="1"/>
    <col min="1825" max="1825" width="9.28515625" style="1" customWidth="1"/>
    <col min="1826" max="1826" width="8.7109375" style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10.5703125" style="1" bestFit="1" customWidth="1"/>
    <col min="1831" max="1831" width="9.28515625" style="1" customWidth="1"/>
    <col min="1832" max="1832" width="10.5703125" style="1" bestFit="1" customWidth="1"/>
    <col min="1833" max="2060" width="9.140625" style="1"/>
    <col min="2061" max="2061" width="1.42578125" style="1" customWidth="1"/>
    <col min="2062" max="2062" width="36.5703125" style="1" bestFit="1" customWidth="1"/>
    <col min="2063" max="2063" width="1.42578125" style="1" customWidth="1"/>
    <col min="2064" max="2064" width="8.7109375" style="1" customWidth="1"/>
    <col min="2065" max="2065" width="9.28515625" style="1" customWidth="1"/>
    <col min="2066" max="2066" width="10.5703125" style="1" bestFit="1" customWidth="1"/>
    <col min="2067" max="2067" width="9.28515625" style="1" customWidth="1"/>
    <col min="2068" max="2068" width="8.7109375" style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10.5703125" style="1" bestFit="1" customWidth="1"/>
    <col min="2073" max="2073" width="9.28515625" style="1" customWidth="1"/>
    <col min="2074" max="2074" width="8.7109375" style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5703125" style="1" customWidth="1"/>
    <col min="2080" max="2080" width="10.5703125" style="1" bestFit="1" customWidth="1"/>
    <col min="2081" max="2081" width="9.28515625" style="1" customWidth="1"/>
    <col min="2082" max="2082" width="8.7109375" style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10.5703125" style="1" bestFit="1" customWidth="1"/>
    <col min="2087" max="2087" width="9.28515625" style="1" customWidth="1"/>
    <col min="2088" max="2088" width="10.5703125" style="1" bestFit="1" customWidth="1"/>
    <col min="2089" max="2316" width="9.140625" style="1"/>
    <col min="2317" max="2317" width="1.42578125" style="1" customWidth="1"/>
    <col min="2318" max="2318" width="36.5703125" style="1" bestFit="1" customWidth="1"/>
    <col min="2319" max="2319" width="1.42578125" style="1" customWidth="1"/>
    <col min="2320" max="2320" width="8.7109375" style="1" customWidth="1"/>
    <col min="2321" max="2321" width="9.28515625" style="1" customWidth="1"/>
    <col min="2322" max="2322" width="10.5703125" style="1" bestFit="1" customWidth="1"/>
    <col min="2323" max="2323" width="9.28515625" style="1" customWidth="1"/>
    <col min="2324" max="2324" width="8.7109375" style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10.5703125" style="1" bestFit="1" customWidth="1"/>
    <col min="2329" max="2329" width="9.28515625" style="1" customWidth="1"/>
    <col min="2330" max="2330" width="8.7109375" style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5703125" style="1" customWidth="1"/>
    <col min="2336" max="2336" width="10.5703125" style="1" bestFit="1" customWidth="1"/>
    <col min="2337" max="2337" width="9.28515625" style="1" customWidth="1"/>
    <col min="2338" max="2338" width="8.7109375" style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10.5703125" style="1" bestFit="1" customWidth="1"/>
    <col min="2343" max="2343" width="9.28515625" style="1" customWidth="1"/>
    <col min="2344" max="2344" width="10.5703125" style="1" bestFit="1" customWidth="1"/>
    <col min="2345" max="2572" width="9.140625" style="1"/>
    <col min="2573" max="2573" width="1.42578125" style="1" customWidth="1"/>
    <col min="2574" max="2574" width="36.5703125" style="1" bestFit="1" customWidth="1"/>
    <col min="2575" max="2575" width="1.42578125" style="1" customWidth="1"/>
    <col min="2576" max="2576" width="8.7109375" style="1" customWidth="1"/>
    <col min="2577" max="2577" width="9.28515625" style="1" customWidth="1"/>
    <col min="2578" max="2578" width="10.5703125" style="1" bestFit="1" customWidth="1"/>
    <col min="2579" max="2579" width="9.28515625" style="1" customWidth="1"/>
    <col min="2580" max="2580" width="8.7109375" style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10.5703125" style="1" bestFit="1" customWidth="1"/>
    <col min="2585" max="2585" width="9.28515625" style="1" customWidth="1"/>
    <col min="2586" max="2586" width="8.7109375" style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5703125" style="1" customWidth="1"/>
    <col min="2592" max="2592" width="10.5703125" style="1" bestFit="1" customWidth="1"/>
    <col min="2593" max="2593" width="9.28515625" style="1" customWidth="1"/>
    <col min="2594" max="2594" width="8.7109375" style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10.5703125" style="1" bestFit="1" customWidth="1"/>
    <col min="2599" max="2599" width="9.28515625" style="1" customWidth="1"/>
    <col min="2600" max="2600" width="10.5703125" style="1" bestFit="1" customWidth="1"/>
    <col min="2601" max="2828" width="9.140625" style="1"/>
    <col min="2829" max="2829" width="1.42578125" style="1" customWidth="1"/>
    <col min="2830" max="2830" width="36.5703125" style="1" bestFit="1" customWidth="1"/>
    <col min="2831" max="2831" width="1.42578125" style="1" customWidth="1"/>
    <col min="2832" max="2832" width="8.7109375" style="1" customWidth="1"/>
    <col min="2833" max="2833" width="9.28515625" style="1" customWidth="1"/>
    <col min="2834" max="2834" width="10.5703125" style="1" bestFit="1" customWidth="1"/>
    <col min="2835" max="2835" width="9.28515625" style="1" customWidth="1"/>
    <col min="2836" max="2836" width="8.7109375" style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10.5703125" style="1" bestFit="1" customWidth="1"/>
    <col min="2841" max="2841" width="9.28515625" style="1" customWidth="1"/>
    <col min="2842" max="2842" width="8.7109375" style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5703125" style="1" customWidth="1"/>
    <col min="2848" max="2848" width="10.5703125" style="1" bestFit="1" customWidth="1"/>
    <col min="2849" max="2849" width="9.28515625" style="1" customWidth="1"/>
    <col min="2850" max="2850" width="8.7109375" style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10.5703125" style="1" bestFit="1" customWidth="1"/>
    <col min="2855" max="2855" width="9.28515625" style="1" customWidth="1"/>
    <col min="2856" max="2856" width="10.5703125" style="1" bestFit="1" customWidth="1"/>
    <col min="2857" max="3084" width="9.140625" style="1"/>
    <col min="3085" max="3085" width="1.42578125" style="1" customWidth="1"/>
    <col min="3086" max="3086" width="36.5703125" style="1" bestFit="1" customWidth="1"/>
    <col min="3087" max="3087" width="1.42578125" style="1" customWidth="1"/>
    <col min="3088" max="3088" width="8.7109375" style="1" customWidth="1"/>
    <col min="3089" max="3089" width="9.28515625" style="1" customWidth="1"/>
    <col min="3090" max="3090" width="10.5703125" style="1" bestFit="1" customWidth="1"/>
    <col min="3091" max="3091" width="9.28515625" style="1" customWidth="1"/>
    <col min="3092" max="3092" width="8.7109375" style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10.5703125" style="1" bestFit="1" customWidth="1"/>
    <col min="3097" max="3097" width="9.28515625" style="1" customWidth="1"/>
    <col min="3098" max="3098" width="8.7109375" style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5703125" style="1" customWidth="1"/>
    <col min="3104" max="3104" width="10.5703125" style="1" bestFit="1" customWidth="1"/>
    <col min="3105" max="3105" width="9.28515625" style="1" customWidth="1"/>
    <col min="3106" max="3106" width="8.7109375" style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10.5703125" style="1" bestFit="1" customWidth="1"/>
    <col min="3111" max="3111" width="9.28515625" style="1" customWidth="1"/>
    <col min="3112" max="3112" width="10.5703125" style="1" bestFit="1" customWidth="1"/>
    <col min="3113" max="3340" width="9.140625" style="1"/>
    <col min="3341" max="3341" width="1.42578125" style="1" customWidth="1"/>
    <col min="3342" max="3342" width="36.5703125" style="1" bestFit="1" customWidth="1"/>
    <col min="3343" max="3343" width="1.42578125" style="1" customWidth="1"/>
    <col min="3344" max="3344" width="8.7109375" style="1" customWidth="1"/>
    <col min="3345" max="3345" width="9.28515625" style="1" customWidth="1"/>
    <col min="3346" max="3346" width="10.5703125" style="1" bestFit="1" customWidth="1"/>
    <col min="3347" max="3347" width="9.28515625" style="1" customWidth="1"/>
    <col min="3348" max="3348" width="8.7109375" style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10.5703125" style="1" bestFit="1" customWidth="1"/>
    <col min="3353" max="3353" width="9.28515625" style="1" customWidth="1"/>
    <col min="3354" max="3354" width="8.7109375" style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5703125" style="1" customWidth="1"/>
    <col min="3360" max="3360" width="10.5703125" style="1" bestFit="1" customWidth="1"/>
    <col min="3361" max="3361" width="9.28515625" style="1" customWidth="1"/>
    <col min="3362" max="3362" width="8.7109375" style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10.5703125" style="1" bestFit="1" customWidth="1"/>
    <col min="3367" max="3367" width="9.28515625" style="1" customWidth="1"/>
    <col min="3368" max="3368" width="10.5703125" style="1" bestFit="1" customWidth="1"/>
    <col min="3369" max="3596" width="9.140625" style="1"/>
    <col min="3597" max="3597" width="1.42578125" style="1" customWidth="1"/>
    <col min="3598" max="3598" width="36.5703125" style="1" bestFit="1" customWidth="1"/>
    <col min="3599" max="3599" width="1.42578125" style="1" customWidth="1"/>
    <col min="3600" max="3600" width="8.7109375" style="1" customWidth="1"/>
    <col min="3601" max="3601" width="9.28515625" style="1" customWidth="1"/>
    <col min="3602" max="3602" width="10.5703125" style="1" bestFit="1" customWidth="1"/>
    <col min="3603" max="3603" width="9.28515625" style="1" customWidth="1"/>
    <col min="3604" max="3604" width="8.7109375" style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10.5703125" style="1" bestFit="1" customWidth="1"/>
    <col min="3609" max="3609" width="9.28515625" style="1" customWidth="1"/>
    <col min="3610" max="3610" width="8.7109375" style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5703125" style="1" customWidth="1"/>
    <col min="3616" max="3616" width="10.5703125" style="1" bestFit="1" customWidth="1"/>
    <col min="3617" max="3617" width="9.28515625" style="1" customWidth="1"/>
    <col min="3618" max="3618" width="8.7109375" style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10.5703125" style="1" bestFit="1" customWidth="1"/>
    <col min="3623" max="3623" width="9.28515625" style="1" customWidth="1"/>
    <col min="3624" max="3624" width="10.5703125" style="1" bestFit="1" customWidth="1"/>
    <col min="3625" max="3852" width="9.140625" style="1"/>
    <col min="3853" max="3853" width="1.42578125" style="1" customWidth="1"/>
    <col min="3854" max="3854" width="36.5703125" style="1" bestFit="1" customWidth="1"/>
    <col min="3855" max="3855" width="1.42578125" style="1" customWidth="1"/>
    <col min="3856" max="3856" width="8.7109375" style="1" customWidth="1"/>
    <col min="3857" max="3857" width="9.28515625" style="1" customWidth="1"/>
    <col min="3858" max="3858" width="10.5703125" style="1" bestFit="1" customWidth="1"/>
    <col min="3859" max="3859" width="9.28515625" style="1" customWidth="1"/>
    <col min="3860" max="3860" width="8.7109375" style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10.5703125" style="1" bestFit="1" customWidth="1"/>
    <col min="3865" max="3865" width="9.28515625" style="1" customWidth="1"/>
    <col min="3866" max="3866" width="8.7109375" style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5703125" style="1" customWidth="1"/>
    <col min="3872" max="3872" width="10.5703125" style="1" bestFit="1" customWidth="1"/>
    <col min="3873" max="3873" width="9.28515625" style="1" customWidth="1"/>
    <col min="3874" max="3874" width="8.7109375" style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10.5703125" style="1" bestFit="1" customWidth="1"/>
    <col min="3879" max="3879" width="9.28515625" style="1" customWidth="1"/>
    <col min="3880" max="3880" width="10.5703125" style="1" bestFit="1" customWidth="1"/>
    <col min="3881" max="4108" width="9.140625" style="1"/>
    <col min="4109" max="4109" width="1.42578125" style="1" customWidth="1"/>
    <col min="4110" max="4110" width="36.5703125" style="1" bestFit="1" customWidth="1"/>
    <col min="4111" max="4111" width="1.42578125" style="1" customWidth="1"/>
    <col min="4112" max="4112" width="8.7109375" style="1" customWidth="1"/>
    <col min="4113" max="4113" width="9.28515625" style="1" customWidth="1"/>
    <col min="4114" max="4114" width="10.5703125" style="1" bestFit="1" customWidth="1"/>
    <col min="4115" max="4115" width="9.28515625" style="1" customWidth="1"/>
    <col min="4116" max="4116" width="8.7109375" style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10.5703125" style="1" bestFit="1" customWidth="1"/>
    <col min="4121" max="4121" width="9.28515625" style="1" customWidth="1"/>
    <col min="4122" max="4122" width="8.7109375" style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5703125" style="1" customWidth="1"/>
    <col min="4128" max="4128" width="10.5703125" style="1" bestFit="1" customWidth="1"/>
    <col min="4129" max="4129" width="9.28515625" style="1" customWidth="1"/>
    <col min="4130" max="4130" width="8.7109375" style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10.5703125" style="1" bestFit="1" customWidth="1"/>
    <col min="4135" max="4135" width="9.28515625" style="1" customWidth="1"/>
    <col min="4136" max="4136" width="10.5703125" style="1" bestFit="1" customWidth="1"/>
    <col min="4137" max="4364" width="9.140625" style="1"/>
    <col min="4365" max="4365" width="1.42578125" style="1" customWidth="1"/>
    <col min="4366" max="4366" width="36.5703125" style="1" bestFit="1" customWidth="1"/>
    <col min="4367" max="4367" width="1.42578125" style="1" customWidth="1"/>
    <col min="4368" max="4368" width="8.7109375" style="1" customWidth="1"/>
    <col min="4369" max="4369" width="9.28515625" style="1" customWidth="1"/>
    <col min="4370" max="4370" width="10.5703125" style="1" bestFit="1" customWidth="1"/>
    <col min="4371" max="4371" width="9.28515625" style="1" customWidth="1"/>
    <col min="4372" max="4372" width="8.7109375" style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10.5703125" style="1" bestFit="1" customWidth="1"/>
    <col min="4377" max="4377" width="9.28515625" style="1" customWidth="1"/>
    <col min="4378" max="4378" width="8.7109375" style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5703125" style="1" customWidth="1"/>
    <col min="4384" max="4384" width="10.5703125" style="1" bestFit="1" customWidth="1"/>
    <col min="4385" max="4385" width="9.28515625" style="1" customWidth="1"/>
    <col min="4386" max="4386" width="8.7109375" style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10.5703125" style="1" bestFit="1" customWidth="1"/>
    <col min="4391" max="4391" width="9.28515625" style="1" customWidth="1"/>
    <col min="4392" max="4392" width="10.5703125" style="1" bestFit="1" customWidth="1"/>
    <col min="4393" max="4620" width="9.140625" style="1"/>
    <col min="4621" max="4621" width="1.42578125" style="1" customWidth="1"/>
    <col min="4622" max="4622" width="36.5703125" style="1" bestFit="1" customWidth="1"/>
    <col min="4623" max="4623" width="1.42578125" style="1" customWidth="1"/>
    <col min="4624" max="4624" width="8.7109375" style="1" customWidth="1"/>
    <col min="4625" max="4625" width="9.28515625" style="1" customWidth="1"/>
    <col min="4626" max="4626" width="10.5703125" style="1" bestFit="1" customWidth="1"/>
    <col min="4627" max="4627" width="9.28515625" style="1" customWidth="1"/>
    <col min="4628" max="4628" width="8.7109375" style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10.5703125" style="1" bestFit="1" customWidth="1"/>
    <col min="4633" max="4633" width="9.28515625" style="1" customWidth="1"/>
    <col min="4634" max="4634" width="8.7109375" style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5703125" style="1" customWidth="1"/>
    <col min="4640" max="4640" width="10.5703125" style="1" bestFit="1" customWidth="1"/>
    <col min="4641" max="4641" width="9.28515625" style="1" customWidth="1"/>
    <col min="4642" max="4642" width="8.7109375" style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10.5703125" style="1" bestFit="1" customWidth="1"/>
    <col min="4647" max="4647" width="9.28515625" style="1" customWidth="1"/>
    <col min="4648" max="4648" width="10.5703125" style="1" bestFit="1" customWidth="1"/>
    <col min="4649" max="4876" width="9.140625" style="1"/>
    <col min="4877" max="4877" width="1.42578125" style="1" customWidth="1"/>
    <col min="4878" max="4878" width="36.5703125" style="1" bestFit="1" customWidth="1"/>
    <col min="4879" max="4879" width="1.42578125" style="1" customWidth="1"/>
    <col min="4880" max="4880" width="8.7109375" style="1" customWidth="1"/>
    <col min="4881" max="4881" width="9.28515625" style="1" customWidth="1"/>
    <col min="4882" max="4882" width="10.5703125" style="1" bestFit="1" customWidth="1"/>
    <col min="4883" max="4883" width="9.28515625" style="1" customWidth="1"/>
    <col min="4884" max="4884" width="8.7109375" style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10.5703125" style="1" bestFit="1" customWidth="1"/>
    <col min="4889" max="4889" width="9.28515625" style="1" customWidth="1"/>
    <col min="4890" max="4890" width="8.7109375" style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5703125" style="1" customWidth="1"/>
    <col min="4896" max="4896" width="10.5703125" style="1" bestFit="1" customWidth="1"/>
    <col min="4897" max="4897" width="9.28515625" style="1" customWidth="1"/>
    <col min="4898" max="4898" width="8.7109375" style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10.5703125" style="1" bestFit="1" customWidth="1"/>
    <col min="4903" max="4903" width="9.28515625" style="1" customWidth="1"/>
    <col min="4904" max="4904" width="10.5703125" style="1" bestFit="1" customWidth="1"/>
    <col min="4905" max="5132" width="9.140625" style="1"/>
    <col min="5133" max="5133" width="1.42578125" style="1" customWidth="1"/>
    <col min="5134" max="5134" width="36.5703125" style="1" bestFit="1" customWidth="1"/>
    <col min="5135" max="5135" width="1.42578125" style="1" customWidth="1"/>
    <col min="5136" max="5136" width="8.7109375" style="1" customWidth="1"/>
    <col min="5137" max="5137" width="9.28515625" style="1" customWidth="1"/>
    <col min="5138" max="5138" width="10.5703125" style="1" bestFit="1" customWidth="1"/>
    <col min="5139" max="5139" width="9.28515625" style="1" customWidth="1"/>
    <col min="5140" max="5140" width="8.7109375" style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10.5703125" style="1" bestFit="1" customWidth="1"/>
    <col min="5145" max="5145" width="9.28515625" style="1" customWidth="1"/>
    <col min="5146" max="5146" width="8.7109375" style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5703125" style="1" customWidth="1"/>
    <col min="5152" max="5152" width="10.5703125" style="1" bestFit="1" customWidth="1"/>
    <col min="5153" max="5153" width="9.28515625" style="1" customWidth="1"/>
    <col min="5154" max="5154" width="8.7109375" style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10.5703125" style="1" bestFit="1" customWidth="1"/>
    <col min="5159" max="5159" width="9.28515625" style="1" customWidth="1"/>
    <col min="5160" max="5160" width="10.5703125" style="1" bestFit="1" customWidth="1"/>
    <col min="5161" max="5388" width="9.140625" style="1"/>
    <col min="5389" max="5389" width="1.42578125" style="1" customWidth="1"/>
    <col min="5390" max="5390" width="36.5703125" style="1" bestFit="1" customWidth="1"/>
    <col min="5391" max="5391" width="1.42578125" style="1" customWidth="1"/>
    <col min="5392" max="5392" width="8.7109375" style="1" customWidth="1"/>
    <col min="5393" max="5393" width="9.28515625" style="1" customWidth="1"/>
    <col min="5394" max="5394" width="10.5703125" style="1" bestFit="1" customWidth="1"/>
    <col min="5395" max="5395" width="9.28515625" style="1" customWidth="1"/>
    <col min="5396" max="5396" width="8.7109375" style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10.5703125" style="1" bestFit="1" customWidth="1"/>
    <col min="5401" max="5401" width="9.28515625" style="1" customWidth="1"/>
    <col min="5402" max="5402" width="8.7109375" style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5703125" style="1" customWidth="1"/>
    <col min="5408" max="5408" width="10.5703125" style="1" bestFit="1" customWidth="1"/>
    <col min="5409" max="5409" width="9.28515625" style="1" customWidth="1"/>
    <col min="5410" max="5410" width="8.7109375" style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10.5703125" style="1" bestFit="1" customWidth="1"/>
    <col min="5415" max="5415" width="9.28515625" style="1" customWidth="1"/>
    <col min="5416" max="5416" width="10.5703125" style="1" bestFit="1" customWidth="1"/>
    <col min="5417" max="5644" width="9.140625" style="1"/>
    <col min="5645" max="5645" width="1.42578125" style="1" customWidth="1"/>
    <col min="5646" max="5646" width="36.5703125" style="1" bestFit="1" customWidth="1"/>
    <col min="5647" max="5647" width="1.42578125" style="1" customWidth="1"/>
    <col min="5648" max="5648" width="8.7109375" style="1" customWidth="1"/>
    <col min="5649" max="5649" width="9.28515625" style="1" customWidth="1"/>
    <col min="5650" max="5650" width="10.5703125" style="1" bestFit="1" customWidth="1"/>
    <col min="5651" max="5651" width="9.28515625" style="1" customWidth="1"/>
    <col min="5652" max="5652" width="8.7109375" style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10.5703125" style="1" bestFit="1" customWidth="1"/>
    <col min="5657" max="5657" width="9.28515625" style="1" customWidth="1"/>
    <col min="5658" max="5658" width="8.7109375" style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5703125" style="1" customWidth="1"/>
    <col min="5664" max="5664" width="10.5703125" style="1" bestFit="1" customWidth="1"/>
    <col min="5665" max="5665" width="9.28515625" style="1" customWidth="1"/>
    <col min="5666" max="5666" width="8.7109375" style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10.5703125" style="1" bestFit="1" customWidth="1"/>
    <col min="5671" max="5671" width="9.28515625" style="1" customWidth="1"/>
    <col min="5672" max="5672" width="10.5703125" style="1" bestFit="1" customWidth="1"/>
    <col min="5673" max="5900" width="9.140625" style="1"/>
    <col min="5901" max="5901" width="1.42578125" style="1" customWidth="1"/>
    <col min="5902" max="5902" width="36.5703125" style="1" bestFit="1" customWidth="1"/>
    <col min="5903" max="5903" width="1.42578125" style="1" customWidth="1"/>
    <col min="5904" max="5904" width="8.7109375" style="1" customWidth="1"/>
    <col min="5905" max="5905" width="9.28515625" style="1" customWidth="1"/>
    <col min="5906" max="5906" width="10.5703125" style="1" bestFit="1" customWidth="1"/>
    <col min="5907" max="5907" width="9.28515625" style="1" customWidth="1"/>
    <col min="5908" max="5908" width="8.7109375" style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10.5703125" style="1" bestFit="1" customWidth="1"/>
    <col min="5913" max="5913" width="9.28515625" style="1" customWidth="1"/>
    <col min="5914" max="5914" width="8.7109375" style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5703125" style="1" customWidth="1"/>
    <col min="5920" max="5920" width="10.5703125" style="1" bestFit="1" customWidth="1"/>
    <col min="5921" max="5921" width="9.28515625" style="1" customWidth="1"/>
    <col min="5922" max="5922" width="8.7109375" style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10.5703125" style="1" bestFit="1" customWidth="1"/>
    <col min="5927" max="5927" width="9.28515625" style="1" customWidth="1"/>
    <col min="5928" max="5928" width="10.5703125" style="1" bestFit="1" customWidth="1"/>
    <col min="5929" max="6156" width="9.140625" style="1"/>
    <col min="6157" max="6157" width="1.42578125" style="1" customWidth="1"/>
    <col min="6158" max="6158" width="36.5703125" style="1" bestFit="1" customWidth="1"/>
    <col min="6159" max="6159" width="1.42578125" style="1" customWidth="1"/>
    <col min="6160" max="6160" width="8.7109375" style="1" customWidth="1"/>
    <col min="6161" max="6161" width="9.28515625" style="1" customWidth="1"/>
    <col min="6162" max="6162" width="10.5703125" style="1" bestFit="1" customWidth="1"/>
    <col min="6163" max="6163" width="9.28515625" style="1" customWidth="1"/>
    <col min="6164" max="6164" width="8.7109375" style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10.5703125" style="1" bestFit="1" customWidth="1"/>
    <col min="6169" max="6169" width="9.28515625" style="1" customWidth="1"/>
    <col min="6170" max="6170" width="8.7109375" style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5703125" style="1" customWidth="1"/>
    <col min="6176" max="6176" width="10.5703125" style="1" bestFit="1" customWidth="1"/>
    <col min="6177" max="6177" width="9.28515625" style="1" customWidth="1"/>
    <col min="6178" max="6178" width="8.7109375" style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10.5703125" style="1" bestFit="1" customWidth="1"/>
    <col min="6183" max="6183" width="9.28515625" style="1" customWidth="1"/>
    <col min="6184" max="6184" width="10.5703125" style="1" bestFit="1" customWidth="1"/>
    <col min="6185" max="6412" width="9.140625" style="1"/>
    <col min="6413" max="6413" width="1.42578125" style="1" customWidth="1"/>
    <col min="6414" max="6414" width="36.5703125" style="1" bestFit="1" customWidth="1"/>
    <col min="6415" max="6415" width="1.42578125" style="1" customWidth="1"/>
    <col min="6416" max="6416" width="8.7109375" style="1" customWidth="1"/>
    <col min="6417" max="6417" width="9.28515625" style="1" customWidth="1"/>
    <col min="6418" max="6418" width="10.5703125" style="1" bestFit="1" customWidth="1"/>
    <col min="6419" max="6419" width="9.28515625" style="1" customWidth="1"/>
    <col min="6420" max="6420" width="8.7109375" style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10.5703125" style="1" bestFit="1" customWidth="1"/>
    <col min="6425" max="6425" width="9.28515625" style="1" customWidth="1"/>
    <col min="6426" max="6426" width="8.7109375" style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5703125" style="1" customWidth="1"/>
    <col min="6432" max="6432" width="10.5703125" style="1" bestFit="1" customWidth="1"/>
    <col min="6433" max="6433" width="9.28515625" style="1" customWidth="1"/>
    <col min="6434" max="6434" width="8.7109375" style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10.5703125" style="1" bestFit="1" customWidth="1"/>
    <col min="6439" max="6439" width="9.28515625" style="1" customWidth="1"/>
    <col min="6440" max="6440" width="10.5703125" style="1" bestFit="1" customWidth="1"/>
    <col min="6441" max="6668" width="9.140625" style="1"/>
    <col min="6669" max="6669" width="1.42578125" style="1" customWidth="1"/>
    <col min="6670" max="6670" width="36.5703125" style="1" bestFit="1" customWidth="1"/>
    <col min="6671" max="6671" width="1.42578125" style="1" customWidth="1"/>
    <col min="6672" max="6672" width="8.7109375" style="1" customWidth="1"/>
    <col min="6673" max="6673" width="9.28515625" style="1" customWidth="1"/>
    <col min="6674" max="6674" width="10.5703125" style="1" bestFit="1" customWidth="1"/>
    <col min="6675" max="6675" width="9.28515625" style="1" customWidth="1"/>
    <col min="6676" max="6676" width="8.7109375" style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10.5703125" style="1" bestFit="1" customWidth="1"/>
    <col min="6681" max="6681" width="9.28515625" style="1" customWidth="1"/>
    <col min="6682" max="6682" width="8.7109375" style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5703125" style="1" customWidth="1"/>
    <col min="6688" max="6688" width="10.5703125" style="1" bestFit="1" customWidth="1"/>
    <col min="6689" max="6689" width="9.28515625" style="1" customWidth="1"/>
    <col min="6690" max="6690" width="8.7109375" style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10.5703125" style="1" bestFit="1" customWidth="1"/>
    <col min="6695" max="6695" width="9.28515625" style="1" customWidth="1"/>
    <col min="6696" max="6696" width="10.5703125" style="1" bestFit="1" customWidth="1"/>
    <col min="6697" max="6924" width="9.140625" style="1"/>
    <col min="6925" max="6925" width="1.42578125" style="1" customWidth="1"/>
    <col min="6926" max="6926" width="36.5703125" style="1" bestFit="1" customWidth="1"/>
    <col min="6927" max="6927" width="1.42578125" style="1" customWidth="1"/>
    <col min="6928" max="6928" width="8.7109375" style="1" customWidth="1"/>
    <col min="6929" max="6929" width="9.28515625" style="1" customWidth="1"/>
    <col min="6930" max="6930" width="10.5703125" style="1" bestFit="1" customWidth="1"/>
    <col min="6931" max="6931" width="9.28515625" style="1" customWidth="1"/>
    <col min="6932" max="6932" width="8.7109375" style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10.5703125" style="1" bestFit="1" customWidth="1"/>
    <col min="6937" max="6937" width="9.28515625" style="1" customWidth="1"/>
    <col min="6938" max="6938" width="8.7109375" style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5703125" style="1" customWidth="1"/>
    <col min="6944" max="6944" width="10.5703125" style="1" bestFit="1" customWidth="1"/>
    <col min="6945" max="6945" width="9.28515625" style="1" customWidth="1"/>
    <col min="6946" max="6946" width="8.7109375" style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10.5703125" style="1" bestFit="1" customWidth="1"/>
    <col min="6951" max="6951" width="9.28515625" style="1" customWidth="1"/>
    <col min="6952" max="6952" width="10.5703125" style="1" bestFit="1" customWidth="1"/>
    <col min="6953" max="7180" width="9.140625" style="1"/>
    <col min="7181" max="7181" width="1.42578125" style="1" customWidth="1"/>
    <col min="7182" max="7182" width="36.5703125" style="1" bestFit="1" customWidth="1"/>
    <col min="7183" max="7183" width="1.42578125" style="1" customWidth="1"/>
    <col min="7184" max="7184" width="8.7109375" style="1" customWidth="1"/>
    <col min="7185" max="7185" width="9.28515625" style="1" customWidth="1"/>
    <col min="7186" max="7186" width="10.5703125" style="1" bestFit="1" customWidth="1"/>
    <col min="7187" max="7187" width="9.28515625" style="1" customWidth="1"/>
    <col min="7188" max="7188" width="8.7109375" style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10.5703125" style="1" bestFit="1" customWidth="1"/>
    <col min="7193" max="7193" width="9.28515625" style="1" customWidth="1"/>
    <col min="7194" max="7194" width="8.7109375" style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5703125" style="1" customWidth="1"/>
    <col min="7200" max="7200" width="10.5703125" style="1" bestFit="1" customWidth="1"/>
    <col min="7201" max="7201" width="9.28515625" style="1" customWidth="1"/>
    <col min="7202" max="7202" width="8.7109375" style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10.5703125" style="1" bestFit="1" customWidth="1"/>
    <col min="7207" max="7207" width="9.28515625" style="1" customWidth="1"/>
    <col min="7208" max="7208" width="10.5703125" style="1" bestFit="1" customWidth="1"/>
    <col min="7209" max="7436" width="9.140625" style="1"/>
    <col min="7437" max="7437" width="1.42578125" style="1" customWidth="1"/>
    <col min="7438" max="7438" width="36.5703125" style="1" bestFit="1" customWidth="1"/>
    <col min="7439" max="7439" width="1.42578125" style="1" customWidth="1"/>
    <col min="7440" max="7440" width="8.7109375" style="1" customWidth="1"/>
    <col min="7441" max="7441" width="9.28515625" style="1" customWidth="1"/>
    <col min="7442" max="7442" width="10.5703125" style="1" bestFit="1" customWidth="1"/>
    <col min="7443" max="7443" width="9.28515625" style="1" customWidth="1"/>
    <col min="7444" max="7444" width="8.7109375" style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10.5703125" style="1" bestFit="1" customWidth="1"/>
    <col min="7449" max="7449" width="9.28515625" style="1" customWidth="1"/>
    <col min="7450" max="7450" width="8.7109375" style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5703125" style="1" customWidth="1"/>
    <col min="7456" max="7456" width="10.5703125" style="1" bestFit="1" customWidth="1"/>
    <col min="7457" max="7457" width="9.28515625" style="1" customWidth="1"/>
    <col min="7458" max="7458" width="8.7109375" style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10.5703125" style="1" bestFit="1" customWidth="1"/>
    <col min="7463" max="7463" width="9.28515625" style="1" customWidth="1"/>
    <col min="7464" max="7464" width="10.5703125" style="1" bestFit="1" customWidth="1"/>
    <col min="7465" max="7692" width="9.140625" style="1"/>
    <col min="7693" max="7693" width="1.42578125" style="1" customWidth="1"/>
    <col min="7694" max="7694" width="36.5703125" style="1" bestFit="1" customWidth="1"/>
    <col min="7695" max="7695" width="1.42578125" style="1" customWidth="1"/>
    <col min="7696" max="7696" width="8.7109375" style="1" customWidth="1"/>
    <col min="7697" max="7697" width="9.28515625" style="1" customWidth="1"/>
    <col min="7698" max="7698" width="10.5703125" style="1" bestFit="1" customWidth="1"/>
    <col min="7699" max="7699" width="9.28515625" style="1" customWidth="1"/>
    <col min="7700" max="7700" width="8.7109375" style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10.5703125" style="1" bestFit="1" customWidth="1"/>
    <col min="7705" max="7705" width="9.28515625" style="1" customWidth="1"/>
    <col min="7706" max="7706" width="8.7109375" style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5703125" style="1" customWidth="1"/>
    <col min="7712" max="7712" width="10.5703125" style="1" bestFit="1" customWidth="1"/>
    <col min="7713" max="7713" width="9.28515625" style="1" customWidth="1"/>
    <col min="7714" max="7714" width="8.7109375" style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10.5703125" style="1" bestFit="1" customWidth="1"/>
    <col min="7719" max="7719" width="9.28515625" style="1" customWidth="1"/>
    <col min="7720" max="7720" width="10.5703125" style="1" bestFit="1" customWidth="1"/>
    <col min="7721" max="7948" width="9.140625" style="1"/>
    <col min="7949" max="7949" width="1.42578125" style="1" customWidth="1"/>
    <col min="7950" max="7950" width="36.5703125" style="1" bestFit="1" customWidth="1"/>
    <col min="7951" max="7951" width="1.42578125" style="1" customWidth="1"/>
    <col min="7952" max="7952" width="8.7109375" style="1" customWidth="1"/>
    <col min="7953" max="7953" width="9.28515625" style="1" customWidth="1"/>
    <col min="7954" max="7954" width="10.5703125" style="1" bestFit="1" customWidth="1"/>
    <col min="7955" max="7955" width="9.28515625" style="1" customWidth="1"/>
    <col min="7956" max="7956" width="8.7109375" style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10.5703125" style="1" bestFit="1" customWidth="1"/>
    <col min="7961" max="7961" width="9.28515625" style="1" customWidth="1"/>
    <col min="7962" max="7962" width="8.7109375" style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5703125" style="1" customWidth="1"/>
    <col min="7968" max="7968" width="10.5703125" style="1" bestFit="1" customWidth="1"/>
    <col min="7969" max="7969" width="9.28515625" style="1" customWidth="1"/>
    <col min="7970" max="7970" width="8.7109375" style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10.5703125" style="1" bestFit="1" customWidth="1"/>
    <col min="7975" max="7975" width="9.28515625" style="1" customWidth="1"/>
    <col min="7976" max="7976" width="10.5703125" style="1" bestFit="1" customWidth="1"/>
    <col min="7977" max="8204" width="9.140625" style="1"/>
    <col min="8205" max="8205" width="1.42578125" style="1" customWidth="1"/>
    <col min="8206" max="8206" width="36.5703125" style="1" bestFit="1" customWidth="1"/>
    <col min="8207" max="8207" width="1.42578125" style="1" customWidth="1"/>
    <col min="8208" max="8208" width="8.7109375" style="1" customWidth="1"/>
    <col min="8209" max="8209" width="9.28515625" style="1" customWidth="1"/>
    <col min="8210" max="8210" width="10.5703125" style="1" bestFit="1" customWidth="1"/>
    <col min="8211" max="8211" width="9.28515625" style="1" customWidth="1"/>
    <col min="8212" max="8212" width="8.7109375" style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10.5703125" style="1" bestFit="1" customWidth="1"/>
    <col min="8217" max="8217" width="9.28515625" style="1" customWidth="1"/>
    <col min="8218" max="8218" width="8.7109375" style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5703125" style="1" customWidth="1"/>
    <col min="8224" max="8224" width="10.5703125" style="1" bestFit="1" customWidth="1"/>
    <col min="8225" max="8225" width="9.28515625" style="1" customWidth="1"/>
    <col min="8226" max="8226" width="8.7109375" style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10.5703125" style="1" bestFit="1" customWidth="1"/>
    <col min="8231" max="8231" width="9.28515625" style="1" customWidth="1"/>
    <col min="8232" max="8232" width="10.5703125" style="1" bestFit="1" customWidth="1"/>
    <col min="8233" max="8460" width="9.140625" style="1"/>
    <col min="8461" max="8461" width="1.42578125" style="1" customWidth="1"/>
    <col min="8462" max="8462" width="36.5703125" style="1" bestFit="1" customWidth="1"/>
    <col min="8463" max="8463" width="1.42578125" style="1" customWidth="1"/>
    <col min="8464" max="8464" width="8.7109375" style="1" customWidth="1"/>
    <col min="8465" max="8465" width="9.28515625" style="1" customWidth="1"/>
    <col min="8466" max="8466" width="10.5703125" style="1" bestFit="1" customWidth="1"/>
    <col min="8467" max="8467" width="9.28515625" style="1" customWidth="1"/>
    <col min="8468" max="8468" width="8.7109375" style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10.5703125" style="1" bestFit="1" customWidth="1"/>
    <col min="8473" max="8473" width="9.28515625" style="1" customWidth="1"/>
    <col min="8474" max="8474" width="8.7109375" style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5703125" style="1" customWidth="1"/>
    <col min="8480" max="8480" width="10.5703125" style="1" bestFit="1" customWidth="1"/>
    <col min="8481" max="8481" width="9.28515625" style="1" customWidth="1"/>
    <col min="8482" max="8482" width="8.7109375" style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10.5703125" style="1" bestFit="1" customWidth="1"/>
    <col min="8487" max="8487" width="9.28515625" style="1" customWidth="1"/>
    <col min="8488" max="8488" width="10.5703125" style="1" bestFit="1" customWidth="1"/>
    <col min="8489" max="8716" width="9.140625" style="1"/>
    <col min="8717" max="8717" width="1.42578125" style="1" customWidth="1"/>
    <col min="8718" max="8718" width="36.5703125" style="1" bestFit="1" customWidth="1"/>
    <col min="8719" max="8719" width="1.42578125" style="1" customWidth="1"/>
    <col min="8720" max="8720" width="8.7109375" style="1" customWidth="1"/>
    <col min="8721" max="8721" width="9.28515625" style="1" customWidth="1"/>
    <col min="8722" max="8722" width="10.5703125" style="1" bestFit="1" customWidth="1"/>
    <col min="8723" max="8723" width="9.28515625" style="1" customWidth="1"/>
    <col min="8724" max="8724" width="8.7109375" style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10.5703125" style="1" bestFit="1" customWidth="1"/>
    <col min="8729" max="8729" width="9.28515625" style="1" customWidth="1"/>
    <col min="8730" max="8730" width="8.7109375" style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5703125" style="1" customWidth="1"/>
    <col min="8736" max="8736" width="10.5703125" style="1" bestFit="1" customWidth="1"/>
    <col min="8737" max="8737" width="9.28515625" style="1" customWidth="1"/>
    <col min="8738" max="8738" width="8.7109375" style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10.5703125" style="1" bestFit="1" customWidth="1"/>
    <col min="8743" max="8743" width="9.28515625" style="1" customWidth="1"/>
    <col min="8744" max="8744" width="10.5703125" style="1" bestFit="1" customWidth="1"/>
    <col min="8745" max="8972" width="9.140625" style="1"/>
    <col min="8973" max="8973" width="1.42578125" style="1" customWidth="1"/>
    <col min="8974" max="8974" width="36.5703125" style="1" bestFit="1" customWidth="1"/>
    <col min="8975" max="8975" width="1.42578125" style="1" customWidth="1"/>
    <col min="8976" max="8976" width="8.7109375" style="1" customWidth="1"/>
    <col min="8977" max="8977" width="9.28515625" style="1" customWidth="1"/>
    <col min="8978" max="8978" width="10.5703125" style="1" bestFit="1" customWidth="1"/>
    <col min="8979" max="8979" width="9.28515625" style="1" customWidth="1"/>
    <col min="8980" max="8980" width="8.7109375" style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10.5703125" style="1" bestFit="1" customWidth="1"/>
    <col min="8985" max="8985" width="9.28515625" style="1" customWidth="1"/>
    <col min="8986" max="8986" width="8.7109375" style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5703125" style="1" customWidth="1"/>
    <col min="8992" max="8992" width="10.5703125" style="1" bestFit="1" customWidth="1"/>
    <col min="8993" max="8993" width="9.28515625" style="1" customWidth="1"/>
    <col min="8994" max="8994" width="8.7109375" style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10.5703125" style="1" bestFit="1" customWidth="1"/>
    <col min="8999" max="8999" width="9.28515625" style="1" customWidth="1"/>
    <col min="9000" max="9000" width="10.5703125" style="1" bestFit="1" customWidth="1"/>
    <col min="9001" max="9228" width="9.140625" style="1"/>
    <col min="9229" max="9229" width="1.42578125" style="1" customWidth="1"/>
    <col min="9230" max="9230" width="36.5703125" style="1" bestFit="1" customWidth="1"/>
    <col min="9231" max="9231" width="1.42578125" style="1" customWidth="1"/>
    <col min="9232" max="9232" width="8.7109375" style="1" customWidth="1"/>
    <col min="9233" max="9233" width="9.28515625" style="1" customWidth="1"/>
    <col min="9234" max="9234" width="10.5703125" style="1" bestFit="1" customWidth="1"/>
    <col min="9235" max="9235" width="9.28515625" style="1" customWidth="1"/>
    <col min="9236" max="9236" width="8.7109375" style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10.5703125" style="1" bestFit="1" customWidth="1"/>
    <col min="9241" max="9241" width="9.28515625" style="1" customWidth="1"/>
    <col min="9242" max="9242" width="8.7109375" style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5703125" style="1" customWidth="1"/>
    <col min="9248" max="9248" width="10.5703125" style="1" bestFit="1" customWidth="1"/>
    <col min="9249" max="9249" width="9.28515625" style="1" customWidth="1"/>
    <col min="9250" max="9250" width="8.7109375" style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10.5703125" style="1" bestFit="1" customWidth="1"/>
    <col min="9255" max="9255" width="9.28515625" style="1" customWidth="1"/>
    <col min="9256" max="9256" width="10.5703125" style="1" bestFit="1" customWidth="1"/>
    <col min="9257" max="9484" width="9.140625" style="1"/>
    <col min="9485" max="9485" width="1.42578125" style="1" customWidth="1"/>
    <col min="9486" max="9486" width="36.5703125" style="1" bestFit="1" customWidth="1"/>
    <col min="9487" max="9487" width="1.42578125" style="1" customWidth="1"/>
    <col min="9488" max="9488" width="8.7109375" style="1" customWidth="1"/>
    <col min="9489" max="9489" width="9.28515625" style="1" customWidth="1"/>
    <col min="9490" max="9490" width="10.5703125" style="1" bestFit="1" customWidth="1"/>
    <col min="9491" max="9491" width="9.28515625" style="1" customWidth="1"/>
    <col min="9492" max="9492" width="8.7109375" style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10.5703125" style="1" bestFit="1" customWidth="1"/>
    <col min="9497" max="9497" width="9.28515625" style="1" customWidth="1"/>
    <col min="9498" max="9498" width="8.7109375" style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5703125" style="1" customWidth="1"/>
    <col min="9504" max="9504" width="10.5703125" style="1" bestFit="1" customWidth="1"/>
    <col min="9505" max="9505" width="9.28515625" style="1" customWidth="1"/>
    <col min="9506" max="9506" width="8.7109375" style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10.5703125" style="1" bestFit="1" customWidth="1"/>
    <col min="9511" max="9511" width="9.28515625" style="1" customWidth="1"/>
    <col min="9512" max="9512" width="10.5703125" style="1" bestFit="1" customWidth="1"/>
    <col min="9513" max="9740" width="9.140625" style="1"/>
    <col min="9741" max="9741" width="1.42578125" style="1" customWidth="1"/>
    <col min="9742" max="9742" width="36.5703125" style="1" bestFit="1" customWidth="1"/>
    <col min="9743" max="9743" width="1.42578125" style="1" customWidth="1"/>
    <col min="9744" max="9744" width="8.7109375" style="1" customWidth="1"/>
    <col min="9745" max="9745" width="9.28515625" style="1" customWidth="1"/>
    <col min="9746" max="9746" width="10.5703125" style="1" bestFit="1" customWidth="1"/>
    <col min="9747" max="9747" width="9.28515625" style="1" customWidth="1"/>
    <col min="9748" max="9748" width="8.7109375" style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10.5703125" style="1" bestFit="1" customWidth="1"/>
    <col min="9753" max="9753" width="9.28515625" style="1" customWidth="1"/>
    <col min="9754" max="9754" width="8.7109375" style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5703125" style="1" customWidth="1"/>
    <col min="9760" max="9760" width="10.5703125" style="1" bestFit="1" customWidth="1"/>
    <col min="9761" max="9761" width="9.28515625" style="1" customWidth="1"/>
    <col min="9762" max="9762" width="8.7109375" style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10.5703125" style="1" bestFit="1" customWidth="1"/>
    <col min="9767" max="9767" width="9.28515625" style="1" customWidth="1"/>
    <col min="9768" max="9768" width="10.5703125" style="1" bestFit="1" customWidth="1"/>
    <col min="9769" max="9996" width="9.140625" style="1"/>
    <col min="9997" max="9997" width="1.42578125" style="1" customWidth="1"/>
    <col min="9998" max="9998" width="36.5703125" style="1" bestFit="1" customWidth="1"/>
    <col min="9999" max="9999" width="1.42578125" style="1" customWidth="1"/>
    <col min="10000" max="10000" width="8.7109375" style="1" customWidth="1"/>
    <col min="10001" max="10001" width="9.28515625" style="1" customWidth="1"/>
    <col min="10002" max="10002" width="10.5703125" style="1" bestFit="1" customWidth="1"/>
    <col min="10003" max="10003" width="9.28515625" style="1" customWidth="1"/>
    <col min="10004" max="10004" width="8.7109375" style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10.5703125" style="1" bestFit="1" customWidth="1"/>
    <col min="10009" max="10009" width="9.28515625" style="1" customWidth="1"/>
    <col min="10010" max="10010" width="8.7109375" style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5703125" style="1" customWidth="1"/>
    <col min="10016" max="10016" width="10.5703125" style="1" bestFit="1" customWidth="1"/>
    <col min="10017" max="10017" width="9.28515625" style="1" customWidth="1"/>
    <col min="10018" max="10018" width="8.7109375" style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10.5703125" style="1" bestFit="1" customWidth="1"/>
    <col min="10023" max="10023" width="9.28515625" style="1" customWidth="1"/>
    <col min="10024" max="10024" width="10.5703125" style="1" bestFit="1" customWidth="1"/>
    <col min="10025" max="10252" width="9.140625" style="1"/>
    <col min="10253" max="10253" width="1.42578125" style="1" customWidth="1"/>
    <col min="10254" max="10254" width="36.5703125" style="1" bestFit="1" customWidth="1"/>
    <col min="10255" max="10255" width="1.42578125" style="1" customWidth="1"/>
    <col min="10256" max="10256" width="8.7109375" style="1" customWidth="1"/>
    <col min="10257" max="10257" width="9.28515625" style="1" customWidth="1"/>
    <col min="10258" max="10258" width="10.5703125" style="1" bestFit="1" customWidth="1"/>
    <col min="10259" max="10259" width="9.28515625" style="1" customWidth="1"/>
    <col min="10260" max="10260" width="8.7109375" style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10.5703125" style="1" bestFit="1" customWidth="1"/>
    <col min="10265" max="10265" width="9.28515625" style="1" customWidth="1"/>
    <col min="10266" max="10266" width="8.7109375" style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5703125" style="1" customWidth="1"/>
    <col min="10272" max="10272" width="10.5703125" style="1" bestFit="1" customWidth="1"/>
    <col min="10273" max="10273" width="9.28515625" style="1" customWidth="1"/>
    <col min="10274" max="10274" width="8.7109375" style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10.5703125" style="1" bestFit="1" customWidth="1"/>
    <col min="10279" max="10279" width="9.28515625" style="1" customWidth="1"/>
    <col min="10280" max="10280" width="10.5703125" style="1" bestFit="1" customWidth="1"/>
    <col min="10281" max="10508" width="9.140625" style="1"/>
    <col min="10509" max="10509" width="1.42578125" style="1" customWidth="1"/>
    <col min="10510" max="10510" width="36.5703125" style="1" bestFit="1" customWidth="1"/>
    <col min="10511" max="10511" width="1.42578125" style="1" customWidth="1"/>
    <col min="10512" max="10512" width="8.7109375" style="1" customWidth="1"/>
    <col min="10513" max="10513" width="9.28515625" style="1" customWidth="1"/>
    <col min="10514" max="10514" width="10.5703125" style="1" bestFit="1" customWidth="1"/>
    <col min="10515" max="10515" width="9.28515625" style="1" customWidth="1"/>
    <col min="10516" max="10516" width="8.7109375" style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10.5703125" style="1" bestFit="1" customWidth="1"/>
    <col min="10521" max="10521" width="9.28515625" style="1" customWidth="1"/>
    <col min="10522" max="10522" width="8.7109375" style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5703125" style="1" customWidth="1"/>
    <col min="10528" max="10528" width="10.5703125" style="1" bestFit="1" customWidth="1"/>
    <col min="10529" max="10529" width="9.28515625" style="1" customWidth="1"/>
    <col min="10530" max="10530" width="8.7109375" style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10.5703125" style="1" bestFit="1" customWidth="1"/>
    <col min="10535" max="10535" width="9.28515625" style="1" customWidth="1"/>
    <col min="10536" max="10536" width="10.5703125" style="1" bestFit="1" customWidth="1"/>
    <col min="10537" max="10764" width="9.140625" style="1"/>
    <col min="10765" max="10765" width="1.42578125" style="1" customWidth="1"/>
    <col min="10766" max="10766" width="36.5703125" style="1" bestFit="1" customWidth="1"/>
    <col min="10767" max="10767" width="1.42578125" style="1" customWidth="1"/>
    <col min="10768" max="10768" width="8.7109375" style="1" customWidth="1"/>
    <col min="10769" max="10769" width="9.28515625" style="1" customWidth="1"/>
    <col min="10770" max="10770" width="10.5703125" style="1" bestFit="1" customWidth="1"/>
    <col min="10771" max="10771" width="9.28515625" style="1" customWidth="1"/>
    <col min="10772" max="10772" width="8.7109375" style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10.5703125" style="1" bestFit="1" customWidth="1"/>
    <col min="10777" max="10777" width="9.28515625" style="1" customWidth="1"/>
    <col min="10778" max="10778" width="8.7109375" style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5703125" style="1" customWidth="1"/>
    <col min="10784" max="10784" width="10.5703125" style="1" bestFit="1" customWidth="1"/>
    <col min="10785" max="10785" width="9.28515625" style="1" customWidth="1"/>
    <col min="10786" max="10786" width="8.7109375" style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10.5703125" style="1" bestFit="1" customWidth="1"/>
    <col min="10791" max="10791" width="9.28515625" style="1" customWidth="1"/>
    <col min="10792" max="10792" width="10.5703125" style="1" bestFit="1" customWidth="1"/>
    <col min="10793" max="11020" width="9.140625" style="1"/>
    <col min="11021" max="11021" width="1.42578125" style="1" customWidth="1"/>
    <col min="11022" max="11022" width="36.5703125" style="1" bestFit="1" customWidth="1"/>
    <col min="11023" max="11023" width="1.42578125" style="1" customWidth="1"/>
    <col min="11024" max="11024" width="8.7109375" style="1" customWidth="1"/>
    <col min="11025" max="11025" width="9.28515625" style="1" customWidth="1"/>
    <col min="11026" max="11026" width="10.5703125" style="1" bestFit="1" customWidth="1"/>
    <col min="11027" max="11027" width="9.28515625" style="1" customWidth="1"/>
    <col min="11028" max="11028" width="8.7109375" style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10.5703125" style="1" bestFit="1" customWidth="1"/>
    <col min="11033" max="11033" width="9.28515625" style="1" customWidth="1"/>
    <col min="11034" max="11034" width="8.7109375" style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5703125" style="1" customWidth="1"/>
    <col min="11040" max="11040" width="10.5703125" style="1" bestFit="1" customWidth="1"/>
    <col min="11041" max="11041" width="9.28515625" style="1" customWidth="1"/>
    <col min="11042" max="11042" width="8.7109375" style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10.5703125" style="1" bestFit="1" customWidth="1"/>
    <col min="11047" max="11047" width="9.28515625" style="1" customWidth="1"/>
    <col min="11048" max="11048" width="10.5703125" style="1" bestFit="1" customWidth="1"/>
    <col min="11049" max="11276" width="9.140625" style="1"/>
    <col min="11277" max="11277" width="1.42578125" style="1" customWidth="1"/>
    <col min="11278" max="11278" width="36.5703125" style="1" bestFit="1" customWidth="1"/>
    <col min="11279" max="11279" width="1.42578125" style="1" customWidth="1"/>
    <col min="11280" max="11280" width="8.7109375" style="1" customWidth="1"/>
    <col min="11281" max="11281" width="9.28515625" style="1" customWidth="1"/>
    <col min="11282" max="11282" width="10.5703125" style="1" bestFit="1" customWidth="1"/>
    <col min="11283" max="11283" width="9.28515625" style="1" customWidth="1"/>
    <col min="11284" max="11284" width="8.7109375" style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10.5703125" style="1" bestFit="1" customWidth="1"/>
    <col min="11289" max="11289" width="9.28515625" style="1" customWidth="1"/>
    <col min="11290" max="11290" width="8.7109375" style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5703125" style="1" customWidth="1"/>
    <col min="11296" max="11296" width="10.5703125" style="1" bestFit="1" customWidth="1"/>
    <col min="11297" max="11297" width="9.28515625" style="1" customWidth="1"/>
    <col min="11298" max="11298" width="8.7109375" style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10.5703125" style="1" bestFit="1" customWidth="1"/>
    <col min="11303" max="11303" width="9.28515625" style="1" customWidth="1"/>
    <col min="11304" max="11304" width="10.5703125" style="1" bestFit="1" customWidth="1"/>
    <col min="11305" max="11532" width="9.140625" style="1"/>
    <col min="11533" max="11533" width="1.42578125" style="1" customWidth="1"/>
    <col min="11534" max="11534" width="36.5703125" style="1" bestFit="1" customWidth="1"/>
    <col min="11535" max="11535" width="1.42578125" style="1" customWidth="1"/>
    <col min="11536" max="11536" width="8.7109375" style="1" customWidth="1"/>
    <col min="11537" max="11537" width="9.28515625" style="1" customWidth="1"/>
    <col min="11538" max="11538" width="10.5703125" style="1" bestFit="1" customWidth="1"/>
    <col min="11539" max="11539" width="9.28515625" style="1" customWidth="1"/>
    <col min="11540" max="11540" width="8.7109375" style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10.5703125" style="1" bestFit="1" customWidth="1"/>
    <col min="11545" max="11545" width="9.28515625" style="1" customWidth="1"/>
    <col min="11546" max="11546" width="8.7109375" style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5703125" style="1" customWidth="1"/>
    <col min="11552" max="11552" width="10.5703125" style="1" bestFit="1" customWidth="1"/>
    <col min="11553" max="11553" width="9.28515625" style="1" customWidth="1"/>
    <col min="11554" max="11554" width="8.7109375" style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10.5703125" style="1" bestFit="1" customWidth="1"/>
    <col min="11559" max="11559" width="9.28515625" style="1" customWidth="1"/>
    <col min="11560" max="11560" width="10.5703125" style="1" bestFit="1" customWidth="1"/>
    <col min="11561" max="11788" width="9.140625" style="1"/>
    <col min="11789" max="11789" width="1.42578125" style="1" customWidth="1"/>
    <col min="11790" max="11790" width="36.5703125" style="1" bestFit="1" customWidth="1"/>
    <col min="11791" max="11791" width="1.42578125" style="1" customWidth="1"/>
    <col min="11792" max="11792" width="8.7109375" style="1" customWidth="1"/>
    <col min="11793" max="11793" width="9.28515625" style="1" customWidth="1"/>
    <col min="11794" max="11794" width="10.5703125" style="1" bestFit="1" customWidth="1"/>
    <col min="11795" max="11795" width="9.28515625" style="1" customWidth="1"/>
    <col min="11796" max="11796" width="8.7109375" style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10.5703125" style="1" bestFit="1" customWidth="1"/>
    <col min="11801" max="11801" width="9.28515625" style="1" customWidth="1"/>
    <col min="11802" max="11802" width="8.7109375" style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5703125" style="1" customWidth="1"/>
    <col min="11808" max="11808" width="10.5703125" style="1" bestFit="1" customWidth="1"/>
    <col min="11809" max="11809" width="9.28515625" style="1" customWidth="1"/>
    <col min="11810" max="11810" width="8.7109375" style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10.5703125" style="1" bestFit="1" customWidth="1"/>
    <col min="11815" max="11815" width="9.28515625" style="1" customWidth="1"/>
    <col min="11816" max="11816" width="10.5703125" style="1" bestFit="1" customWidth="1"/>
    <col min="11817" max="12044" width="9.140625" style="1"/>
    <col min="12045" max="12045" width="1.42578125" style="1" customWidth="1"/>
    <col min="12046" max="12046" width="36.5703125" style="1" bestFit="1" customWidth="1"/>
    <col min="12047" max="12047" width="1.42578125" style="1" customWidth="1"/>
    <col min="12048" max="12048" width="8.7109375" style="1" customWidth="1"/>
    <col min="12049" max="12049" width="9.28515625" style="1" customWidth="1"/>
    <col min="12050" max="12050" width="10.5703125" style="1" bestFit="1" customWidth="1"/>
    <col min="12051" max="12051" width="9.28515625" style="1" customWidth="1"/>
    <col min="12052" max="12052" width="8.7109375" style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10.5703125" style="1" bestFit="1" customWidth="1"/>
    <col min="12057" max="12057" width="9.28515625" style="1" customWidth="1"/>
    <col min="12058" max="12058" width="8.7109375" style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5703125" style="1" customWidth="1"/>
    <col min="12064" max="12064" width="10.5703125" style="1" bestFit="1" customWidth="1"/>
    <col min="12065" max="12065" width="9.28515625" style="1" customWidth="1"/>
    <col min="12066" max="12066" width="8.7109375" style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10.5703125" style="1" bestFit="1" customWidth="1"/>
    <col min="12071" max="12071" width="9.28515625" style="1" customWidth="1"/>
    <col min="12072" max="12072" width="10.5703125" style="1" bestFit="1" customWidth="1"/>
    <col min="12073" max="12300" width="9.140625" style="1"/>
    <col min="12301" max="12301" width="1.42578125" style="1" customWidth="1"/>
    <col min="12302" max="12302" width="36.5703125" style="1" bestFit="1" customWidth="1"/>
    <col min="12303" max="12303" width="1.42578125" style="1" customWidth="1"/>
    <col min="12304" max="12304" width="8.7109375" style="1" customWidth="1"/>
    <col min="12305" max="12305" width="9.28515625" style="1" customWidth="1"/>
    <col min="12306" max="12306" width="10.5703125" style="1" bestFit="1" customWidth="1"/>
    <col min="12307" max="12307" width="9.28515625" style="1" customWidth="1"/>
    <col min="12308" max="12308" width="8.7109375" style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10.5703125" style="1" bestFit="1" customWidth="1"/>
    <col min="12313" max="12313" width="9.28515625" style="1" customWidth="1"/>
    <col min="12314" max="12314" width="8.7109375" style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5703125" style="1" customWidth="1"/>
    <col min="12320" max="12320" width="10.5703125" style="1" bestFit="1" customWidth="1"/>
    <col min="12321" max="12321" width="9.28515625" style="1" customWidth="1"/>
    <col min="12322" max="12322" width="8.7109375" style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10.5703125" style="1" bestFit="1" customWidth="1"/>
    <col min="12327" max="12327" width="9.28515625" style="1" customWidth="1"/>
    <col min="12328" max="12328" width="10.5703125" style="1" bestFit="1" customWidth="1"/>
    <col min="12329" max="12556" width="9.140625" style="1"/>
    <col min="12557" max="12557" width="1.42578125" style="1" customWidth="1"/>
    <col min="12558" max="12558" width="36.5703125" style="1" bestFit="1" customWidth="1"/>
    <col min="12559" max="12559" width="1.42578125" style="1" customWidth="1"/>
    <col min="12560" max="12560" width="8.7109375" style="1" customWidth="1"/>
    <col min="12561" max="12561" width="9.28515625" style="1" customWidth="1"/>
    <col min="12562" max="12562" width="10.5703125" style="1" bestFit="1" customWidth="1"/>
    <col min="12563" max="12563" width="9.28515625" style="1" customWidth="1"/>
    <col min="12564" max="12564" width="8.7109375" style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10.5703125" style="1" bestFit="1" customWidth="1"/>
    <col min="12569" max="12569" width="9.28515625" style="1" customWidth="1"/>
    <col min="12570" max="12570" width="8.7109375" style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5703125" style="1" customWidth="1"/>
    <col min="12576" max="12576" width="10.5703125" style="1" bestFit="1" customWidth="1"/>
    <col min="12577" max="12577" width="9.28515625" style="1" customWidth="1"/>
    <col min="12578" max="12578" width="8.7109375" style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10.5703125" style="1" bestFit="1" customWidth="1"/>
    <col min="12583" max="12583" width="9.28515625" style="1" customWidth="1"/>
    <col min="12584" max="12584" width="10.5703125" style="1" bestFit="1" customWidth="1"/>
    <col min="12585" max="12812" width="9.140625" style="1"/>
    <col min="12813" max="12813" width="1.42578125" style="1" customWidth="1"/>
    <col min="12814" max="12814" width="36.5703125" style="1" bestFit="1" customWidth="1"/>
    <col min="12815" max="12815" width="1.42578125" style="1" customWidth="1"/>
    <col min="12816" max="12816" width="8.7109375" style="1" customWidth="1"/>
    <col min="12817" max="12817" width="9.28515625" style="1" customWidth="1"/>
    <col min="12818" max="12818" width="10.5703125" style="1" bestFit="1" customWidth="1"/>
    <col min="12819" max="12819" width="9.28515625" style="1" customWidth="1"/>
    <col min="12820" max="12820" width="8.7109375" style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10.5703125" style="1" bestFit="1" customWidth="1"/>
    <col min="12825" max="12825" width="9.28515625" style="1" customWidth="1"/>
    <col min="12826" max="12826" width="8.7109375" style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5703125" style="1" customWidth="1"/>
    <col min="12832" max="12832" width="10.5703125" style="1" bestFit="1" customWidth="1"/>
    <col min="12833" max="12833" width="9.28515625" style="1" customWidth="1"/>
    <col min="12834" max="12834" width="8.7109375" style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10.5703125" style="1" bestFit="1" customWidth="1"/>
    <col min="12839" max="12839" width="9.28515625" style="1" customWidth="1"/>
    <col min="12840" max="12840" width="10.5703125" style="1" bestFit="1" customWidth="1"/>
    <col min="12841" max="13068" width="9.140625" style="1"/>
    <col min="13069" max="13069" width="1.42578125" style="1" customWidth="1"/>
    <col min="13070" max="13070" width="36.5703125" style="1" bestFit="1" customWidth="1"/>
    <col min="13071" max="13071" width="1.42578125" style="1" customWidth="1"/>
    <col min="13072" max="13072" width="8.7109375" style="1" customWidth="1"/>
    <col min="13073" max="13073" width="9.28515625" style="1" customWidth="1"/>
    <col min="13074" max="13074" width="10.5703125" style="1" bestFit="1" customWidth="1"/>
    <col min="13075" max="13075" width="9.28515625" style="1" customWidth="1"/>
    <col min="13076" max="13076" width="8.7109375" style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10.5703125" style="1" bestFit="1" customWidth="1"/>
    <col min="13081" max="13081" width="9.28515625" style="1" customWidth="1"/>
    <col min="13082" max="13082" width="8.7109375" style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5703125" style="1" customWidth="1"/>
    <col min="13088" max="13088" width="10.5703125" style="1" bestFit="1" customWidth="1"/>
    <col min="13089" max="13089" width="9.28515625" style="1" customWidth="1"/>
    <col min="13090" max="13090" width="8.7109375" style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10.5703125" style="1" bestFit="1" customWidth="1"/>
    <col min="13095" max="13095" width="9.28515625" style="1" customWidth="1"/>
    <col min="13096" max="13096" width="10.5703125" style="1" bestFit="1" customWidth="1"/>
    <col min="13097" max="13324" width="9.140625" style="1"/>
    <col min="13325" max="13325" width="1.42578125" style="1" customWidth="1"/>
    <col min="13326" max="13326" width="36.5703125" style="1" bestFit="1" customWidth="1"/>
    <col min="13327" max="13327" width="1.42578125" style="1" customWidth="1"/>
    <col min="13328" max="13328" width="8.7109375" style="1" customWidth="1"/>
    <col min="13329" max="13329" width="9.28515625" style="1" customWidth="1"/>
    <col min="13330" max="13330" width="10.5703125" style="1" bestFit="1" customWidth="1"/>
    <col min="13331" max="13331" width="9.28515625" style="1" customWidth="1"/>
    <col min="13332" max="13332" width="8.7109375" style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10.5703125" style="1" bestFit="1" customWidth="1"/>
    <col min="13337" max="13337" width="9.28515625" style="1" customWidth="1"/>
    <col min="13338" max="13338" width="8.7109375" style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5703125" style="1" customWidth="1"/>
    <col min="13344" max="13344" width="10.5703125" style="1" bestFit="1" customWidth="1"/>
    <col min="13345" max="13345" width="9.28515625" style="1" customWidth="1"/>
    <col min="13346" max="13346" width="8.7109375" style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10.5703125" style="1" bestFit="1" customWidth="1"/>
    <col min="13351" max="13351" width="9.28515625" style="1" customWidth="1"/>
    <col min="13352" max="13352" width="10.5703125" style="1" bestFit="1" customWidth="1"/>
    <col min="13353" max="13580" width="9.140625" style="1"/>
    <col min="13581" max="13581" width="1.42578125" style="1" customWidth="1"/>
    <col min="13582" max="13582" width="36.5703125" style="1" bestFit="1" customWidth="1"/>
    <col min="13583" max="13583" width="1.42578125" style="1" customWidth="1"/>
    <col min="13584" max="13584" width="8.7109375" style="1" customWidth="1"/>
    <col min="13585" max="13585" width="9.28515625" style="1" customWidth="1"/>
    <col min="13586" max="13586" width="10.5703125" style="1" bestFit="1" customWidth="1"/>
    <col min="13587" max="13587" width="9.28515625" style="1" customWidth="1"/>
    <col min="13588" max="13588" width="8.7109375" style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10.5703125" style="1" bestFit="1" customWidth="1"/>
    <col min="13593" max="13593" width="9.28515625" style="1" customWidth="1"/>
    <col min="13594" max="13594" width="8.7109375" style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5703125" style="1" customWidth="1"/>
    <col min="13600" max="13600" width="10.5703125" style="1" bestFit="1" customWidth="1"/>
    <col min="13601" max="13601" width="9.28515625" style="1" customWidth="1"/>
    <col min="13602" max="13602" width="8.7109375" style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10.5703125" style="1" bestFit="1" customWidth="1"/>
    <col min="13607" max="13607" width="9.28515625" style="1" customWidth="1"/>
    <col min="13608" max="13608" width="10.5703125" style="1" bestFit="1" customWidth="1"/>
    <col min="13609" max="13836" width="9.140625" style="1"/>
    <col min="13837" max="13837" width="1.42578125" style="1" customWidth="1"/>
    <col min="13838" max="13838" width="36.5703125" style="1" bestFit="1" customWidth="1"/>
    <col min="13839" max="13839" width="1.42578125" style="1" customWidth="1"/>
    <col min="13840" max="13840" width="8.7109375" style="1" customWidth="1"/>
    <col min="13841" max="13841" width="9.28515625" style="1" customWidth="1"/>
    <col min="13842" max="13842" width="10.5703125" style="1" bestFit="1" customWidth="1"/>
    <col min="13843" max="13843" width="9.28515625" style="1" customWidth="1"/>
    <col min="13844" max="13844" width="8.7109375" style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10.5703125" style="1" bestFit="1" customWidth="1"/>
    <col min="13849" max="13849" width="9.28515625" style="1" customWidth="1"/>
    <col min="13850" max="13850" width="8.7109375" style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5703125" style="1" customWidth="1"/>
    <col min="13856" max="13856" width="10.5703125" style="1" bestFit="1" customWidth="1"/>
    <col min="13857" max="13857" width="9.28515625" style="1" customWidth="1"/>
    <col min="13858" max="13858" width="8.7109375" style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10.5703125" style="1" bestFit="1" customWidth="1"/>
    <col min="13863" max="13863" width="9.28515625" style="1" customWidth="1"/>
    <col min="13864" max="13864" width="10.5703125" style="1" bestFit="1" customWidth="1"/>
    <col min="13865" max="14092" width="9.140625" style="1"/>
    <col min="14093" max="14093" width="1.42578125" style="1" customWidth="1"/>
    <col min="14094" max="14094" width="36.5703125" style="1" bestFit="1" customWidth="1"/>
    <col min="14095" max="14095" width="1.42578125" style="1" customWidth="1"/>
    <col min="14096" max="14096" width="8.7109375" style="1" customWidth="1"/>
    <col min="14097" max="14097" width="9.28515625" style="1" customWidth="1"/>
    <col min="14098" max="14098" width="10.5703125" style="1" bestFit="1" customWidth="1"/>
    <col min="14099" max="14099" width="9.28515625" style="1" customWidth="1"/>
    <col min="14100" max="14100" width="8.7109375" style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10.5703125" style="1" bestFit="1" customWidth="1"/>
    <col min="14105" max="14105" width="9.28515625" style="1" customWidth="1"/>
    <col min="14106" max="14106" width="8.7109375" style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5703125" style="1" customWidth="1"/>
    <col min="14112" max="14112" width="10.5703125" style="1" bestFit="1" customWidth="1"/>
    <col min="14113" max="14113" width="9.28515625" style="1" customWidth="1"/>
    <col min="14114" max="14114" width="8.7109375" style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10.5703125" style="1" bestFit="1" customWidth="1"/>
    <col min="14119" max="14119" width="9.28515625" style="1" customWidth="1"/>
    <col min="14120" max="14120" width="10.5703125" style="1" bestFit="1" customWidth="1"/>
    <col min="14121" max="14348" width="9.140625" style="1"/>
    <col min="14349" max="14349" width="1.42578125" style="1" customWidth="1"/>
    <col min="14350" max="14350" width="36.5703125" style="1" bestFit="1" customWidth="1"/>
    <col min="14351" max="14351" width="1.42578125" style="1" customWidth="1"/>
    <col min="14352" max="14352" width="8.7109375" style="1" customWidth="1"/>
    <col min="14353" max="14353" width="9.28515625" style="1" customWidth="1"/>
    <col min="14354" max="14354" width="10.5703125" style="1" bestFit="1" customWidth="1"/>
    <col min="14355" max="14355" width="9.28515625" style="1" customWidth="1"/>
    <col min="14356" max="14356" width="8.7109375" style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10.5703125" style="1" bestFit="1" customWidth="1"/>
    <col min="14361" max="14361" width="9.28515625" style="1" customWidth="1"/>
    <col min="14362" max="14362" width="8.7109375" style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5703125" style="1" customWidth="1"/>
    <col min="14368" max="14368" width="10.5703125" style="1" bestFit="1" customWidth="1"/>
    <col min="14369" max="14369" width="9.28515625" style="1" customWidth="1"/>
    <col min="14370" max="14370" width="8.7109375" style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10.5703125" style="1" bestFit="1" customWidth="1"/>
    <col min="14375" max="14375" width="9.28515625" style="1" customWidth="1"/>
    <col min="14376" max="14376" width="10.5703125" style="1" bestFit="1" customWidth="1"/>
    <col min="14377" max="14604" width="9.140625" style="1"/>
    <col min="14605" max="14605" width="1.42578125" style="1" customWidth="1"/>
    <col min="14606" max="14606" width="36.5703125" style="1" bestFit="1" customWidth="1"/>
    <col min="14607" max="14607" width="1.42578125" style="1" customWidth="1"/>
    <col min="14608" max="14608" width="8.7109375" style="1" customWidth="1"/>
    <col min="14609" max="14609" width="9.28515625" style="1" customWidth="1"/>
    <col min="14610" max="14610" width="10.5703125" style="1" bestFit="1" customWidth="1"/>
    <col min="14611" max="14611" width="9.28515625" style="1" customWidth="1"/>
    <col min="14612" max="14612" width="8.7109375" style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10.5703125" style="1" bestFit="1" customWidth="1"/>
    <col min="14617" max="14617" width="9.28515625" style="1" customWidth="1"/>
    <col min="14618" max="14618" width="8.7109375" style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5703125" style="1" customWidth="1"/>
    <col min="14624" max="14624" width="10.5703125" style="1" bestFit="1" customWidth="1"/>
    <col min="14625" max="14625" width="9.28515625" style="1" customWidth="1"/>
    <col min="14626" max="14626" width="8.7109375" style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10.5703125" style="1" bestFit="1" customWidth="1"/>
    <col min="14631" max="14631" width="9.28515625" style="1" customWidth="1"/>
    <col min="14632" max="14632" width="10.5703125" style="1" bestFit="1" customWidth="1"/>
    <col min="14633" max="14860" width="9.140625" style="1"/>
    <col min="14861" max="14861" width="1.42578125" style="1" customWidth="1"/>
    <col min="14862" max="14862" width="36.5703125" style="1" bestFit="1" customWidth="1"/>
    <col min="14863" max="14863" width="1.42578125" style="1" customWidth="1"/>
    <col min="14864" max="14864" width="8.7109375" style="1" customWidth="1"/>
    <col min="14865" max="14865" width="9.28515625" style="1" customWidth="1"/>
    <col min="14866" max="14866" width="10.5703125" style="1" bestFit="1" customWidth="1"/>
    <col min="14867" max="14867" width="9.28515625" style="1" customWidth="1"/>
    <col min="14868" max="14868" width="8.7109375" style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10.5703125" style="1" bestFit="1" customWidth="1"/>
    <col min="14873" max="14873" width="9.28515625" style="1" customWidth="1"/>
    <col min="14874" max="14874" width="8.7109375" style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5703125" style="1" customWidth="1"/>
    <col min="14880" max="14880" width="10.5703125" style="1" bestFit="1" customWidth="1"/>
    <col min="14881" max="14881" width="9.28515625" style="1" customWidth="1"/>
    <col min="14882" max="14882" width="8.7109375" style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10.5703125" style="1" bestFit="1" customWidth="1"/>
    <col min="14887" max="14887" width="9.28515625" style="1" customWidth="1"/>
    <col min="14888" max="14888" width="10.5703125" style="1" bestFit="1" customWidth="1"/>
    <col min="14889" max="15116" width="9.140625" style="1"/>
    <col min="15117" max="15117" width="1.42578125" style="1" customWidth="1"/>
    <col min="15118" max="15118" width="36.5703125" style="1" bestFit="1" customWidth="1"/>
    <col min="15119" max="15119" width="1.42578125" style="1" customWidth="1"/>
    <col min="15120" max="15120" width="8.7109375" style="1" customWidth="1"/>
    <col min="15121" max="15121" width="9.28515625" style="1" customWidth="1"/>
    <col min="15122" max="15122" width="10.5703125" style="1" bestFit="1" customWidth="1"/>
    <col min="15123" max="15123" width="9.28515625" style="1" customWidth="1"/>
    <col min="15124" max="15124" width="8.7109375" style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10.5703125" style="1" bestFit="1" customWidth="1"/>
    <col min="15129" max="15129" width="9.28515625" style="1" customWidth="1"/>
    <col min="15130" max="15130" width="8.7109375" style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5703125" style="1" customWidth="1"/>
    <col min="15136" max="15136" width="10.5703125" style="1" bestFit="1" customWidth="1"/>
    <col min="15137" max="15137" width="9.28515625" style="1" customWidth="1"/>
    <col min="15138" max="15138" width="8.7109375" style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10.5703125" style="1" bestFit="1" customWidth="1"/>
    <col min="15143" max="15143" width="9.28515625" style="1" customWidth="1"/>
    <col min="15144" max="15144" width="10.5703125" style="1" bestFit="1" customWidth="1"/>
    <col min="15145" max="15372" width="9.140625" style="1"/>
    <col min="15373" max="15373" width="1.42578125" style="1" customWidth="1"/>
    <col min="15374" max="15374" width="36.5703125" style="1" bestFit="1" customWidth="1"/>
    <col min="15375" max="15375" width="1.42578125" style="1" customWidth="1"/>
    <col min="15376" max="15376" width="8.7109375" style="1" customWidth="1"/>
    <col min="15377" max="15377" width="9.28515625" style="1" customWidth="1"/>
    <col min="15378" max="15378" width="10.5703125" style="1" bestFit="1" customWidth="1"/>
    <col min="15379" max="15379" width="9.28515625" style="1" customWidth="1"/>
    <col min="15380" max="15380" width="8.7109375" style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10.5703125" style="1" bestFit="1" customWidth="1"/>
    <col min="15385" max="15385" width="9.28515625" style="1" customWidth="1"/>
    <col min="15386" max="15386" width="8.7109375" style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5703125" style="1" customWidth="1"/>
    <col min="15392" max="15392" width="10.5703125" style="1" bestFit="1" customWidth="1"/>
    <col min="15393" max="15393" width="9.28515625" style="1" customWidth="1"/>
    <col min="15394" max="15394" width="8.7109375" style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10.5703125" style="1" bestFit="1" customWidth="1"/>
    <col min="15399" max="15399" width="9.28515625" style="1" customWidth="1"/>
    <col min="15400" max="15400" width="10.5703125" style="1" bestFit="1" customWidth="1"/>
    <col min="15401" max="15628" width="9.140625" style="1"/>
    <col min="15629" max="15629" width="1.42578125" style="1" customWidth="1"/>
    <col min="15630" max="15630" width="36.5703125" style="1" bestFit="1" customWidth="1"/>
    <col min="15631" max="15631" width="1.42578125" style="1" customWidth="1"/>
    <col min="15632" max="15632" width="8.7109375" style="1" customWidth="1"/>
    <col min="15633" max="15633" width="9.28515625" style="1" customWidth="1"/>
    <col min="15634" max="15634" width="10.5703125" style="1" bestFit="1" customWidth="1"/>
    <col min="15635" max="15635" width="9.28515625" style="1" customWidth="1"/>
    <col min="15636" max="15636" width="8.7109375" style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10.5703125" style="1" bestFit="1" customWidth="1"/>
    <col min="15641" max="15641" width="9.28515625" style="1" customWidth="1"/>
    <col min="15642" max="15642" width="8.7109375" style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5703125" style="1" customWidth="1"/>
    <col min="15648" max="15648" width="10.5703125" style="1" bestFit="1" customWidth="1"/>
    <col min="15649" max="15649" width="9.28515625" style="1" customWidth="1"/>
    <col min="15650" max="15650" width="8.7109375" style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10.5703125" style="1" bestFit="1" customWidth="1"/>
    <col min="15655" max="15655" width="9.28515625" style="1" customWidth="1"/>
    <col min="15656" max="15656" width="10.5703125" style="1" bestFit="1" customWidth="1"/>
    <col min="15657" max="15884" width="9.140625" style="1"/>
    <col min="15885" max="15885" width="1.42578125" style="1" customWidth="1"/>
    <col min="15886" max="15886" width="36.5703125" style="1" bestFit="1" customWidth="1"/>
    <col min="15887" max="15887" width="1.42578125" style="1" customWidth="1"/>
    <col min="15888" max="15888" width="8.7109375" style="1" customWidth="1"/>
    <col min="15889" max="15889" width="9.28515625" style="1" customWidth="1"/>
    <col min="15890" max="15890" width="10.5703125" style="1" bestFit="1" customWidth="1"/>
    <col min="15891" max="15891" width="9.28515625" style="1" customWidth="1"/>
    <col min="15892" max="15892" width="8.7109375" style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10.5703125" style="1" bestFit="1" customWidth="1"/>
    <col min="15897" max="15897" width="9.28515625" style="1" customWidth="1"/>
    <col min="15898" max="15898" width="8.7109375" style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5703125" style="1" customWidth="1"/>
    <col min="15904" max="15904" width="10.5703125" style="1" bestFit="1" customWidth="1"/>
    <col min="15905" max="15905" width="9.28515625" style="1" customWidth="1"/>
    <col min="15906" max="15906" width="8.7109375" style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10.5703125" style="1" bestFit="1" customWidth="1"/>
    <col min="15911" max="15911" width="9.28515625" style="1" customWidth="1"/>
    <col min="15912" max="15912" width="10.5703125" style="1" bestFit="1" customWidth="1"/>
    <col min="15913" max="16140" width="9.140625" style="1"/>
    <col min="16141" max="16141" width="1.42578125" style="1" customWidth="1"/>
    <col min="16142" max="16142" width="36.5703125" style="1" bestFit="1" customWidth="1"/>
    <col min="16143" max="16143" width="1.42578125" style="1" customWidth="1"/>
    <col min="16144" max="16144" width="8.7109375" style="1" customWidth="1"/>
    <col min="16145" max="16145" width="9.28515625" style="1" customWidth="1"/>
    <col min="16146" max="16146" width="10.5703125" style="1" bestFit="1" customWidth="1"/>
    <col min="16147" max="16147" width="9.28515625" style="1" customWidth="1"/>
    <col min="16148" max="16148" width="8.7109375" style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10.5703125" style="1" bestFit="1" customWidth="1"/>
    <col min="16153" max="16153" width="9.28515625" style="1" customWidth="1"/>
    <col min="16154" max="16154" width="8.7109375" style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5703125" style="1" customWidth="1"/>
    <col min="16160" max="16160" width="10.5703125" style="1" bestFit="1" customWidth="1"/>
    <col min="16161" max="16161" width="9.28515625" style="1" customWidth="1"/>
    <col min="16162" max="16162" width="8.7109375" style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10.5703125" style="1" bestFit="1" customWidth="1"/>
    <col min="16167" max="16167" width="9.28515625" style="1" customWidth="1"/>
    <col min="16168" max="16168" width="10.5703125" style="1" bestFit="1" customWidth="1"/>
    <col min="16169" max="16384" width="9.140625" style="1"/>
  </cols>
  <sheetData>
    <row r="2" spans="2:46" ht="72.75" customHeight="1" x14ac:dyDescent="0.25"/>
    <row r="3" spans="2:46" ht="16.5" thickBot="1" x14ac:dyDescent="0.3"/>
    <row r="4" spans="2:46" ht="60.75" customHeight="1" x14ac:dyDescent="0.25">
      <c r="D4" s="61"/>
      <c r="E4" s="62"/>
      <c r="F4" s="61" t="s">
        <v>57</v>
      </c>
      <c r="G4" s="62"/>
      <c r="H4" s="61" t="s">
        <v>93</v>
      </c>
      <c r="I4" s="62"/>
      <c r="J4" s="61" t="s">
        <v>0</v>
      </c>
      <c r="K4" s="62"/>
      <c r="L4" s="61" t="s">
        <v>31</v>
      </c>
      <c r="M4" s="62"/>
      <c r="N4" s="61" t="s">
        <v>1</v>
      </c>
      <c r="O4" s="62"/>
      <c r="P4" s="61" t="s">
        <v>30</v>
      </c>
      <c r="Q4" s="62"/>
      <c r="R4" s="61" t="s">
        <v>2</v>
      </c>
      <c r="S4" s="62"/>
      <c r="T4" s="61" t="s">
        <v>58</v>
      </c>
      <c r="U4" s="62"/>
      <c r="V4" s="61" t="s">
        <v>59</v>
      </c>
      <c r="W4" s="62"/>
      <c r="X4" s="61" t="s">
        <v>3</v>
      </c>
      <c r="Y4" s="62"/>
      <c r="Z4" s="61" t="s">
        <v>4</v>
      </c>
      <c r="AA4" s="62"/>
      <c r="AB4" s="61" t="s">
        <v>5</v>
      </c>
      <c r="AC4" s="62"/>
      <c r="AD4" s="61" t="s">
        <v>6</v>
      </c>
      <c r="AE4" s="62"/>
      <c r="AF4" s="61" t="s">
        <v>33</v>
      </c>
      <c r="AG4" s="62"/>
      <c r="AH4" s="61" t="s">
        <v>7</v>
      </c>
      <c r="AI4" s="62"/>
      <c r="AJ4" s="61" t="s">
        <v>8</v>
      </c>
      <c r="AK4" s="62"/>
      <c r="AL4" s="61" t="s">
        <v>9</v>
      </c>
      <c r="AM4" s="62"/>
      <c r="AN4" s="61" t="s">
        <v>95</v>
      </c>
      <c r="AO4" s="62"/>
    </row>
    <row r="5" spans="2:46" ht="63.75" thickBot="1" x14ac:dyDescent="0.3">
      <c r="B5" s="2" t="s">
        <v>10</v>
      </c>
      <c r="D5" s="3" t="s">
        <v>11</v>
      </c>
      <c r="E5" s="4" t="s">
        <v>12</v>
      </c>
      <c r="F5" s="3" t="s">
        <v>11</v>
      </c>
      <c r="G5" s="4" t="s">
        <v>12</v>
      </c>
      <c r="H5" s="3" t="s">
        <v>11</v>
      </c>
      <c r="I5" s="4" t="s">
        <v>12</v>
      </c>
      <c r="J5" s="3" t="s">
        <v>11</v>
      </c>
      <c r="K5" s="4" t="s">
        <v>12</v>
      </c>
      <c r="L5" s="3" t="s">
        <v>11</v>
      </c>
      <c r="M5" s="4" t="s">
        <v>12</v>
      </c>
      <c r="N5" s="3" t="s">
        <v>11</v>
      </c>
      <c r="O5" s="4" t="s">
        <v>12</v>
      </c>
      <c r="P5" s="3" t="s">
        <v>11</v>
      </c>
      <c r="Q5" s="4" t="s">
        <v>12</v>
      </c>
      <c r="R5" s="3" t="s">
        <v>11</v>
      </c>
      <c r="S5" s="4" t="s">
        <v>12</v>
      </c>
      <c r="T5" s="3" t="s">
        <v>11</v>
      </c>
      <c r="U5" s="4" t="s">
        <v>12</v>
      </c>
      <c r="V5" s="3" t="s">
        <v>11</v>
      </c>
      <c r="W5" s="4" t="s">
        <v>12</v>
      </c>
      <c r="X5" s="3" t="s">
        <v>11</v>
      </c>
      <c r="Y5" s="4" t="s">
        <v>12</v>
      </c>
      <c r="Z5" s="3" t="s">
        <v>11</v>
      </c>
      <c r="AA5" s="4" t="s">
        <v>12</v>
      </c>
      <c r="AB5" s="3" t="s">
        <v>11</v>
      </c>
      <c r="AC5" s="4" t="s">
        <v>12</v>
      </c>
      <c r="AD5" s="3" t="s">
        <v>11</v>
      </c>
      <c r="AE5" s="4" t="s">
        <v>12</v>
      </c>
      <c r="AF5" s="3" t="s">
        <v>11</v>
      </c>
      <c r="AG5" s="4" t="s">
        <v>12</v>
      </c>
      <c r="AH5" s="3" t="s">
        <v>11</v>
      </c>
      <c r="AI5" s="4" t="s">
        <v>12</v>
      </c>
      <c r="AJ5" s="3" t="s">
        <v>11</v>
      </c>
      <c r="AK5" s="4" t="s">
        <v>12</v>
      </c>
      <c r="AL5" s="3" t="s">
        <v>11</v>
      </c>
      <c r="AM5" s="4" t="s">
        <v>12</v>
      </c>
      <c r="AN5" s="3" t="s">
        <v>11</v>
      </c>
      <c r="AO5" s="4" t="s">
        <v>12</v>
      </c>
    </row>
    <row r="6" spans="2:46" ht="5.25" customHeight="1" thickBot="1" x14ac:dyDescent="0.3"/>
    <row r="7" spans="2:46" x14ac:dyDescent="0.25">
      <c r="B7" s="5" t="s">
        <v>13</v>
      </c>
      <c r="D7" s="6"/>
      <c r="E7" s="7"/>
      <c r="F7" s="6"/>
      <c r="G7" s="7"/>
      <c r="H7" s="6"/>
      <c r="I7" s="7"/>
      <c r="J7" s="6">
        <v>-9.0114033353461132E-4</v>
      </c>
      <c r="K7" s="7">
        <v>-2.0770172395940534E-3</v>
      </c>
      <c r="L7" s="6">
        <v>-9.0114033353461132E-4</v>
      </c>
      <c r="M7" s="7">
        <v>-2.0770172395940534E-3</v>
      </c>
      <c r="N7" s="6">
        <v>-7.3406579112711423E-4</v>
      </c>
      <c r="O7" s="7">
        <v>-1.6919310416247113E-3</v>
      </c>
      <c r="P7" s="6">
        <v>-1.0413767296101883E-2</v>
      </c>
      <c r="Q7" s="7">
        <v>-2.4002448229438846E-2</v>
      </c>
      <c r="R7" s="6">
        <v>-1.0413767296101883E-2</v>
      </c>
      <c r="S7" s="7">
        <v>-2.4002448229438846E-2</v>
      </c>
      <c r="T7" s="6">
        <v>-9.9799045835753386E-3</v>
      </c>
      <c r="U7" s="7">
        <v>-2.3002448229438754E-2</v>
      </c>
      <c r="V7" s="6">
        <v>-7.8105910209427254E-3</v>
      </c>
      <c r="W7" s="7">
        <v>-1.800244822943883E-2</v>
      </c>
      <c r="X7" s="6">
        <v>-7.3767283084162916E-3</v>
      </c>
      <c r="Y7" s="7">
        <v>-1.7002448229439006E-2</v>
      </c>
      <c r="Z7" s="6">
        <v>-3.4714327979448178E-3</v>
      </c>
      <c r="AA7" s="7">
        <v>-8.0012241147193221E-3</v>
      </c>
      <c r="AB7" s="6">
        <v>-3.4714327979448178E-3</v>
      </c>
      <c r="AC7" s="7">
        <v>-8.0012241147193221E-3</v>
      </c>
      <c r="AD7" s="6">
        <v>-2.1698446603652943E-3</v>
      </c>
      <c r="AE7" s="7">
        <v>-5.0012241147195831E-3</v>
      </c>
      <c r="AF7" s="6">
        <v>-2.1698446603652943E-3</v>
      </c>
      <c r="AG7" s="7">
        <v>-5.0012241147195831E-3</v>
      </c>
      <c r="AH7" s="6">
        <v>-4.3391582229979075E-3</v>
      </c>
      <c r="AI7" s="7">
        <v>-1.0001224114719508E-2</v>
      </c>
      <c r="AJ7" s="6">
        <v>-3.9052955104713627E-3</v>
      </c>
      <c r="AK7" s="7">
        <v>-9.0012241147194149E-3</v>
      </c>
      <c r="AL7" s="6">
        <v>-1.3740537525368746E-2</v>
      </c>
      <c r="AM7" s="7">
        <v>-3.1707289662217204E-2</v>
      </c>
      <c r="AN7" s="6">
        <v>3.5228666620038318E-2</v>
      </c>
      <c r="AO7" s="7">
        <v>8.1292710337782847E-2</v>
      </c>
      <c r="AQ7" s="56"/>
      <c r="AS7" s="45"/>
      <c r="AT7" s="46"/>
    </row>
    <row r="8" spans="2:46" x14ac:dyDescent="0.25">
      <c r="B8" s="5" t="s">
        <v>14</v>
      </c>
      <c r="D8" s="8"/>
      <c r="E8" s="9"/>
      <c r="F8" s="8"/>
      <c r="G8" s="9"/>
      <c r="H8" s="8"/>
      <c r="I8" s="9"/>
      <c r="J8" s="8">
        <v>-5.9979743377303052E-4</v>
      </c>
      <c r="K8" s="9">
        <v>-1.2178138622844328E-3</v>
      </c>
      <c r="L8" s="8">
        <v>-5.9979743377303052E-4</v>
      </c>
      <c r="M8" s="9">
        <v>-1.2178138622844328E-3</v>
      </c>
      <c r="N8" s="8">
        <v>6.8905440866373624E-4</v>
      </c>
      <c r="O8" s="9">
        <v>1.3990390146559211E-3</v>
      </c>
      <c r="P8" s="8">
        <v>-7.8591751584496938E-3</v>
      </c>
      <c r="Q8" s="9">
        <v>-1.5957074697494782E-2</v>
      </c>
      <c r="R8" s="8">
        <v>-7.8591751584496938E-3</v>
      </c>
      <c r="S8" s="9">
        <v>-1.5957074697494782E-2</v>
      </c>
      <c r="T8" s="8">
        <v>-3.0063565086668742E-3</v>
      </c>
      <c r="U8" s="9">
        <v>-6.1040318365370161E-3</v>
      </c>
      <c r="V8" s="8">
        <v>-4.9764356885767524E-3</v>
      </c>
      <c r="W8" s="9">
        <v>-1.0104031836537183E-2</v>
      </c>
      <c r="X8" s="8">
        <v>-5.0894155075703607E-3</v>
      </c>
      <c r="Y8" s="9">
        <v>-1.0333423264345349E-2</v>
      </c>
      <c r="Z8" s="8">
        <v>-3.3920563962388517E-3</v>
      </c>
      <c r="AA8" s="9">
        <v>-6.887147340736405E-3</v>
      </c>
      <c r="AB8" s="8">
        <v>-3.3920563962388517E-3</v>
      </c>
      <c r="AC8" s="9">
        <v>-6.887147340736405E-3</v>
      </c>
      <c r="AD8" s="8">
        <v>-3.8845761912166266E-3</v>
      </c>
      <c r="AE8" s="9">
        <v>-7.8871473407370676E-3</v>
      </c>
      <c r="AF8" s="8">
        <v>-3.7332012877238085E-3</v>
      </c>
      <c r="AG8" s="9">
        <v>-7.5797994837849634E-3</v>
      </c>
      <c r="AH8" s="8">
        <v>-6.0060302746189898E-3</v>
      </c>
      <c r="AI8" s="9">
        <v>-1.2194495197688924E-2</v>
      </c>
      <c r="AJ8" s="8">
        <v>-5.8546553711261717E-3</v>
      </c>
      <c r="AK8" s="9">
        <v>-1.188714734073682E-2</v>
      </c>
      <c r="AL8" s="8">
        <v>-1.4867272837825518E-2</v>
      </c>
      <c r="AM8" s="9">
        <v>-3.0162207497511705E-2</v>
      </c>
      <c r="AN8" s="8">
        <v>4.178250687386531E-2</v>
      </c>
      <c r="AO8" s="9">
        <v>8.4766900819185947E-2</v>
      </c>
      <c r="AQ8" s="56"/>
      <c r="AS8" s="45"/>
      <c r="AT8" s="46"/>
    </row>
    <row r="9" spans="2:46" x14ac:dyDescent="0.25">
      <c r="B9" s="5" t="s">
        <v>15</v>
      </c>
      <c r="D9" s="8"/>
      <c r="E9" s="9"/>
      <c r="F9" s="8"/>
      <c r="G9" s="9"/>
      <c r="H9" s="8"/>
      <c r="I9" s="9"/>
      <c r="J9" s="8">
        <v>0</v>
      </c>
      <c r="K9" s="9">
        <v>0</v>
      </c>
      <c r="L9" s="8">
        <v>0</v>
      </c>
      <c r="M9" s="9">
        <v>0</v>
      </c>
      <c r="N9" s="8">
        <v>5.9931506849315586E-3</v>
      </c>
      <c r="O9" s="9">
        <v>7.000000000000184E-3</v>
      </c>
      <c r="P9" s="8">
        <v>9.4178082191782586E-3</v>
      </c>
      <c r="Q9" s="9">
        <v>1.1000000000000187E-2</v>
      </c>
      <c r="R9" s="8">
        <v>9.4178082191782586E-3</v>
      </c>
      <c r="S9" s="9">
        <v>1.1000000000000187E-2</v>
      </c>
      <c r="T9" s="8">
        <v>3.424657534246478E-3</v>
      </c>
      <c r="U9" s="9">
        <v>4.0000000000000027E-3</v>
      </c>
      <c r="V9" s="8">
        <v>-8.5616438356128644E-4</v>
      </c>
      <c r="W9" s="9">
        <v>-9.9999999999964354E-4</v>
      </c>
      <c r="X9" s="8">
        <v>-2.5684931506847475E-3</v>
      </c>
      <c r="Y9" s="9">
        <v>-2.9999999999998236E-3</v>
      </c>
      <c r="Z9" s="8">
        <v>-1.7979452054794232E-2</v>
      </c>
      <c r="AA9" s="9">
        <v>-2.0999999999999658E-2</v>
      </c>
      <c r="AB9" s="8">
        <v>-1.7979452054794232E-2</v>
      </c>
      <c r="AC9" s="9">
        <v>-2.0999999999999658E-2</v>
      </c>
      <c r="AD9" s="8">
        <v>-1.7979452054794232E-2</v>
      </c>
      <c r="AE9" s="9">
        <v>-2.0999999999999658E-2</v>
      </c>
      <c r="AF9" s="8">
        <v>-1.9691780821917693E-2</v>
      </c>
      <c r="AG9" s="9">
        <v>-2.299999999999984E-2</v>
      </c>
      <c r="AH9" s="8">
        <v>-1.4554794520547754E-2</v>
      </c>
      <c r="AI9" s="9">
        <v>-1.6999999999999835E-2</v>
      </c>
      <c r="AJ9" s="8">
        <v>-1.3698630136986356E-2</v>
      </c>
      <c r="AK9" s="9">
        <v>-1.6000000000000011E-2</v>
      </c>
      <c r="AL9" s="8">
        <v>-2.3116438356164282E-2</v>
      </c>
      <c r="AM9" s="9">
        <v>-2.699999999999993E-2</v>
      </c>
      <c r="AN9" s="8">
        <v>8.1335616438356073E-2</v>
      </c>
      <c r="AO9" s="9">
        <v>9.4999999999999959E-2</v>
      </c>
      <c r="AQ9" s="56"/>
      <c r="AS9" s="45"/>
      <c r="AT9" s="46"/>
    </row>
    <row r="10" spans="2:46" x14ac:dyDescent="0.25">
      <c r="B10" s="5" t="s">
        <v>16</v>
      </c>
      <c r="D10" s="8"/>
      <c r="E10" s="9"/>
      <c r="F10" s="8"/>
      <c r="G10" s="9"/>
      <c r="H10" s="8"/>
      <c r="I10" s="9"/>
      <c r="J10" s="8">
        <v>-6.171051632057889E-4</v>
      </c>
      <c r="K10" s="9">
        <v>-1.311344996245016E-3</v>
      </c>
      <c r="L10" s="8">
        <v>-6.171051632057889E-4</v>
      </c>
      <c r="M10" s="9">
        <v>-1.311344996245016E-3</v>
      </c>
      <c r="N10" s="8">
        <v>-1.5048957691499165E-3</v>
      </c>
      <c r="O10" s="9">
        <v>-3.1978950337949374E-3</v>
      </c>
      <c r="P10" s="8">
        <v>9.9096779265945845E-3</v>
      </c>
      <c r="Q10" s="9">
        <v>2.1058009782209418E-2</v>
      </c>
      <c r="R10" s="8">
        <v>9.9096779265945845E-3</v>
      </c>
      <c r="S10" s="9">
        <v>2.1058009782209418E-2</v>
      </c>
      <c r="T10" s="8">
        <v>1.9499025698452854E-2</v>
      </c>
      <c r="U10" s="9">
        <v>4.1435319789719947E-2</v>
      </c>
      <c r="V10" s="8">
        <v>3.5676626225779273E-2</v>
      </c>
      <c r="W10" s="9">
        <v>7.5812629797229678E-2</v>
      </c>
      <c r="X10" s="8">
        <v>3.5676626225779273E-2</v>
      </c>
      <c r="Y10" s="9">
        <v>7.5812629797229678E-2</v>
      </c>
      <c r="Z10" s="8">
        <v>3.7603675993125307E-2</v>
      </c>
      <c r="AA10" s="9">
        <v>7.9907599699599277E-2</v>
      </c>
      <c r="AB10" s="8">
        <v>3.7603675993125307E-2</v>
      </c>
      <c r="AC10" s="9">
        <v>7.9907599699599277E-2</v>
      </c>
      <c r="AD10" s="8">
        <v>3.8074265475658953E-2</v>
      </c>
      <c r="AE10" s="9">
        <v>8.09075996995995E-2</v>
      </c>
      <c r="AF10" s="8">
        <v>3.8074265475658953E-2</v>
      </c>
      <c r="AG10" s="9">
        <v>8.09075996995995E-2</v>
      </c>
      <c r="AH10" s="8">
        <v>4.2780160300993408E-2</v>
      </c>
      <c r="AI10" s="9">
        <v>9.0907599699599106E-2</v>
      </c>
      <c r="AJ10" s="8">
        <v>4.2780160300993408E-2</v>
      </c>
      <c r="AK10" s="9">
        <v>9.0907599699599106E-2</v>
      </c>
      <c r="AL10" s="8">
        <v>3.3992861936454011E-2</v>
      </c>
      <c r="AM10" s="9">
        <v>7.2143324357432953E-2</v>
      </c>
      <c r="AN10" s="8">
        <v>8.6765596916341448E-2</v>
      </c>
      <c r="AO10" s="9">
        <v>0.18414332435743333</v>
      </c>
      <c r="AQ10" s="56"/>
      <c r="AS10" s="45"/>
      <c r="AT10" s="46"/>
    </row>
    <row r="11" spans="2:46" x14ac:dyDescent="0.25">
      <c r="B11" s="5" t="s">
        <v>17</v>
      </c>
      <c r="D11" s="8"/>
      <c r="E11" s="9"/>
      <c r="F11" s="8"/>
      <c r="G11" s="9"/>
      <c r="H11" s="8"/>
      <c r="I11" s="9"/>
      <c r="J11" s="8">
        <v>-7.8789033708803746E-4</v>
      </c>
      <c r="K11" s="9">
        <v>-1.453892789528282E-3</v>
      </c>
      <c r="L11" s="8">
        <v>-7.8789033708803746E-4</v>
      </c>
      <c r="M11" s="9">
        <v>-1.453892789528282E-3</v>
      </c>
      <c r="N11" s="8">
        <v>-9.4439796402756571E-4</v>
      </c>
      <c r="O11" s="9">
        <v>-1.7426960653173507E-3</v>
      </c>
      <c r="P11" s="8">
        <v>7.3800114932780492E-3</v>
      </c>
      <c r="Q11" s="9">
        <v>1.3618323504726271E-2</v>
      </c>
      <c r="R11" s="8">
        <v>7.3800114932780492E-3</v>
      </c>
      <c r="S11" s="9">
        <v>1.3618323504726271E-2</v>
      </c>
      <c r="T11" s="8">
        <v>1.7520925643566443E-2</v>
      </c>
      <c r="U11" s="9">
        <v>3.2331336303971114E-2</v>
      </c>
      <c r="V11" s="8">
        <v>2.6124840696426732E-2</v>
      </c>
      <c r="W11" s="9">
        <v>4.8208127106229168E-2</v>
      </c>
      <c r="X11" s="8">
        <v>2.6162220882233855E-2</v>
      </c>
      <c r="Y11" s="9">
        <v>4.8277104703818331E-2</v>
      </c>
      <c r="Z11" s="8">
        <v>2.4447336279119991E-2</v>
      </c>
      <c r="AA11" s="9">
        <v>4.5112630865295364E-2</v>
      </c>
      <c r="AB11" s="8">
        <v>2.4447336279119991E-2</v>
      </c>
      <c r="AC11" s="9">
        <v>4.5112630865295364E-2</v>
      </c>
      <c r="AD11" s="8">
        <v>2.1826501643387397E-2</v>
      </c>
      <c r="AE11" s="9">
        <v>4.0276408868309577E-2</v>
      </c>
      <c r="AF11" s="8">
        <v>2.1410718270071127E-2</v>
      </c>
      <c r="AG11" s="9">
        <v>3.9509164468912054E-2</v>
      </c>
      <c r="AH11" s="8">
        <v>2.4106313277417968E-2</v>
      </c>
      <c r="AI11" s="9">
        <v>4.4483341661076176E-2</v>
      </c>
      <c r="AJ11" s="8">
        <v>2.4106313277417968E-2</v>
      </c>
      <c r="AK11" s="9">
        <v>4.4483341661076176E-2</v>
      </c>
      <c r="AL11" s="8">
        <v>1.3585044180219441E-2</v>
      </c>
      <c r="AM11" s="9">
        <v>2.5133578393927325E-2</v>
      </c>
      <c r="AN11" s="8">
        <v>7.5318701298776602E-2</v>
      </c>
      <c r="AO11" s="9">
        <v>0.1393465091838233</v>
      </c>
      <c r="AQ11" s="56"/>
      <c r="AS11" s="45"/>
      <c r="AT11" s="46"/>
    </row>
    <row r="12" spans="2:46" x14ac:dyDescent="0.25">
      <c r="B12" s="5" t="s">
        <v>18</v>
      </c>
      <c r="D12" s="8"/>
      <c r="E12" s="9"/>
      <c r="F12" s="8"/>
      <c r="G12" s="9"/>
      <c r="H12" s="8"/>
      <c r="I12" s="9"/>
      <c r="J12" s="8">
        <v>1.0395010395007898E-3</v>
      </c>
      <c r="K12" s="9">
        <v>9.9999999999986341E-4</v>
      </c>
      <c r="L12" s="8">
        <v>1.0395010395007898E-3</v>
      </c>
      <c r="M12" s="9">
        <v>9.9999999999986341E-4</v>
      </c>
      <c r="N12" s="8">
        <v>1.1434511434511352E-2</v>
      </c>
      <c r="O12" s="9">
        <v>1.0999999999999843E-2</v>
      </c>
      <c r="P12" s="8">
        <v>1.2474012474012364E-2</v>
      </c>
      <c r="Q12" s="9">
        <v>1.1999999999999841E-2</v>
      </c>
      <c r="R12" s="8">
        <v>1.2474012474012364E-2</v>
      </c>
      <c r="S12" s="9">
        <v>1.1999999999999841E-2</v>
      </c>
      <c r="T12" s="8">
        <v>7.2765072765073047E-3</v>
      </c>
      <c r="U12" s="9">
        <v>6.9999999999999854E-3</v>
      </c>
      <c r="V12" s="8">
        <v>2.0790020790020236E-3</v>
      </c>
      <c r="W12" s="9">
        <v>1.9999999999998613E-3</v>
      </c>
      <c r="X12" s="8">
        <v>0</v>
      </c>
      <c r="Y12" s="9">
        <v>0</v>
      </c>
      <c r="Z12" s="8">
        <v>-2.2869022869022926E-2</v>
      </c>
      <c r="AA12" s="9">
        <v>-2.2000000000000089E-2</v>
      </c>
      <c r="AB12" s="8">
        <v>-2.2869022869022926E-2</v>
      </c>
      <c r="AC12" s="9">
        <v>-2.2000000000000089E-2</v>
      </c>
      <c r="AD12" s="8">
        <v>-2.494802494802506E-2</v>
      </c>
      <c r="AE12" s="9">
        <v>-2.4000000000000084E-2</v>
      </c>
      <c r="AF12" s="8">
        <v>-2.494802494802506E-2</v>
      </c>
      <c r="AG12" s="9">
        <v>-2.4000000000000084E-2</v>
      </c>
      <c r="AH12" s="8">
        <v>-2.1829521829521914E-2</v>
      </c>
      <c r="AI12" s="9">
        <v>-2.1000000000000095E-2</v>
      </c>
      <c r="AJ12" s="8">
        <v>-2.0790020790020902E-2</v>
      </c>
      <c r="AK12" s="9">
        <v>-2.0000000000000094E-2</v>
      </c>
      <c r="AL12" s="8">
        <v>-3.118503118503102E-2</v>
      </c>
      <c r="AM12" s="9">
        <v>-2.9999999999999832E-2</v>
      </c>
      <c r="AN12" s="8">
        <v>9.7713097713097996E-2</v>
      </c>
      <c r="AO12" s="9">
        <v>9.4000000000000167E-2</v>
      </c>
      <c r="AQ12" s="56"/>
      <c r="AS12" s="45"/>
      <c r="AT12" s="46"/>
    </row>
    <row r="13" spans="2:46" x14ac:dyDescent="0.25">
      <c r="B13" s="5" t="s">
        <v>19</v>
      </c>
      <c r="D13" s="8"/>
      <c r="E13" s="9"/>
      <c r="F13" s="8"/>
      <c r="G13" s="9"/>
      <c r="H13" s="8"/>
      <c r="I13" s="9"/>
      <c r="J13" s="8">
        <v>-4.6405445410802049E-4</v>
      </c>
      <c r="K13" s="9">
        <v>-8.8079069792031139E-4</v>
      </c>
      <c r="L13" s="8">
        <v>-4.6405445410802049E-4</v>
      </c>
      <c r="M13" s="9">
        <v>-8.8079069792031139E-4</v>
      </c>
      <c r="N13" s="8">
        <v>-1.0962428220264719E-3</v>
      </c>
      <c r="O13" s="9">
        <v>-2.0807051236235168E-3</v>
      </c>
      <c r="P13" s="8">
        <v>4.7075127780575876E-3</v>
      </c>
      <c r="Q13" s="9">
        <v>8.9350149072998947E-3</v>
      </c>
      <c r="R13" s="8">
        <v>4.7075127780575876E-3</v>
      </c>
      <c r="S13" s="9">
        <v>8.9350149072998947E-3</v>
      </c>
      <c r="T13" s="8">
        <v>-8.5372010950601762E-6</v>
      </c>
      <c r="U13" s="9">
        <v>-1.6203889962110311E-5</v>
      </c>
      <c r="V13" s="8">
        <v>-3.6078342657693829E-3</v>
      </c>
      <c r="W13" s="9">
        <v>-6.8477887299581864E-3</v>
      </c>
      <c r="X13" s="8">
        <v>-3.4035206478182367E-3</v>
      </c>
      <c r="Y13" s="9">
        <v>-6.4599947274295733E-3</v>
      </c>
      <c r="Z13" s="8">
        <v>-5.2084961198762825E-3</v>
      </c>
      <c r="AA13" s="9">
        <v>-9.8858978551538707E-3</v>
      </c>
      <c r="AB13" s="8">
        <v>-5.2084961198762825E-3</v>
      </c>
      <c r="AC13" s="9">
        <v>-9.8858978551538707E-3</v>
      </c>
      <c r="AD13" s="8">
        <v>-5.6092885499340328E-3</v>
      </c>
      <c r="AE13" s="9">
        <v>-1.0646615139659272E-2</v>
      </c>
      <c r="AF13" s="8">
        <v>-5.5907356330655578E-3</v>
      </c>
      <c r="AG13" s="9">
        <v>-1.0611401089988261E-2</v>
      </c>
      <c r="AH13" s="8">
        <v>-3.5936899570787606E-3</v>
      </c>
      <c r="AI13" s="9">
        <v>-6.8209423643800244E-3</v>
      </c>
      <c r="AJ13" s="8">
        <v>-3.0668287456653287E-3</v>
      </c>
      <c r="AK13" s="9">
        <v>-5.8209423643800651E-3</v>
      </c>
      <c r="AL13" s="8">
        <v>-6.8183602528298248E-2</v>
      </c>
      <c r="AM13" s="9">
        <v>-0.13925843707217445</v>
      </c>
      <c r="AN13" s="8">
        <v>-1.2089449750846804E-2</v>
      </c>
      <c r="AO13" s="9">
        <v>-2.4691536013615362E-2</v>
      </c>
      <c r="AQ13" s="56"/>
      <c r="AS13" s="45"/>
      <c r="AT13" s="46"/>
    </row>
    <row r="14" spans="2:46" x14ac:dyDescent="0.25">
      <c r="B14" s="5" t="s">
        <v>20</v>
      </c>
      <c r="D14" s="8"/>
      <c r="E14" s="9"/>
      <c r="F14" s="8"/>
      <c r="G14" s="9"/>
      <c r="H14" s="8"/>
      <c r="I14" s="9"/>
      <c r="J14" s="8">
        <v>-4.1998862497760747E-4</v>
      </c>
      <c r="K14" s="9">
        <v>-7.3483196295978659E-4</v>
      </c>
      <c r="L14" s="8">
        <v>-4.1998862497760747E-4</v>
      </c>
      <c r="M14" s="9">
        <v>-7.3483196295978659E-4</v>
      </c>
      <c r="N14" s="8">
        <v>-1.8153532530071903E-3</v>
      </c>
      <c r="O14" s="9">
        <v>-3.1762279143723177E-3</v>
      </c>
      <c r="P14" s="8">
        <v>2.6186924997706473E-3</v>
      </c>
      <c r="Q14" s="9">
        <v>4.5817882569965107E-3</v>
      </c>
      <c r="R14" s="8">
        <v>2.6186924997706473E-3</v>
      </c>
      <c r="S14" s="9">
        <v>4.5817882569965107E-3</v>
      </c>
      <c r="T14" s="8">
        <v>-1.8619170675875374E-3</v>
      </c>
      <c r="U14" s="9">
        <v>-3.2576981667458565E-3</v>
      </c>
      <c r="V14" s="8">
        <v>-5.7111682680737186E-3</v>
      </c>
      <c r="W14" s="9">
        <v>-9.9925301297053987E-3</v>
      </c>
      <c r="X14" s="8">
        <v>-5.4905616573845961E-3</v>
      </c>
      <c r="Y14" s="9">
        <v>-9.6065463693516956E-3</v>
      </c>
      <c r="Z14" s="8">
        <v>-1.0536252310211713E-2</v>
      </c>
      <c r="AA14" s="9">
        <v>-1.843472538753943E-2</v>
      </c>
      <c r="AB14" s="8">
        <v>-1.0536252310211713E-2</v>
      </c>
      <c r="AC14" s="9">
        <v>-1.843472538753943E-2</v>
      </c>
      <c r="AD14" s="8">
        <v>-1.2491428410083993E-2</v>
      </c>
      <c r="AE14" s="9">
        <v>-2.1855593968153619E-2</v>
      </c>
      <c r="AF14" s="8">
        <v>-1.2491428410083993E-2</v>
      </c>
      <c r="AG14" s="9">
        <v>-2.1855593968153619E-2</v>
      </c>
      <c r="AH14" s="8">
        <v>-1.0686521052846509E-2</v>
      </c>
      <c r="AI14" s="9">
        <v>-1.8697642687091898E-2</v>
      </c>
      <c r="AJ14" s="8">
        <v>-1.0114977290262006E-2</v>
      </c>
      <c r="AK14" s="9">
        <v>-1.7697642687092285E-2</v>
      </c>
      <c r="AL14" s="8">
        <v>-3.5797968105988565E-2</v>
      </c>
      <c r="AM14" s="9">
        <v>-6.4227932814383493E-2</v>
      </c>
      <c r="AN14" s="8">
        <v>2.850640998815579E-2</v>
      </c>
      <c r="AO14" s="9">
        <v>5.1145578432767271E-2</v>
      </c>
      <c r="AQ14" s="56"/>
      <c r="AS14" s="45"/>
      <c r="AT14" s="46"/>
    </row>
    <row r="15" spans="2:46" x14ac:dyDescent="0.25">
      <c r="B15" s="5" t="s">
        <v>21</v>
      </c>
      <c r="D15" s="8"/>
      <c r="E15" s="9"/>
      <c r="F15" s="8"/>
      <c r="G15" s="9"/>
      <c r="H15" s="8"/>
      <c r="I15" s="9"/>
      <c r="J15" s="8">
        <v>-9.8634413958176292E-4</v>
      </c>
      <c r="K15" s="9">
        <v>-1.6493870582931502E-3</v>
      </c>
      <c r="L15" s="8">
        <v>-9.8634413958176292E-4</v>
      </c>
      <c r="M15" s="9">
        <v>-1.6493870582931502E-3</v>
      </c>
      <c r="N15" s="8">
        <v>2.0767363895521918E-3</v>
      </c>
      <c r="O15" s="9">
        <v>3.4727657284669422E-3</v>
      </c>
      <c r="P15" s="8">
        <v>1.5449670112532843E-2</v>
      </c>
      <c r="Q15" s="9">
        <v>2.5835289039498676E-2</v>
      </c>
      <c r="R15" s="8">
        <v>1.5449670112532843E-2</v>
      </c>
      <c r="S15" s="9">
        <v>2.5835289039498676E-2</v>
      </c>
      <c r="T15" s="8">
        <v>9.8796113730394985E-3</v>
      </c>
      <c r="U15" s="9">
        <v>1.6520910385868851E-2</v>
      </c>
      <c r="V15" s="8">
        <v>5.7630741806729002E-3</v>
      </c>
      <c r="W15" s="9">
        <v>9.6371434554435448E-3</v>
      </c>
      <c r="X15" s="8">
        <v>5.9562567299082936E-3</v>
      </c>
      <c r="Y15" s="9">
        <v>9.9601876991411292E-3</v>
      </c>
      <c r="Z15" s="8">
        <v>2.5912610872318442E-3</v>
      </c>
      <c r="AA15" s="9">
        <v>4.3331656066323415E-3</v>
      </c>
      <c r="AB15" s="8">
        <v>2.5912610872318442E-3</v>
      </c>
      <c r="AC15" s="9">
        <v>4.3331656066323415E-3</v>
      </c>
      <c r="AD15" s="8">
        <v>2.4651164743370035E-3</v>
      </c>
      <c r="AE15" s="9">
        <v>4.1222237217131835E-3</v>
      </c>
      <c r="AF15" s="8">
        <v>2.4230682700385753E-3</v>
      </c>
      <c r="AG15" s="9">
        <v>4.0519097600732329E-3</v>
      </c>
      <c r="AH15" s="8">
        <v>4.4965436194090991E-3</v>
      </c>
      <c r="AI15" s="9">
        <v>7.5192223031293054E-3</v>
      </c>
      <c r="AJ15" s="8">
        <v>4.4965436194090991E-3</v>
      </c>
      <c r="AK15" s="9">
        <v>7.5192223031293054E-3</v>
      </c>
      <c r="AL15" s="8">
        <v>-0.16617431972689145</v>
      </c>
      <c r="AM15" s="9">
        <v>-0.36651004455023301</v>
      </c>
      <c r="AN15" s="8">
        <v>-0.11240015032016926</v>
      </c>
      <c r="AO15" s="9">
        <v>-0.24790704224938986</v>
      </c>
      <c r="AQ15" s="56"/>
      <c r="AS15" s="45"/>
      <c r="AT15" s="46"/>
    </row>
    <row r="16" spans="2:46" x14ac:dyDescent="0.25">
      <c r="B16" s="5" t="s">
        <v>89</v>
      </c>
      <c r="D16" s="8"/>
      <c r="E16" s="9"/>
      <c r="F16" s="8"/>
      <c r="G16" s="9"/>
      <c r="H16" s="8"/>
      <c r="I16" s="9"/>
      <c r="J16" s="8" t="s">
        <v>81</v>
      </c>
      <c r="K16" s="9">
        <v>0</v>
      </c>
      <c r="L16" s="8" t="s">
        <v>81</v>
      </c>
      <c r="M16" s="9">
        <v>0</v>
      </c>
      <c r="N16" s="8" t="s">
        <v>81</v>
      </c>
      <c r="O16" s="9">
        <v>0</v>
      </c>
      <c r="P16" s="8" t="s">
        <v>81</v>
      </c>
      <c r="Q16" s="9">
        <v>0</v>
      </c>
      <c r="R16" s="8" t="s">
        <v>81</v>
      </c>
      <c r="S16" s="9">
        <v>0</v>
      </c>
      <c r="T16" s="8" t="s">
        <v>81</v>
      </c>
      <c r="U16" s="9">
        <v>0</v>
      </c>
      <c r="V16" s="8" t="s">
        <v>81</v>
      </c>
      <c r="W16" s="9">
        <v>0</v>
      </c>
      <c r="X16" s="8" t="s">
        <v>81</v>
      </c>
      <c r="Y16" s="9">
        <v>0</v>
      </c>
      <c r="Z16" s="8" t="s">
        <v>81</v>
      </c>
      <c r="AA16" s="9">
        <v>0</v>
      </c>
      <c r="AB16" s="8" t="s">
        <v>81</v>
      </c>
      <c r="AC16" s="9">
        <v>0</v>
      </c>
      <c r="AD16" s="8" t="s">
        <v>81</v>
      </c>
      <c r="AE16" s="9">
        <v>0</v>
      </c>
      <c r="AF16" s="8" t="s">
        <v>81</v>
      </c>
      <c r="AG16" s="9">
        <v>0</v>
      </c>
      <c r="AH16" s="8" t="s">
        <v>81</v>
      </c>
      <c r="AI16" s="9">
        <v>0</v>
      </c>
      <c r="AJ16" s="8" t="s">
        <v>81</v>
      </c>
      <c r="AK16" s="9">
        <v>0</v>
      </c>
      <c r="AL16" s="8">
        <v>3.41344496306073E-3</v>
      </c>
      <c r="AM16" s="9">
        <v>7.0774770760820378E-3</v>
      </c>
      <c r="AN16" s="8">
        <v>5.8757093094339297E-2</v>
      </c>
      <c r="AO16" s="9">
        <v>0.12182765034521718</v>
      </c>
      <c r="AS16" s="45"/>
      <c r="AT16" s="46"/>
    </row>
    <row r="17" spans="2:46" x14ac:dyDescent="0.25">
      <c r="B17" s="5" t="s">
        <v>90</v>
      </c>
      <c r="D17" s="8"/>
      <c r="E17" s="9"/>
      <c r="F17" s="8"/>
      <c r="G17" s="9"/>
      <c r="H17" s="8"/>
      <c r="I17" s="9"/>
      <c r="J17" s="8">
        <v>-4.8550473637043456E-4</v>
      </c>
      <c r="K17" s="9">
        <v>-8.8695868032567121E-4</v>
      </c>
      <c r="L17" s="8">
        <v>-4.8550473637043456E-4</v>
      </c>
      <c r="M17" s="9">
        <v>-8.8695868032567121E-4</v>
      </c>
      <c r="N17" s="8">
        <v>-1.5070364335639796E-3</v>
      </c>
      <c r="O17" s="9">
        <v>-2.7531740602767325E-3</v>
      </c>
      <c r="P17" s="8">
        <v>4.5862189545173848E-3</v>
      </c>
      <c r="Q17" s="9">
        <v>8.3784696767189477E-3</v>
      </c>
      <c r="R17" s="8">
        <v>4.5862189545173848E-3</v>
      </c>
      <c r="S17" s="9">
        <v>8.3784696767189477E-3</v>
      </c>
      <c r="T17" s="8">
        <v>1.4512682958892187E-2</v>
      </c>
      <c r="U17" s="9">
        <v>2.6512923893253122E-2</v>
      </c>
      <c r="V17" s="8">
        <v>2.6572914904333E-2</v>
      </c>
      <c r="W17" s="9">
        <v>4.8545515152234063E-2</v>
      </c>
      <c r="X17" s="8">
        <v>2.7020501439923406E-2</v>
      </c>
      <c r="Y17" s="9">
        <v>4.936320184651128E-2</v>
      </c>
      <c r="Z17" s="8">
        <v>2.3814361899949121E-2</v>
      </c>
      <c r="AA17" s="9">
        <v>4.3505971046716253E-2</v>
      </c>
      <c r="AB17" s="8">
        <v>2.3814361899949121E-2</v>
      </c>
      <c r="AC17" s="9">
        <v>4.3505971046716253E-2</v>
      </c>
      <c r="AD17" s="8">
        <v>3.5579241788445959E-2</v>
      </c>
      <c r="AE17" s="9">
        <v>6.4998989669152005E-2</v>
      </c>
      <c r="AF17" s="8">
        <v>3.5778338502315377E-2</v>
      </c>
      <c r="AG17" s="9">
        <v>6.5362715386662135E-2</v>
      </c>
      <c r="AH17" s="8">
        <v>3.7860651187801908E-2</v>
      </c>
      <c r="AI17" s="9">
        <v>6.9166849874312597E-2</v>
      </c>
      <c r="AJ17" s="8">
        <v>3.8178390167308285E-2</v>
      </c>
      <c r="AK17" s="9">
        <v>6.9747320722151729E-2</v>
      </c>
      <c r="AL17" s="8">
        <v>2.8787012567621062E-2</v>
      </c>
      <c r="AM17" s="9">
        <v>5.2828303091122061E-2</v>
      </c>
      <c r="AN17" s="8">
        <v>9.0818991570877472E-2</v>
      </c>
      <c r="AO17" s="9">
        <v>0.16666589497142981</v>
      </c>
      <c r="AS17" s="45"/>
      <c r="AT17" s="46"/>
    </row>
    <row r="18" spans="2:46" x14ac:dyDescent="0.25">
      <c r="B18" s="5" t="s">
        <v>22</v>
      </c>
      <c r="D18" s="8"/>
      <c r="E18" s="9"/>
      <c r="F18" s="8"/>
      <c r="G18" s="9"/>
      <c r="H18" s="8"/>
      <c r="I18" s="9"/>
      <c r="J18" s="8">
        <v>-1.5865228040912172E-4</v>
      </c>
      <c r="K18" s="9">
        <v>-3.3630064290775648E-4</v>
      </c>
      <c r="L18" s="8">
        <v>-1.5865228040912172E-4</v>
      </c>
      <c r="M18" s="9">
        <v>-3.3630064290775648E-4</v>
      </c>
      <c r="N18" s="8">
        <v>-1.0453213304500997E-3</v>
      </c>
      <c r="O18" s="9">
        <v>-2.2158032306194711E-3</v>
      </c>
      <c r="P18" s="8">
        <v>5.5682202443878559E-3</v>
      </c>
      <c r="Q18" s="9">
        <v>1.1803146120631137E-2</v>
      </c>
      <c r="R18" s="8">
        <v>5.5682202443878559E-3</v>
      </c>
      <c r="S18" s="9">
        <v>1.1803146120631137E-2</v>
      </c>
      <c r="T18" s="8">
        <v>8.5607912125551522E-4</v>
      </c>
      <c r="U18" s="9">
        <v>1.8146600736892876E-3</v>
      </c>
      <c r="V18" s="8">
        <v>-1.9614044884805892E-3</v>
      </c>
      <c r="W18" s="9">
        <v>-4.1576559049602028E-3</v>
      </c>
      <c r="X18" s="8">
        <v>-2.0063165576250652E-3</v>
      </c>
      <c r="Y18" s="9">
        <v>-4.2528575477520899E-3</v>
      </c>
      <c r="Z18" s="8">
        <v>6.9848592880594751E-4</v>
      </c>
      <c r="AA18" s="9">
        <v>1.4806044156049363E-3</v>
      </c>
      <c r="AB18" s="8">
        <v>6.9848592880594751E-4</v>
      </c>
      <c r="AC18" s="9">
        <v>1.4806044156049363E-3</v>
      </c>
      <c r="AD18" s="8">
        <v>5.9682734243682312E-4</v>
      </c>
      <c r="AE18" s="9">
        <v>1.2651152473124668E-3</v>
      </c>
      <c r="AF18" s="8">
        <v>3.9554128049545945E-4</v>
      </c>
      <c r="AG18" s="9">
        <v>8.3844232546920997E-4</v>
      </c>
      <c r="AH18" s="8">
        <v>2.1520753841501872E-3</v>
      </c>
      <c r="AI18" s="9">
        <v>4.5618274972760407E-3</v>
      </c>
      <c r="AJ18" s="8">
        <v>1.2347375158177076E-3</v>
      </c>
      <c r="AK18" s="9">
        <v>2.6173151707695797E-3</v>
      </c>
      <c r="AL18" s="8">
        <v>-9.3581444502151001E-3</v>
      </c>
      <c r="AM18" s="9">
        <v>-2.0136032720490672E-2</v>
      </c>
      <c r="AN18" s="8">
        <v>4.3923819518060458E-2</v>
      </c>
      <c r="AO18" s="9">
        <v>9.451141427981033E-2</v>
      </c>
      <c r="AQ18" s="56"/>
      <c r="AS18" s="45"/>
      <c r="AT18" s="46"/>
    </row>
    <row r="19" spans="2:46" x14ac:dyDescent="0.25">
      <c r="B19" s="5" t="s">
        <v>23</v>
      </c>
      <c r="D19" s="8"/>
      <c r="E19" s="9"/>
      <c r="F19" s="8"/>
      <c r="G19" s="9"/>
      <c r="H19" s="8"/>
      <c r="I19" s="9"/>
      <c r="J19" s="8">
        <v>1.0080678060986337E-4</v>
      </c>
      <c r="K19" s="9">
        <v>2.1287657255985126E-4</v>
      </c>
      <c r="L19" s="8">
        <v>1.0080678060986337E-4</v>
      </c>
      <c r="M19" s="9">
        <v>2.1287657255985126E-4</v>
      </c>
      <c r="N19" s="8">
        <v>-7.4881529261721091E-3</v>
      </c>
      <c r="O19" s="9">
        <v>-1.5812947502975454E-2</v>
      </c>
      <c r="P19" s="8">
        <v>-1.5935608377546373E-3</v>
      </c>
      <c r="Q19" s="9">
        <v>-3.3651681687933352E-3</v>
      </c>
      <c r="R19" s="8">
        <v>-1.5935608377546373E-3</v>
      </c>
      <c r="S19" s="9">
        <v>-3.3651681687933352E-3</v>
      </c>
      <c r="T19" s="8">
        <v>-7.6843519059024423E-3</v>
      </c>
      <c r="U19" s="9">
        <v>-1.6227266520922903E-2</v>
      </c>
      <c r="V19" s="8">
        <v>-6.5581889974403174E-3</v>
      </c>
      <c r="W19" s="9">
        <v>-1.3849115977406578E-2</v>
      </c>
      <c r="X19" s="8">
        <v>-6.8659647382403044E-3</v>
      </c>
      <c r="Y19" s="9">
        <v>-1.4499054844833954E-2</v>
      </c>
      <c r="Z19" s="8">
        <v>-6.7111466426922339E-3</v>
      </c>
      <c r="AA19" s="9">
        <v>-1.4172121027970294E-2</v>
      </c>
      <c r="AB19" s="8">
        <v>-6.7111466426922339E-3</v>
      </c>
      <c r="AC19" s="9">
        <v>-1.4172121027970294E-2</v>
      </c>
      <c r="AD19" s="8">
        <v>-6.7617312467536106E-3</v>
      </c>
      <c r="AE19" s="9">
        <v>-1.4278941988542074E-2</v>
      </c>
      <c r="AF19" s="8">
        <v>-6.9563196405610928E-3</v>
      </c>
      <c r="AG19" s="9">
        <v>-1.4689859885959899E-2</v>
      </c>
      <c r="AH19" s="8">
        <v>-5.729381548922885E-3</v>
      </c>
      <c r="AI19" s="9">
        <v>-1.2098899495091693E-2</v>
      </c>
      <c r="AJ19" s="8">
        <v>-6.5409485401706213E-3</v>
      </c>
      <c r="AK19" s="9">
        <v>-1.3812708808853661E-2</v>
      </c>
      <c r="AL19" s="8">
        <v>-1.548165649550759E-2</v>
      </c>
      <c r="AM19" s="9">
        <v>-3.3323566178455888E-2</v>
      </c>
      <c r="AN19" s="8">
        <v>3.677647855265942E-2</v>
      </c>
      <c r="AO19" s="9">
        <v>7.9159708601966097E-2</v>
      </c>
      <c r="AQ19" s="56"/>
      <c r="AS19" s="45"/>
      <c r="AT19" s="46"/>
    </row>
    <row r="20" spans="2:46" x14ac:dyDescent="0.25">
      <c r="B20" s="5" t="s">
        <v>24</v>
      </c>
      <c r="D20" s="8"/>
      <c r="E20" s="9"/>
      <c r="F20" s="8"/>
      <c r="G20" s="9"/>
      <c r="H20" s="8"/>
      <c r="I20" s="9"/>
      <c r="J20" s="8">
        <v>3.5649866018450105E-4</v>
      </c>
      <c r="K20" s="9">
        <v>5.7366930335112423E-4</v>
      </c>
      <c r="L20" s="8">
        <v>3.5649866018450105E-4</v>
      </c>
      <c r="M20" s="9">
        <v>5.7366930335112423E-4</v>
      </c>
      <c r="N20" s="8">
        <v>-6.3360100299747479E-4</v>
      </c>
      <c r="O20" s="9">
        <v>-1.0195759103387328E-3</v>
      </c>
      <c r="P20" s="8">
        <v>4.3415982225589733E-3</v>
      </c>
      <c r="Q20" s="9">
        <v>6.9863982840131763E-3</v>
      </c>
      <c r="R20" s="8">
        <v>4.3415982225589733E-3</v>
      </c>
      <c r="S20" s="9">
        <v>6.9863982840131763E-3</v>
      </c>
      <c r="T20" s="8">
        <v>-1.0175316570985027E-3</v>
      </c>
      <c r="U20" s="9">
        <v>-1.6373881365034169E-3</v>
      </c>
      <c r="V20" s="8">
        <v>-6.289413084601625E-3</v>
      </c>
      <c r="W20" s="9">
        <v>-1.0120776389072094E-2</v>
      </c>
      <c r="X20" s="8">
        <v>-6.94397630493504E-3</v>
      </c>
      <c r="Y20" s="9">
        <v>-1.1174084209117228E-2</v>
      </c>
      <c r="Z20" s="8">
        <v>-1.2640875020934028E-2</v>
      </c>
      <c r="AA20" s="9">
        <v>-2.0341400338658683E-2</v>
      </c>
      <c r="AB20" s="8">
        <v>-1.2640875020934028E-2</v>
      </c>
      <c r="AC20" s="9">
        <v>-2.0341400338658683E-2</v>
      </c>
      <c r="AD20" s="8">
        <v>-1.3005578216028102E-2</v>
      </c>
      <c r="AE20" s="9">
        <v>-2.0928272187633538E-2</v>
      </c>
      <c r="AF20" s="8">
        <v>-1.300655885606361E-2</v>
      </c>
      <c r="AG20" s="9">
        <v>-2.0929850210635714E-2</v>
      </c>
      <c r="AH20" s="8">
        <v>-1.2199828237606125E-2</v>
      </c>
      <c r="AI20" s="9">
        <v>-1.9631678173627112E-2</v>
      </c>
      <c r="AJ20" s="8">
        <v>-1.2402914538672483E-2</v>
      </c>
      <c r="AK20" s="9">
        <v>-1.9958479897910195E-2</v>
      </c>
      <c r="AL20" s="8">
        <v>-1.899276740342315E-2</v>
      </c>
      <c r="AM20" s="9">
        <v>-3.1203515498607431E-2</v>
      </c>
      <c r="AN20" s="8">
        <v>5.2392115595001343E-2</v>
      </c>
      <c r="AO20" s="9">
        <v>8.6075828564024945E-2</v>
      </c>
      <c r="AQ20" s="56"/>
      <c r="AS20" s="45"/>
      <c r="AT20" s="46"/>
    </row>
    <row r="21" spans="2:46" x14ac:dyDescent="0.25">
      <c r="B21" s="5" t="s">
        <v>77</v>
      </c>
      <c r="D21" s="8"/>
      <c r="E21" s="9"/>
      <c r="F21" s="8"/>
      <c r="G21" s="9"/>
      <c r="H21" s="8"/>
      <c r="I21" s="9"/>
      <c r="J21" s="8">
        <v>4.6576618537508274E-4</v>
      </c>
      <c r="K21" s="9">
        <v>1.0000000000005009E-3</v>
      </c>
      <c r="L21" s="8">
        <v>4.6576618537508274E-4</v>
      </c>
      <c r="M21" s="9">
        <v>1.0000000000005009E-3</v>
      </c>
      <c r="N21" s="8">
        <v>7.9180251513741862E-3</v>
      </c>
      <c r="O21" s="9">
        <v>1.7000000000000327E-2</v>
      </c>
      <c r="P21" s="8">
        <v>2.9343269678621553E-2</v>
      </c>
      <c r="Q21" s="9">
        <v>6.3000000000000278E-2</v>
      </c>
      <c r="R21" s="8">
        <v>2.9343269678621553E-2</v>
      </c>
      <c r="S21" s="9">
        <v>6.3000000000000278E-2</v>
      </c>
      <c r="T21" s="8">
        <v>2.7480204937121666E-2</v>
      </c>
      <c r="U21" s="9">
        <v>5.9000000000000018E-2</v>
      </c>
      <c r="V21" s="8">
        <v>1.6301816488123011E-2</v>
      </c>
      <c r="W21" s="9">
        <v>3.5000000000000156E-2</v>
      </c>
      <c r="X21" s="8">
        <v>1.583605030274815E-2</v>
      </c>
      <c r="Y21" s="9">
        <v>3.4000000000000155E-2</v>
      </c>
      <c r="Z21" s="8">
        <v>2.4685607824872058E-2</v>
      </c>
      <c r="AA21" s="9">
        <v>5.3000000000000491E-2</v>
      </c>
      <c r="AB21" s="8">
        <v>2.4685607824872058E-2</v>
      </c>
      <c r="AC21" s="9">
        <v>5.3000000000000491E-2</v>
      </c>
      <c r="AD21" s="8">
        <v>2.4219841639496975E-2</v>
      </c>
      <c r="AE21" s="9">
        <v>5.2000000000000234E-2</v>
      </c>
      <c r="AF21" s="8">
        <v>2.4219841639496975E-2</v>
      </c>
      <c r="AG21" s="9">
        <v>5.2000000000000234E-2</v>
      </c>
      <c r="AH21" s="8">
        <v>2.4219841639496975E-2</v>
      </c>
      <c r="AI21" s="9">
        <v>5.2000000000000234E-2</v>
      </c>
      <c r="AJ21" s="8">
        <v>2.4685607824872058E-2</v>
      </c>
      <c r="AK21" s="9">
        <v>5.3000000000000491E-2</v>
      </c>
      <c r="AL21" s="8">
        <v>4.424778761061976E-2</v>
      </c>
      <c r="AM21" s="9">
        <v>9.5000000000000417E-2</v>
      </c>
      <c r="AN21" s="8">
        <v>9.7810898928738066E-2</v>
      </c>
      <c r="AO21" s="9">
        <v>0.21000000000000069</v>
      </c>
      <c r="AQ21" s="56"/>
      <c r="AS21" s="45"/>
      <c r="AT21" s="46"/>
    </row>
    <row r="22" spans="2:46" x14ac:dyDescent="0.25">
      <c r="B22" s="5" t="s">
        <v>78</v>
      </c>
      <c r="D22" s="8"/>
      <c r="E22" s="9"/>
      <c r="F22" s="8"/>
      <c r="G22" s="9"/>
      <c r="H22" s="8"/>
      <c r="I22" s="9"/>
      <c r="J22" s="8">
        <v>0</v>
      </c>
      <c r="K22" s="9">
        <v>0</v>
      </c>
      <c r="L22" s="8">
        <v>0</v>
      </c>
      <c r="M22" s="9">
        <v>0</v>
      </c>
      <c r="N22" s="8">
        <v>5.3964300539643961E-3</v>
      </c>
      <c r="O22" s="9">
        <v>1.300000000000035E-2</v>
      </c>
      <c r="P22" s="8">
        <v>2.5736820257368231E-2</v>
      </c>
      <c r="Q22" s="9">
        <v>6.1999999999999986E-2</v>
      </c>
      <c r="R22" s="8">
        <v>2.5736820257368231E-2</v>
      </c>
      <c r="S22" s="9">
        <v>6.1999999999999986E-2</v>
      </c>
      <c r="T22" s="8">
        <v>2.4491490244914926E-2</v>
      </c>
      <c r="U22" s="9">
        <v>5.9000000000000052E-2</v>
      </c>
      <c r="V22" s="8">
        <v>1.2453300124533051E-2</v>
      </c>
      <c r="W22" s="9">
        <v>3.0000000000000016E-2</v>
      </c>
      <c r="X22" s="8">
        <v>1.2868410128684227E-2</v>
      </c>
      <c r="Y22" s="9">
        <v>3.1000000000000298E-2</v>
      </c>
      <c r="Z22" s="8">
        <v>2.2415940224159492E-2</v>
      </c>
      <c r="AA22" s="9">
        <v>5.4000000000000145E-2</v>
      </c>
      <c r="AB22" s="8">
        <v>2.2415940224159492E-2</v>
      </c>
      <c r="AC22" s="9">
        <v>5.4000000000000145E-2</v>
      </c>
      <c r="AD22" s="8">
        <v>2.2000830220008538E-2</v>
      </c>
      <c r="AE22" s="9">
        <v>5.300000000000047E-2</v>
      </c>
      <c r="AF22" s="8">
        <v>2.2000830220008538E-2</v>
      </c>
      <c r="AG22" s="9">
        <v>5.300000000000047E-2</v>
      </c>
      <c r="AH22" s="8">
        <v>9.5475300954752651E-3</v>
      </c>
      <c r="AI22" s="9">
        <v>2.3000000000000152E-2</v>
      </c>
      <c r="AJ22" s="8">
        <v>9.9626400996264408E-3</v>
      </c>
      <c r="AK22" s="9">
        <v>2.4000000000000132E-2</v>
      </c>
      <c r="AL22" s="8">
        <v>3.4869240348692543E-2</v>
      </c>
      <c r="AM22" s="9">
        <v>8.4000000000000338E-2</v>
      </c>
      <c r="AN22" s="8">
        <v>8.7173100871731357E-2</v>
      </c>
      <c r="AO22" s="9">
        <v>0.21000000000000058</v>
      </c>
      <c r="AQ22" s="56"/>
      <c r="AS22" s="45"/>
      <c r="AT22" s="46"/>
    </row>
    <row r="23" spans="2:46" x14ac:dyDescent="0.25">
      <c r="B23" s="5" t="s">
        <v>79</v>
      </c>
      <c r="D23" s="8"/>
      <c r="E23" s="9"/>
      <c r="F23" s="8"/>
      <c r="G23" s="9"/>
      <c r="H23" s="8"/>
      <c r="I23" s="9"/>
      <c r="J23" s="8">
        <v>-3.0156815440285367E-4</v>
      </c>
      <c r="K23" s="9">
        <v>-1.0000000000000269E-3</v>
      </c>
      <c r="L23" s="8">
        <v>-3.0156815440285367E-4</v>
      </c>
      <c r="M23" s="9">
        <v>-1.0000000000000269E-3</v>
      </c>
      <c r="N23" s="8">
        <v>3.0156815440296469E-4</v>
      </c>
      <c r="O23" s="9">
        <v>1.0000000000004827E-3</v>
      </c>
      <c r="P23" s="8">
        <v>1.7490952955368178E-2</v>
      </c>
      <c r="Q23" s="9">
        <v>5.8000000000000648E-2</v>
      </c>
      <c r="R23" s="8">
        <v>1.7490952955368178E-2</v>
      </c>
      <c r="S23" s="9">
        <v>5.8000000000000648E-2</v>
      </c>
      <c r="T23" s="8">
        <v>1.8395657418576405E-2</v>
      </c>
      <c r="U23" s="9">
        <v>6.0999999999999367E-2</v>
      </c>
      <c r="V23" s="8">
        <v>4.2219541616406175E-3</v>
      </c>
      <c r="W23" s="9">
        <v>1.4000000000000377E-2</v>
      </c>
      <c r="X23" s="8">
        <v>5.1266586248492896E-3</v>
      </c>
      <c r="Y23" s="9">
        <v>1.7000000000000001E-2</v>
      </c>
      <c r="Z23" s="8">
        <v>1.7490952955368178E-2</v>
      </c>
      <c r="AA23" s="9">
        <v>5.8000000000000648E-2</v>
      </c>
      <c r="AB23" s="8">
        <v>1.7490952955368178E-2</v>
      </c>
      <c r="AC23" s="9">
        <v>5.8000000000000648E-2</v>
      </c>
      <c r="AD23" s="8">
        <v>1.7189384800965213E-2</v>
      </c>
      <c r="AE23" s="9">
        <v>5.7000000000000627E-2</v>
      </c>
      <c r="AF23" s="8">
        <v>1.7189384800965213E-2</v>
      </c>
      <c r="AG23" s="9">
        <v>5.7000000000000627E-2</v>
      </c>
      <c r="AH23" s="8">
        <v>1.2062726176116367E-3</v>
      </c>
      <c r="AI23" s="9">
        <v>4.0000000000001076E-3</v>
      </c>
      <c r="AJ23" s="8">
        <v>1.5078407720146014E-3</v>
      </c>
      <c r="AK23" s="9">
        <v>5.0000000000005899E-3</v>
      </c>
      <c r="AL23" s="8">
        <v>3.9505428226779493E-2</v>
      </c>
      <c r="AM23" s="9">
        <v>0.13100000000000059</v>
      </c>
      <c r="AN23" s="8">
        <v>7.9915560916767214E-2</v>
      </c>
      <c r="AO23" s="9">
        <v>0.26500000000000024</v>
      </c>
      <c r="AQ23" s="56"/>
      <c r="AS23" s="45"/>
      <c r="AT23" s="46"/>
    </row>
    <row r="24" spans="2:46" x14ac:dyDescent="0.25">
      <c r="B24" s="5" t="s">
        <v>80</v>
      </c>
      <c r="D24" s="8"/>
      <c r="E24" s="9"/>
      <c r="F24" s="8"/>
      <c r="G24" s="9"/>
      <c r="H24" s="8"/>
      <c r="I24" s="9"/>
      <c r="J24" s="8">
        <v>5.3050397877973943E-4</v>
      </c>
      <c r="K24" s="9">
        <v>9.999999999999985E-4</v>
      </c>
      <c r="L24" s="8">
        <v>5.3050397877973943E-4</v>
      </c>
      <c r="M24" s="9">
        <v>9.999999999999985E-4</v>
      </c>
      <c r="N24" s="8">
        <v>1.0610079575596787E-2</v>
      </c>
      <c r="O24" s="9">
        <v>1.9999999999999969E-2</v>
      </c>
      <c r="P24" s="8">
        <v>3.3952254641909985E-2</v>
      </c>
      <c r="Q24" s="9">
        <v>6.4000000000000182E-2</v>
      </c>
      <c r="R24" s="8">
        <v>3.3952254641909985E-2</v>
      </c>
      <c r="S24" s="9">
        <v>6.4000000000000182E-2</v>
      </c>
      <c r="T24" s="8">
        <v>3.076923076923066E-2</v>
      </c>
      <c r="U24" s="9">
        <v>5.7999999999999906E-2</v>
      </c>
      <c r="V24" s="8">
        <v>2.0689655172413612E-2</v>
      </c>
      <c r="W24" s="9">
        <v>3.899999999999966E-2</v>
      </c>
      <c r="X24" s="8">
        <v>1.9628647214853912E-2</v>
      </c>
      <c r="Y24" s="9">
        <v>3.6999999999999658E-2</v>
      </c>
      <c r="Z24" s="8">
        <v>2.7055702917771818E-2</v>
      </c>
      <c r="AA24" s="9">
        <v>5.099999999999992E-2</v>
      </c>
      <c r="AB24" s="8">
        <v>2.7055702917771818E-2</v>
      </c>
      <c r="AC24" s="9">
        <v>5.099999999999992E-2</v>
      </c>
      <c r="AD24" s="8">
        <v>2.7055702917771818E-2</v>
      </c>
      <c r="AE24" s="9">
        <v>5.099999999999992E-2</v>
      </c>
      <c r="AF24" s="8">
        <v>2.6525198938992078E-2</v>
      </c>
      <c r="AG24" s="9">
        <v>4.999999999999992E-2</v>
      </c>
      <c r="AH24" s="8">
        <v>4.1909814323607186E-2</v>
      </c>
      <c r="AI24" s="9">
        <v>7.8999999999999598E-2</v>
      </c>
      <c r="AJ24" s="8">
        <v>4.1909814323607186E-2</v>
      </c>
      <c r="AK24" s="9">
        <v>7.8999999999999598E-2</v>
      </c>
      <c r="AL24" s="8">
        <v>5.5172413793103336E-2</v>
      </c>
      <c r="AM24" s="9">
        <v>0.1039999999999999</v>
      </c>
      <c r="AN24" s="8">
        <v>0.1124668435013263</v>
      </c>
      <c r="AO24" s="9">
        <v>0.21200000000000005</v>
      </c>
      <c r="AS24" s="45"/>
      <c r="AT24" s="46"/>
    </row>
    <row r="25" spans="2:46" ht="16.5" thickBot="1" x14ac:dyDescent="0.3">
      <c r="B25" s="5" t="s">
        <v>25</v>
      </c>
      <c r="D25" s="10"/>
      <c r="E25" s="11"/>
      <c r="F25" s="10"/>
      <c r="G25" s="11"/>
      <c r="H25" s="10"/>
      <c r="I25" s="11"/>
      <c r="J25" s="10">
        <v>-2.6191526961483191E-5</v>
      </c>
      <c r="K25" s="11">
        <v>-6.776037978824377E-5</v>
      </c>
      <c r="L25" s="10">
        <v>-2.6191526961483191E-5</v>
      </c>
      <c r="M25" s="11">
        <v>-6.776037978824377E-5</v>
      </c>
      <c r="N25" s="10">
        <v>4.0029446003662095E-3</v>
      </c>
      <c r="O25" s="11">
        <v>1.0356060828046569E-2</v>
      </c>
      <c r="P25" s="10">
        <v>2.3624984084726242E-2</v>
      </c>
      <c r="Q25" s="11">
        <v>6.112044923646167E-2</v>
      </c>
      <c r="R25" s="10">
        <v>2.3624984084726242E-2</v>
      </c>
      <c r="S25" s="11">
        <v>6.112044923646167E-2</v>
      </c>
      <c r="T25" s="10">
        <v>2.2935500396020991E-2</v>
      </c>
      <c r="U25" s="11">
        <v>5.9336678604331172E-2</v>
      </c>
      <c r="V25" s="10">
        <v>1.0262242459116333E-2</v>
      </c>
      <c r="W25" s="11">
        <v>2.6549557325635874E-2</v>
      </c>
      <c r="X25" s="10">
        <v>1.078392962053476E-2</v>
      </c>
      <c r="Y25" s="11">
        <v>2.7899219765722294E-2</v>
      </c>
      <c r="Z25" s="10">
        <v>2.1199583946210687E-2</v>
      </c>
      <c r="AA25" s="11">
        <v>5.484567057364368E-2</v>
      </c>
      <c r="AB25" s="10">
        <v>2.1199583946210687E-2</v>
      </c>
      <c r="AC25" s="11">
        <v>5.484567057364368E-2</v>
      </c>
      <c r="AD25" s="10">
        <v>2.0679843245804186E-2</v>
      </c>
      <c r="AE25" s="11">
        <v>5.3501043843679118E-2</v>
      </c>
      <c r="AF25" s="10">
        <v>2.0635440207146916E-2</v>
      </c>
      <c r="AG25" s="11">
        <v>5.3386168267023991E-2</v>
      </c>
      <c r="AH25" s="10">
        <v>9.1189280044625676E-3</v>
      </c>
      <c r="AI25" s="11">
        <v>2.3591676260558216E-2</v>
      </c>
      <c r="AJ25" s="10">
        <v>9.4237157208099109E-3</v>
      </c>
      <c r="AK25" s="11">
        <v>2.4380195824342997E-2</v>
      </c>
      <c r="AL25" s="10">
        <v>3.7083603312012547E-2</v>
      </c>
      <c r="AM25" s="11">
        <v>9.2028775090392825E-2</v>
      </c>
      <c r="AN25" s="10">
        <v>8.2407535987778724E-2</v>
      </c>
      <c r="AO25" s="11">
        <v>0.20450721930562973</v>
      </c>
      <c r="AQ25" s="56"/>
      <c r="AS25" s="45"/>
      <c r="AT25" s="46"/>
    </row>
    <row r="26" spans="2:46" ht="7.5" customHeight="1" x14ac:dyDescent="0.25"/>
    <row r="27" spans="2:46" ht="3" customHeight="1" thickBot="1" x14ac:dyDescent="0.3"/>
    <row r="28" spans="2:46" ht="72.75" customHeight="1" x14ac:dyDescent="0.25">
      <c r="D28" s="61"/>
      <c r="E28" s="62"/>
      <c r="F28" s="61"/>
      <c r="G28" s="62"/>
      <c r="H28" s="61" t="s">
        <v>91</v>
      </c>
      <c r="I28" s="62"/>
      <c r="J28" s="61" t="s">
        <v>0</v>
      </c>
      <c r="K28" s="62"/>
      <c r="L28" s="61" t="s">
        <v>31</v>
      </c>
      <c r="M28" s="62"/>
      <c r="N28" s="61" t="str">
        <f>N4</f>
        <v>Table 1020: Change In 500MW Model</v>
      </c>
      <c r="O28" s="62"/>
      <c r="P28" s="61" t="str">
        <f>P4</f>
        <v>Table 1022 - 1028: service model inputs</v>
      </c>
      <c r="Q28" s="62"/>
      <c r="R28" s="61" t="str">
        <f>R4</f>
        <v>Table 1032: LAF values</v>
      </c>
      <c r="S28" s="62"/>
      <c r="T28" s="61" t="s">
        <v>32</v>
      </c>
      <c r="U28" s="62"/>
      <c r="V28" s="61" t="str">
        <f>V4</f>
        <v>Table 1041: load characteristics (Coincidence Factor)</v>
      </c>
      <c r="W28" s="62"/>
      <c r="X28" s="61" t="str">
        <f>X4</f>
        <v>Table 1055: NGC exit</v>
      </c>
      <c r="Y28" s="62"/>
      <c r="Z28" s="61" t="str">
        <f>Z4</f>
        <v>Table 1059: Otex</v>
      </c>
      <c r="AA28" s="62"/>
      <c r="AB28" s="61" t="str">
        <f>AB4</f>
        <v>Table 1060: Customer Contribs</v>
      </c>
      <c r="AC28" s="62"/>
      <c r="AD28" s="61" t="str">
        <f>AD4</f>
        <v>Table 1061/1062: TPR data</v>
      </c>
      <c r="AE28" s="62"/>
      <c r="AF28" s="61" t="str">
        <f>AF4</f>
        <v>Table 1068 - annual hours in time bands</v>
      </c>
      <c r="AG28" s="62"/>
      <c r="AH28" s="61" t="s">
        <v>33</v>
      </c>
      <c r="AI28" s="62"/>
      <c r="AJ28" s="61" t="str">
        <f>AJ4</f>
        <v>Table 1092: power factor</v>
      </c>
      <c r="AK28" s="62"/>
      <c r="AL28" s="61" t="str">
        <f>AL4</f>
        <v>Table 1053: volumes and mpans etc forecast</v>
      </c>
      <c r="AM28" s="62"/>
      <c r="AN28" s="61" t="str">
        <f>AN4</f>
        <v>Table 1076: allowed revenue and rate of return &amp; EDCM recoverable</v>
      </c>
      <c r="AO28" s="62"/>
    </row>
    <row r="29" spans="2:46" ht="63.75" thickBot="1" x14ac:dyDescent="0.3">
      <c r="B29" s="12" t="s">
        <v>26</v>
      </c>
      <c r="D29" s="3" t="s">
        <v>11</v>
      </c>
      <c r="E29" s="4" t="s">
        <v>12</v>
      </c>
      <c r="F29" s="3" t="s">
        <v>11</v>
      </c>
      <c r="G29" s="4" t="s">
        <v>12</v>
      </c>
      <c r="H29" s="3" t="s">
        <v>11</v>
      </c>
      <c r="I29" s="4" t="s">
        <v>12</v>
      </c>
      <c r="J29" s="3" t="s">
        <v>11</v>
      </c>
      <c r="K29" s="4" t="s">
        <v>12</v>
      </c>
      <c r="L29" s="3" t="s">
        <v>11</v>
      </c>
      <c r="M29" s="4" t="s">
        <v>12</v>
      </c>
      <c r="N29" s="3" t="s">
        <v>11</v>
      </c>
      <c r="O29" s="4" t="s">
        <v>12</v>
      </c>
      <c r="P29" s="3" t="s">
        <v>11</v>
      </c>
      <c r="Q29" s="4" t="s">
        <v>12</v>
      </c>
      <c r="R29" s="3" t="s">
        <v>11</v>
      </c>
      <c r="S29" s="4" t="s">
        <v>12</v>
      </c>
      <c r="T29" s="3" t="s">
        <v>11</v>
      </c>
      <c r="U29" s="4" t="s">
        <v>12</v>
      </c>
      <c r="V29" s="3" t="s">
        <v>11</v>
      </c>
      <c r="W29" s="4" t="s">
        <v>12</v>
      </c>
      <c r="X29" s="3" t="s">
        <v>11</v>
      </c>
      <c r="Y29" s="4" t="s">
        <v>12</v>
      </c>
      <c r="Z29" s="3" t="s">
        <v>11</v>
      </c>
      <c r="AA29" s="4" t="s">
        <v>12</v>
      </c>
      <c r="AB29" s="3" t="s">
        <v>11</v>
      </c>
      <c r="AC29" s="4" t="s">
        <v>12</v>
      </c>
      <c r="AD29" s="3" t="s">
        <v>11</v>
      </c>
      <c r="AE29" s="4" t="s">
        <v>12</v>
      </c>
      <c r="AF29" s="3" t="s">
        <v>11</v>
      </c>
      <c r="AG29" s="4" t="s">
        <v>12</v>
      </c>
      <c r="AH29" s="3" t="s">
        <v>11</v>
      </c>
      <c r="AI29" s="4" t="s">
        <v>12</v>
      </c>
      <c r="AJ29" s="3" t="s">
        <v>11</v>
      </c>
      <c r="AK29" s="4" t="s">
        <v>12</v>
      </c>
      <c r="AL29" s="3" t="s">
        <v>11</v>
      </c>
      <c r="AM29" s="4" t="s">
        <v>12</v>
      </c>
      <c r="AN29" s="3" t="s">
        <v>11</v>
      </c>
      <c r="AO29" s="4" t="s">
        <v>12</v>
      </c>
    </row>
    <row r="30" spans="2:46" ht="5.25" customHeight="1" thickBot="1" x14ac:dyDescent="0.3"/>
    <row r="31" spans="2:46" ht="12" customHeight="1" x14ac:dyDescent="0.25">
      <c r="B31" s="5" t="s">
        <v>13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-9.0114033353461132E-4</v>
      </c>
      <c r="K31" s="13">
        <f t="shared" ref="K31:K47" si="2">IF(K7-I7=0,"-",K7-I7)</f>
        <v>-2.0770172395940534E-3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1.6707454240749708E-4</v>
      </c>
      <c r="O31" s="13">
        <f t="shared" ref="O31:O47" si="4">IF(O7-M7=0,"-",O7-M7)</f>
        <v>3.8508619796934207E-4</v>
      </c>
      <c r="P31" s="19">
        <f>P7-N7</f>
        <v>-9.6797015049747692E-3</v>
      </c>
      <c r="Q31" s="13">
        <f t="shared" ref="Q31:Q47" si="5">IF(Q7-O7=0,"-",Q7-O7)</f>
        <v>-2.2310517187814134E-2</v>
      </c>
      <c r="R31" s="19">
        <f>R7-P7</f>
        <v>0</v>
      </c>
      <c r="S31" s="13" t="str">
        <f t="shared" ref="S31:S47" si="6">IF(S7-Q7=0,"-",S7-Q7)</f>
        <v>-</v>
      </c>
      <c r="T31" s="19">
        <f>T7-R7</f>
        <v>4.3386271252654485E-4</v>
      </c>
      <c r="U31" s="13">
        <f t="shared" ref="U31:U47" si="7">IF(U7-S7=0,"-",U7-S7)</f>
        <v>1.0000000000000911E-3</v>
      </c>
      <c r="V31" s="19">
        <f>V7-T7</f>
        <v>2.1693135626326132E-3</v>
      </c>
      <c r="W31" s="13">
        <f t="shared" ref="W31:W47" si="8">IF(W7-U7=0,"-",W7-U7)</f>
        <v>4.9999999999999246E-3</v>
      </c>
      <c r="X31" s="19">
        <f>X7-V7</f>
        <v>4.3386271252643382E-4</v>
      </c>
      <c r="Y31" s="13">
        <f t="shared" ref="Y31:Y32" si="9">IF(Y7-U7=0,"-",Y7-U7)</f>
        <v>5.9999999999997486E-3</v>
      </c>
      <c r="Z31" s="19">
        <f>Z7-X7</f>
        <v>3.9052955104714737E-3</v>
      </c>
      <c r="AA31" s="13">
        <f t="shared" ref="AA31:AA47" si="10">IF(AA7-Y7=0,"-",AA7-Y7)</f>
        <v>9.0012241147196838E-3</v>
      </c>
      <c r="AB31" s="19">
        <f>AB7-Z7</f>
        <v>0</v>
      </c>
      <c r="AC31" s="13" t="str">
        <f t="shared" ref="AC31:AC47" si="11">IF(AC7-AA7=0,"-",AC7-AA7)</f>
        <v>-</v>
      </c>
      <c r="AD31" s="19">
        <f>AD7-AB7</f>
        <v>1.3015881375795235E-3</v>
      </c>
      <c r="AE31" s="13">
        <f t="shared" ref="AE31:AE47" si="12">IF(AE7-AC7=0,"-",AE7-AC7)</f>
        <v>2.999999999999739E-3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-2.1693135626326132E-3</v>
      </c>
      <c r="AI31" s="13">
        <f t="shared" ref="AI31:AI47" si="14">IF(AI7-AG7=0,"-",AI7-AG7)</f>
        <v>-4.9999999999999246E-3</v>
      </c>
      <c r="AJ31" s="19">
        <f>AJ7-AH7</f>
        <v>4.3386271252654485E-4</v>
      </c>
      <c r="AK31" s="13">
        <f t="shared" ref="AK31:AK47" si="15">IF(AK7-AI7=0,"-",AK7-AI7)</f>
        <v>1.0000000000000928E-3</v>
      </c>
      <c r="AL31" s="19">
        <f>AL7-AJ7</f>
        <v>-9.8352420148973829E-3</v>
      </c>
      <c r="AM31" s="13">
        <f t="shared" ref="AM31:AM47" si="16">IF(AM7-AK7=0,"-",AM7-AK7)</f>
        <v>-2.2706065547497788E-2</v>
      </c>
      <c r="AN31" s="19">
        <f>AN7-AL7</f>
        <v>4.8969204145407064E-2</v>
      </c>
      <c r="AO31" s="13">
        <f t="shared" ref="AO31:AO47" si="17">IF(AO7-AM7=0,"-",AO7-AM7)</f>
        <v>0.11300000000000004</v>
      </c>
    </row>
    <row r="32" spans="2:46" x14ac:dyDescent="0.25">
      <c r="B32" s="5" t="s">
        <v>14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-5.9979743377303052E-4</v>
      </c>
      <c r="K32" s="14">
        <f t="shared" si="2"/>
        <v>-1.2178138622844328E-3</v>
      </c>
      <c r="L32" s="20">
        <f>L8-J8</f>
        <v>0</v>
      </c>
      <c r="M32" s="14" t="str">
        <f t="shared" si="3"/>
        <v>-</v>
      </c>
      <c r="N32" s="20">
        <f>N8-L8</f>
        <v>1.2888518424367668E-3</v>
      </c>
      <c r="O32" s="14">
        <f t="shared" si="4"/>
        <v>2.6168528769403539E-3</v>
      </c>
      <c r="P32" s="20">
        <f>P8-N8</f>
        <v>-8.5482295671134301E-3</v>
      </c>
      <c r="Q32" s="14">
        <f t="shared" si="5"/>
        <v>-1.7356113712150702E-2</v>
      </c>
      <c r="R32" s="20">
        <f>R8-P8</f>
        <v>0</v>
      </c>
      <c r="S32" s="14" t="str">
        <f t="shared" si="6"/>
        <v>-</v>
      </c>
      <c r="T32" s="20">
        <f>T8-R8</f>
        <v>4.8528186497828196E-3</v>
      </c>
      <c r="U32" s="14">
        <f t="shared" si="7"/>
        <v>9.8530428609577662E-3</v>
      </c>
      <c r="V32" s="20">
        <f>V8-T8</f>
        <v>-1.9700791799098782E-3</v>
      </c>
      <c r="W32" s="14">
        <f t="shared" si="8"/>
        <v>-4.0000000000001666E-3</v>
      </c>
      <c r="X32" s="20">
        <f>X8-V8</f>
        <v>-1.1297981899360821E-4</v>
      </c>
      <c r="Y32" s="14">
        <f t="shared" si="9"/>
        <v>-4.2293914278083329E-3</v>
      </c>
      <c r="Z32" s="20">
        <f>Z8-X8</f>
        <v>1.697359111331509E-3</v>
      </c>
      <c r="AA32" s="14">
        <f t="shared" si="10"/>
        <v>3.446275923608944E-3</v>
      </c>
      <c r="AB32" s="20">
        <f>AB8-Z8</f>
        <v>0</v>
      </c>
      <c r="AC32" s="14" t="str">
        <f t="shared" si="11"/>
        <v>-</v>
      </c>
      <c r="AD32" s="20">
        <f>AD8-AB8</f>
        <v>-4.9251979497777487E-4</v>
      </c>
      <c r="AE32" s="14">
        <f t="shared" si="12"/>
        <v>-1.0000000000006627E-3</v>
      </c>
      <c r="AF32" s="20">
        <f>AF8-AD8</f>
        <v>1.5137490349281801E-4</v>
      </c>
      <c r="AG32" s="14">
        <f t="shared" si="13"/>
        <v>3.0734785695210425E-4</v>
      </c>
      <c r="AH32" s="20">
        <f>AH8-AF8</f>
        <v>-2.2728289868951812E-3</v>
      </c>
      <c r="AI32" s="14">
        <f t="shared" si="14"/>
        <v>-4.6146957139039605E-3</v>
      </c>
      <c r="AJ32" s="20">
        <f>AJ8-AH8</f>
        <v>1.5137490349281801E-4</v>
      </c>
      <c r="AK32" s="14">
        <f t="shared" si="15"/>
        <v>3.0734785695210425E-4</v>
      </c>
      <c r="AL32" s="20">
        <f>AL8-AJ8</f>
        <v>-9.0126174666993464E-3</v>
      </c>
      <c r="AM32" s="14">
        <f t="shared" si="16"/>
        <v>-1.8275060156774887E-2</v>
      </c>
      <c r="AN32" s="20">
        <f>AN8-AL8</f>
        <v>5.6649779711690829E-2</v>
      </c>
      <c r="AO32" s="14">
        <f t="shared" si="17"/>
        <v>0.11492910831669766</v>
      </c>
    </row>
    <row r="33" spans="2:41" x14ac:dyDescent="0.25">
      <c r="B33" s="5" t="s">
        <v>15</v>
      </c>
      <c r="D33" s="24"/>
      <c r="E33" s="25"/>
      <c r="F33" s="20">
        <f t="shared" ref="F33:AJ47" si="18">F9-D9</f>
        <v>0</v>
      </c>
      <c r="G33" s="14" t="str">
        <f t="shared" si="0"/>
        <v>-</v>
      </c>
      <c r="H33" s="20">
        <f t="shared" si="18"/>
        <v>0</v>
      </c>
      <c r="I33" s="14" t="str">
        <f t="shared" si="1"/>
        <v>-</v>
      </c>
      <c r="J33" s="20">
        <f t="shared" si="18"/>
        <v>0</v>
      </c>
      <c r="K33" s="14" t="str">
        <f t="shared" si="2"/>
        <v>-</v>
      </c>
      <c r="L33" s="20">
        <f t="shared" si="18"/>
        <v>0</v>
      </c>
      <c r="M33" s="14" t="str">
        <f t="shared" si="3"/>
        <v>-</v>
      </c>
      <c r="N33" s="20">
        <f t="shared" si="18"/>
        <v>5.9931506849315586E-3</v>
      </c>
      <c r="O33" s="14">
        <f t="shared" si="4"/>
        <v>7.000000000000184E-3</v>
      </c>
      <c r="P33" s="20">
        <f t="shared" si="18"/>
        <v>3.4246575342467001E-3</v>
      </c>
      <c r="Q33" s="14">
        <f t="shared" si="5"/>
        <v>4.0000000000000027E-3</v>
      </c>
      <c r="R33" s="20">
        <f t="shared" si="18"/>
        <v>0</v>
      </c>
      <c r="S33" s="14" t="str">
        <f t="shared" si="6"/>
        <v>-</v>
      </c>
      <c r="T33" s="20">
        <f t="shared" si="18"/>
        <v>-5.9931506849317806E-3</v>
      </c>
      <c r="U33" s="14">
        <f t="shared" si="7"/>
        <v>-7.000000000000184E-3</v>
      </c>
      <c r="V33" s="20">
        <f t="shared" si="18"/>
        <v>-4.2808219178077644E-3</v>
      </c>
      <c r="W33" s="14">
        <f t="shared" si="8"/>
        <v>-4.9999999999996462E-3</v>
      </c>
      <c r="X33" s="20">
        <f t="shared" si="18"/>
        <v>-1.712328767123461E-3</v>
      </c>
      <c r="Y33" s="14">
        <f t="shared" ref="Y33:Y47" si="19">IF(Y9-W9=0,"-",Y9-W9)</f>
        <v>-2.00000000000018E-3</v>
      </c>
      <c r="Z33" s="20">
        <f t="shared" si="18"/>
        <v>-1.5410958904109484E-2</v>
      </c>
      <c r="AA33" s="14">
        <f t="shared" si="10"/>
        <v>-1.7999999999999836E-2</v>
      </c>
      <c r="AB33" s="20">
        <f t="shared" si="18"/>
        <v>0</v>
      </c>
      <c r="AC33" s="14" t="str">
        <f t="shared" si="11"/>
        <v>-</v>
      </c>
      <c r="AD33" s="20">
        <f t="shared" si="18"/>
        <v>0</v>
      </c>
      <c r="AE33" s="14" t="str">
        <f t="shared" si="12"/>
        <v>-</v>
      </c>
      <c r="AF33" s="20">
        <f t="shared" si="18"/>
        <v>-1.712328767123461E-3</v>
      </c>
      <c r="AG33" s="14">
        <f t="shared" si="13"/>
        <v>-2.0000000000001822E-3</v>
      </c>
      <c r="AH33" s="20">
        <f t="shared" si="18"/>
        <v>5.1369863013699391E-3</v>
      </c>
      <c r="AI33" s="14">
        <f t="shared" si="14"/>
        <v>6.0000000000000053E-3</v>
      </c>
      <c r="AJ33" s="20">
        <f t="shared" si="18"/>
        <v>8.5616438356139746E-4</v>
      </c>
      <c r="AK33" s="14">
        <f t="shared" si="15"/>
        <v>9.9999999999982395E-4</v>
      </c>
      <c r="AL33" s="20">
        <f t="shared" ref="AL33:AL47" si="20">AL9-AJ9</f>
        <v>-9.4178082191779255E-3</v>
      </c>
      <c r="AM33" s="14">
        <f t="shared" si="16"/>
        <v>-1.099999999999992E-2</v>
      </c>
      <c r="AN33" s="20">
        <f t="shared" ref="AN33:AN47" si="21">AN9-AL9</f>
        <v>0.10445205479452035</v>
      </c>
      <c r="AO33" s="14">
        <f t="shared" si="17"/>
        <v>0.12199999999999989</v>
      </c>
    </row>
    <row r="34" spans="2:41" x14ac:dyDescent="0.25">
      <c r="B34" s="5" t="s">
        <v>16</v>
      </c>
      <c r="D34" s="24"/>
      <c r="E34" s="25"/>
      <c r="F34" s="20">
        <f t="shared" si="18"/>
        <v>0</v>
      </c>
      <c r="G34" s="14" t="str">
        <f t="shared" si="0"/>
        <v>-</v>
      </c>
      <c r="H34" s="20">
        <f t="shared" si="18"/>
        <v>0</v>
      </c>
      <c r="I34" s="14" t="str">
        <f t="shared" si="1"/>
        <v>-</v>
      </c>
      <c r="J34" s="20">
        <f t="shared" si="18"/>
        <v>-6.171051632057889E-4</v>
      </c>
      <c r="K34" s="14">
        <f t="shared" si="2"/>
        <v>-1.311344996245016E-3</v>
      </c>
      <c r="L34" s="20">
        <f t="shared" si="18"/>
        <v>0</v>
      </c>
      <c r="M34" s="14" t="str">
        <f t="shared" si="3"/>
        <v>-</v>
      </c>
      <c r="N34" s="20">
        <f t="shared" si="18"/>
        <v>-8.8779060594412762E-4</v>
      </c>
      <c r="O34" s="14">
        <f t="shared" si="4"/>
        <v>-1.8865500375499214E-3</v>
      </c>
      <c r="P34" s="20">
        <f t="shared" si="18"/>
        <v>1.1414573695744501E-2</v>
      </c>
      <c r="Q34" s="14">
        <f t="shared" si="5"/>
        <v>2.4255904816004356E-2</v>
      </c>
      <c r="R34" s="20">
        <f t="shared" si="18"/>
        <v>0</v>
      </c>
      <c r="S34" s="14" t="str">
        <f t="shared" si="6"/>
        <v>-</v>
      </c>
      <c r="T34" s="20">
        <f t="shared" si="18"/>
        <v>9.5893477718582698E-3</v>
      </c>
      <c r="U34" s="14">
        <f t="shared" si="7"/>
        <v>2.037731000751053E-2</v>
      </c>
      <c r="V34" s="20">
        <f t="shared" si="18"/>
        <v>1.6177600527326419E-2</v>
      </c>
      <c r="W34" s="14">
        <f t="shared" si="8"/>
        <v>3.437731000750973E-2</v>
      </c>
      <c r="X34" s="20">
        <f t="shared" si="18"/>
        <v>0</v>
      </c>
      <c r="Y34" s="14" t="str">
        <f t="shared" si="19"/>
        <v>-</v>
      </c>
      <c r="Z34" s="20">
        <f t="shared" si="18"/>
        <v>1.9270497673460341E-3</v>
      </c>
      <c r="AA34" s="14">
        <f t="shared" si="10"/>
        <v>4.0949699023695996E-3</v>
      </c>
      <c r="AB34" s="20">
        <f t="shared" si="18"/>
        <v>0</v>
      </c>
      <c r="AC34" s="14" t="str">
        <f t="shared" si="11"/>
        <v>-</v>
      </c>
      <c r="AD34" s="20">
        <f t="shared" si="18"/>
        <v>4.7058948253364541E-4</v>
      </c>
      <c r="AE34" s="14">
        <f t="shared" si="12"/>
        <v>1.0000000000002229E-3</v>
      </c>
      <c r="AF34" s="20">
        <f t="shared" si="18"/>
        <v>0</v>
      </c>
      <c r="AG34" s="14" t="str">
        <f t="shared" si="13"/>
        <v>-</v>
      </c>
      <c r="AH34" s="20">
        <f t="shared" si="18"/>
        <v>4.7058948253344557E-3</v>
      </c>
      <c r="AI34" s="14">
        <f t="shared" si="14"/>
        <v>9.9999999999996064E-3</v>
      </c>
      <c r="AJ34" s="20">
        <f t="shared" si="18"/>
        <v>0</v>
      </c>
      <c r="AK34" s="14" t="str">
        <f t="shared" si="15"/>
        <v>-</v>
      </c>
      <c r="AL34" s="20">
        <f t="shared" si="20"/>
        <v>-8.7872983645393976E-3</v>
      </c>
      <c r="AM34" s="14">
        <f t="shared" si="16"/>
        <v>-1.8764275342166153E-2</v>
      </c>
      <c r="AN34" s="20">
        <f t="shared" si="21"/>
        <v>5.2772734979887437E-2</v>
      </c>
      <c r="AO34" s="14">
        <f t="shared" si="17"/>
        <v>0.11200000000000038</v>
      </c>
    </row>
    <row r="35" spans="2:41" x14ac:dyDescent="0.25">
      <c r="B35" s="5" t="s">
        <v>17</v>
      </c>
      <c r="D35" s="24"/>
      <c r="E35" s="25"/>
      <c r="F35" s="20">
        <f t="shared" si="18"/>
        <v>0</v>
      </c>
      <c r="G35" s="14" t="str">
        <f t="shared" si="0"/>
        <v>-</v>
      </c>
      <c r="H35" s="20">
        <f t="shared" si="18"/>
        <v>0</v>
      </c>
      <c r="I35" s="14" t="str">
        <f t="shared" si="1"/>
        <v>-</v>
      </c>
      <c r="J35" s="20">
        <f t="shared" si="18"/>
        <v>-7.8789033708803746E-4</v>
      </c>
      <c r="K35" s="14">
        <f t="shared" si="2"/>
        <v>-1.453892789528282E-3</v>
      </c>
      <c r="L35" s="20">
        <f t="shared" si="18"/>
        <v>0</v>
      </c>
      <c r="M35" s="14" t="str">
        <f t="shared" si="3"/>
        <v>-</v>
      </c>
      <c r="N35" s="20">
        <f t="shared" si="18"/>
        <v>-1.5650762693952824E-4</v>
      </c>
      <c r="O35" s="14">
        <f t="shared" si="4"/>
        <v>-2.8880327578906869E-4</v>
      </c>
      <c r="P35" s="20">
        <f t="shared" si="18"/>
        <v>8.3244094573056149E-3</v>
      </c>
      <c r="Q35" s="14">
        <f t="shared" si="5"/>
        <v>1.5361019570043622E-2</v>
      </c>
      <c r="R35" s="20">
        <f t="shared" si="18"/>
        <v>0</v>
      </c>
      <c r="S35" s="14" t="str">
        <f t="shared" si="6"/>
        <v>-</v>
      </c>
      <c r="T35" s="20">
        <f t="shared" si="18"/>
        <v>1.0140914150288394E-2</v>
      </c>
      <c r="U35" s="14">
        <f t="shared" si="7"/>
        <v>1.8713012799244845E-2</v>
      </c>
      <c r="V35" s="20">
        <f t="shared" si="18"/>
        <v>8.6039150528602892E-3</v>
      </c>
      <c r="W35" s="14">
        <f t="shared" si="8"/>
        <v>1.5876790802258053E-2</v>
      </c>
      <c r="X35" s="20">
        <f t="shared" si="18"/>
        <v>3.7380185807123212E-5</v>
      </c>
      <c r="Y35" s="14">
        <f t="shared" si="19"/>
        <v>6.8977597589163497E-5</v>
      </c>
      <c r="Z35" s="20">
        <f t="shared" si="18"/>
        <v>-1.7148846031138643E-3</v>
      </c>
      <c r="AA35" s="14">
        <f t="shared" si="10"/>
        <v>-3.1644738385229673E-3</v>
      </c>
      <c r="AB35" s="20">
        <f t="shared" si="18"/>
        <v>0</v>
      </c>
      <c r="AC35" s="14" t="str">
        <f t="shared" si="11"/>
        <v>-</v>
      </c>
      <c r="AD35" s="20">
        <f t="shared" si="18"/>
        <v>-2.620834635732594E-3</v>
      </c>
      <c r="AE35" s="14">
        <f t="shared" si="12"/>
        <v>-4.8362219969857873E-3</v>
      </c>
      <c r="AF35" s="20">
        <f t="shared" si="18"/>
        <v>-4.1578337331626969E-4</v>
      </c>
      <c r="AG35" s="14">
        <f t="shared" si="13"/>
        <v>-7.6724439939752226E-4</v>
      </c>
      <c r="AH35" s="20">
        <f t="shared" si="18"/>
        <v>2.6955950073468404E-3</v>
      </c>
      <c r="AI35" s="14">
        <f t="shared" si="14"/>
        <v>4.9741771921641212E-3</v>
      </c>
      <c r="AJ35" s="20">
        <f t="shared" si="18"/>
        <v>0</v>
      </c>
      <c r="AK35" s="14" t="str">
        <f t="shared" si="15"/>
        <v>-</v>
      </c>
      <c r="AL35" s="20">
        <f t="shared" si="20"/>
        <v>-1.0521269097198527E-2</v>
      </c>
      <c r="AM35" s="14">
        <f t="shared" si="16"/>
        <v>-1.9349763267148851E-2</v>
      </c>
      <c r="AN35" s="20">
        <f t="shared" si="21"/>
        <v>6.1733657118557161E-2</v>
      </c>
      <c r="AO35" s="14">
        <f t="shared" si="17"/>
        <v>0.11421293078989597</v>
      </c>
    </row>
    <row r="36" spans="2:41" x14ac:dyDescent="0.25">
      <c r="B36" s="5" t="s">
        <v>18</v>
      </c>
      <c r="D36" s="24"/>
      <c r="E36" s="25"/>
      <c r="F36" s="20">
        <f t="shared" si="18"/>
        <v>0</v>
      </c>
      <c r="G36" s="14" t="str">
        <f t="shared" si="0"/>
        <v>-</v>
      </c>
      <c r="H36" s="20">
        <f t="shared" si="18"/>
        <v>0</v>
      </c>
      <c r="I36" s="14" t="str">
        <f t="shared" si="1"/>
        <v>-</v>
      </c>
      <c r="J36" s="20">
        <f t="shared" si="18"/>
        <v>1.0395010395007898E-3</v>
      </c>
      <c r="K36" s="14">
        <f t="shared" si="2"/>
        <v>9.9999999999986341E-4</v>
      </c>
      <c r="L36" s="20">
        <f t="shared" si="18"/>
        <v>0</v>
      </c>
      <c r="M36" s="14" t="str">
        <f t="shared" si="3"/>
        <v>-</v>
      </c>
      <c r="N36" s="20">
        <f t="shared" si="18"/>
        <v>1.0395010395010562E-2</v>
      </c>
      <c r="O36" s="14">
        <f t="shared" si="4"/>
        <v>9.9999999999999794E-3</v>
      </c>
      <c r="P36" s="20">
        <f t="shared" si="18"/>
        <v>1.0395010395010118E-3</v>
      </c>
      <c r="Q36" s="14">
        <f t="shared" si="5"/>
        <v>9.9999999999999742E-4</v>
      </c>
      <c r="R36" s="20">
        <f t="shared" si="18"/>
        <v>0</v>
      </c>
      <c r="S36" s="14" t="str">
        <f t="shared" si="6"/>
        <v>-</v>
      </c>
      <c r="T36" s="20">
        <f t="shared" si="18"/>
        <v>-5.197505197505059E-3</v>
      </c>
      <c r="U36" s="14">
        <f t="shared" si="7"/>
        <v>-4.9999999999998553E-3</v>
      </c>
      <c r="V36" s="20">
        <f t="shared" si="18"/>
        <v>-5.1975051975052811E-3</v>
      </c>
      <c r="W36" s="14">
        <f t="shared" si="8"/>
        <v>-5.0000000000001241E-3</v>
      </c>
      <c r="X36" s="20">
        <f t="shared" si="18"/>
        <v>-2.0790020790020236E-3</v>
      </c>
      <c r="Y36" s="14">
        <f t="shared" si="19"/>
        <v>-1.9999999999998613E-3</v>
      </c>
      <c r="Z36" s="20">
        <f t="shared" si="18"/>
        <v>-2.2869022869022926E-2</v>
      </c>
      <c r="AA36" s="14">
        <f t="shared" si="10"/>
        <v>-2.2000000000000089E-2</v>
      </c>
      <c r="AB36" s="20">
        <f t="shared" si="18"/>
        <v>0</v>
      </c>
      <c r="AC36" s="14" t="str">
        <f t="shared" si="11"/>
        <v>-</v>
      </c>
      <c r="AD36" s="20">
        <f t="shared" si="18"/>
        <v>-2.0790020790021346E-3</v>
      </c>
      <c r="AE36" s="14">
        <f t="shared" si="12"/>
        <v>-1.9999999999999948E-3</v>
      </c>
      <c r="AF36" s="20">
        <f t="shared" si="18"/>
        <v>0</v>
      </c>
      <c r="AG36" s="14" t="str">
        <f t="shared" si="13"/>
        <v>-</v>
      </c>
      <c r="AH36" s="20">
        <f t="shared" si="18"/>
        <v>3.1185031185031464E-3</v>
      </c>
      <c r="AI36" s="14">
        <f t="shared" si="14"/>
        <v>2.9999999999999888E-3</v>
      </c>
      <c r="AJ36" s="20">
        <f t="shared" si="18"/>
        <v>1.0395010395010118E-3</v>
      </c>
      <c r="AK36" s="14">
        <f t="shared" si="15"/>
        <v>1.0000000000000009E-3</v>
      </c>
      <c r="AL36" s="20">
        <f t="shared" si="20"/>
        <v>-1.0395010395010118E-2</v>
      </c>
      <c r="AM36" s="14">
        <f t="shared" si="16"/>
        <v>-9.9999999999997383E-3</v>
      </c>
      <c r="AN36" s="20">
        <f t="shared" si="21"/>
        <v>0.12889812889812902</v>
      </c>
      <c r="AO36" s="14">
        <f t="shared" si="17"/>
        <v>0.124</v>
      </c>
    </row>
    <row r="37" spans="2:41" x14ac:dyDescent="0.25">
      <c r="B37" s="5" t="s">
        <v>19</v>
      </c>
      <c r="D37" s="24"/>
      <c r="E37" s="25"/>
      <c r="F37" s="20">
        <f t="shared" si="18"/>
        <v>0</v>
      </c>
      <c r="G37" s="14" t="str">
        <f t="shared" si="0"/>
        <v>-</v>
      </c>
      <c r="H37" s="20">
        <f t="shared" si="18"/>
        <v>0</v>
      </c>
      <c r="I37" s="14" t="str">
        <f t="shared" si="1"/>
        <v>-</v>
      </c>
      <c r="J37" s="20">
        <f t="shared" si="18"/>
        <v>-4.6405445410802049E-4</v>
      </c>
      <c r="K37" s="14">
        <f t="shared" si="2"/>
        <v>-8.8079069792031139E-4</v>
      </c>
      <c r="L37" s="20">
        <f t="shared" si="18"/>
        <v>0</v>
      </c>
      <c r="M37" s="14" t="str">
        <f t="shared" si="3"/>
        <v>-</v>
      </c>
      <c r="N37" s="20">
        <f t="shared" si="18"/>
        <v>-6.3218836791845145E-4</v>
      </c>
      <c r="O37" s="14">
        <f t="shared" si="4"/>
        <v>-1.1999144257032054E-3</v>
      </c>
      <c r="P37" s="20">
        <f t="shared" si="18"/>
        <v>5.8037556000840596E-3</v>
      </c>
      <c r="Q37" s="14">
        <f t="shared" si="5"/>
        <v>1.1015720030923411E-2</v>
      </c>
      <c r="R37" s="20">
        <f t="shared" si="18"/>
        <v>0</v>
      </c>
      <c r="S37" s="14" t="str">
        <f t="shared" si="6"/>
        <v>-</v>
      </c>
      <c r="T37" s="20">
        <f t="shared" si="18"/>
        <v>-4.7160499791526478E-3</v>
      </c>
      <c r="U37" s="14">
        <f t="shared" si="7"/>
        <v>-8.951218797262005E-3</v>
      </c>
      <c r="V37" s="20">
        <f t="shared" si="18"/>
        <v>-3.5992970646743228E-3</v>
      </c>
      <c r="W37" s="14">
        <f t="shared" si="8"/>
        <v>-6.8315848399960761E-3</v>
      </c>
      <c r="X37" s="20">
        <f t="shared" si="18"/>
        <v>2.0431361795114622E-4</v>
      </c>
      <c r="Y37" s="14">
        <f t="shared" si="19"/>
        <v>3.8779400252861307E-4</v>
      </c>
      <c r="Z37" s="20">
        <f t="shared" si="18"/>
        <v>-1.8049754720580458E-3</v>
      </c>
      <c r="AA37" s="14">
        <f t="shared" si="10"/>
        <v>-3.4259031277242974E-3</v>
      </c>
      <c r="AB37" s="20">
        <f t="shared" si="18"/>
        <v>0</v>
      </c>
      <c r="AC37" s="14" t="str">
        <f t="shared" si="11"/>
        <v>-</v>
      </c>
      <c r="AD37" s="20">
        <f t="shared" si="18"/>
        <v>-4.0079243005775034E-4</v>
      </c>
      <c r="AE37" s="14">
        <f t="shared" si="12"/>
        <v>-7.6071728450540117E-4</v>
      </c>
      <c r="AF37" s="20">
        <f t="shared" si="18"/>
        <v>1.8552916868475045E-5</v>
      </c>
      <c r="AG37" s="14">
        <f t="shared" si="13"/>
        <v>3.5214049671010786E-5</v>
      </c>
      <c r="AH37" s="20">
        <f t="shared" si="18"/>
        <v>1.9970456759867972E-3</v>
      </c>
      <c r="AI37" s="14">
        <f t="shared" si="14"/>
        <v>3.7904587256082367E-3</v>
      </c>
      <c r="AJ37" s="20">
        <f t="shared" si="18"/>
        <v>5.268612114134319E-4</v>
      </c>
      <c r="AK37" s="14">
        <f t="shared" si="15"/>
        <v>9.9999999999995925E-4</v>
      </c>
      <c r="AL37" s="20">
        <f t="shared" si="20"/>
        <v>-6.511677378263292E-2</v>
      </c>
      <c r="AM37" s="14">
        <f t="shared" si="16"/>
        <v>-0.13343749470779437</v>
      </c>
      <c r="AN37" s="20"/>
      <c r="AO37" s="14">
        <f t="shared" si="17"/>
        <v>0.11456690105855909</v>
      </c>
    </row>
    <row r="38" spans="2:41" x14ac:dyDescent="0.25">
      <c r="B38" s="5" t="s">
        <v>20</v>
      </c>
      <c r="D38" s="24"/>
      <c r="E38" s="25"/>
      <c r="F38" s="20">
        <f t="shared" si="18"/>
        <v>0</v>
      </c>
      <c r="G38" s="14" t="str">
        <f t="shared" si="0"/>
        <v>-</v>
      </c>
      <c r="H38" s="20">
        <f t="shared" si="18"/>
        <v>0</v>
      </c>
      <c r="I38" s="14" t="str">
        <f t="shared" si="1"/>
        <v>-</v>
      </c>
      <c r="J38" s="20">
        <f t="shared" si="18"/>
        <v>-4.1998862497760747E-4</v>
      </c>
      <c r="K38" s="14">
        <f t="shared" si="2"/>
        <v>-7.3483196295978659E-4</v>
      </c>
      <c r="L38" s="20">
        <f t="shared" si="18"/>
        <v>0</v>
      </c>
      <c r="M38" s="14" t="str">
        <f t="shared" si="3"/>
        <v>-</v>
      </c>
      <c r="N38" s="20">
        <f t="shared" si="18"/>
        <v>-1.3953646280295828E-3</v>
      </c>
      <c r="O38" s="14">
        <f t="shared" si="4"/>
        <v>-2.4413959514125311E-3</v>
      </c>
      <c r="P38" s="20">
        <f t="shared" si="18"/>
        <v>4.4340457527778376E-3</v>
      </c>
      <c r="Q38" s="14">
        <f t="shared" si="5"/>
        <v>7.7580161713688284E-3</v>
      </c>
      <c r="R38" s="20">
        <f t="shared" si="18"/>
        <v>0</v>
      </c>
      <c r="S38" s="14" t="str">
        <f t="shared" si="6"/>
        <v>-</v>
      </c>
      <c r="T38" s="20">
        <f t="shared" si="18"/>
        <v>-4.4806095673581847E-3</v>
      </c>
      <c r="U38" s="14">
        <f t="shared" si="7"/>
        <v>-7.8394864237423673E-3</v>
      </c>
      <c r="V38" s="20">
        <f t="shared" si="18"/>
        <v>-3.8492512004861812E-3</v>
      </c>
      <c r="W38" s="14">
        <f t="shared" si="8"/>
        <v>-6.7348319629595421E-3</v>
      </c>
      <c r="X38" s="20">
        <f t="shared" si="18"/>
        <v>2.2060661068912246E-4</v>
      </c>
      <c r="Y38" s="14">
        <f t="shared" si="19"/>
        <v>3.8598376035370308E-4</v>
      </c>
      <c r="Z38" s="20">
        <f t="shared" si="18"/>
        <v>-5.0456906528271173E-3</v>
      </c>
      <c r="AA38" s="14">
        <f t="shared" si="10"/>
        <v>-8.8281790181877345E-3</v>
      </c>
      <c r="AB38" s="20">
        <f t="shared" si="18"/>
        <v>0</v>
      </c>
      <c r="AC38" s="14" t="str">
        <f t="shared" si="11"/>
        <v>-</v>
      </c>
      <c r="AD38" s="20">
        <f t="shared" si="18"/>
        <v>-1.95517609987228E-3</v>
      </c>
      <c r="AE38" s="14">
        <f t="shared" si="12"/>
        <v>-3.4208685806141892E-3</v>
      </c>
      <c r="AF38" s="20">
        <f t="shared" si="18"/>
        <v>0</v>
      </c>
      <c r="AG38" s="14" t="str">
        <f t="shared" si="13"/>
        <v>-</v>
      </c>
      <c r="AH38" s="20">
        <f t="shared" si="18"/>
        <v>1.8049073572374841E-3</v>
      </c>
      <c r="AI38" s="14">
        <f t="shared" si="14"/>
        <v>3.1579512810617216E-3</v>
      </c>
      <c r="AJ38" s="20">
        <f t="shared" si="18"/>
        <v>5.7154376258450323E-4</v>
      </c>
      <c r="AK38" s="14">
        <f t="shared" si="15"/>
        <v>9.9999999999961231E-4</v>
      </c>
      <c r="AL38" s="20">
        <f t="shared" si="20"/>
        <v>-2.5682990815726559E-2</v>
      </c>
      <c r="AM38" s="14">
        <f t="shared" si="16"/>
        <v>-4.6530290127291207E-2</v>
      </c>
      <c r="AN38" s="20"/>
      <c r="AO38" s="14">
        <f t="shared" si="17"/>
        <v>0.11537351124715076</v>
      </c>
    </row>
    <row r="39" spans="2:41" x14ac:dyDescent="0.25">
      <c r="B39" s="5" t="s">
        <v>21</v>
      </c>
      <c r="D39" s="24"/>
      <c r="E39" s="25"/>
      <c r="F39" s="20">
        <f t="shared" si="18"/>
        <v>0</v>
      </c>
      <c r="G39" s="14" t="str">
        <f t="shared" si="0"/>
        <v>-</v>
      </c>
      <c r="H39" s="20">
        <f t="shared" si="18"/>
        <v>0</v>
      </c>
      <c r="I39" s="14" t="str">
        <f t="shared" si="1"/>
        <v>-</v>
      </c>
      <c r="J39" s="20">
        <f t="shared" si="18"/>
        <v>-9.8634413958176292E-4</v>
      </c>
      <c r="K39" s="14">
        <f t="shared" si="2"/>
        <v>-1.6493870582931502E-3</v>
      </c>
      <c r="L39" s="20">
        <f t="shared" si="18"/>
        <v>0</v>
      </c>
      <c r="M39" s="14" t="str">
        <f t="shared" si="3"/>
        <v>-</v>
      </c>
      <c r="N39" s="20">
        <f t="shared" si="18"/>
        <v>3.0630805291339547E-3</v>
      </c>
      <c r="O39" s="14">
        <f t="shared" si="4"/>
        <v>5.1221527867600924E-3</v>
      </c>
      <c r="P39" s="20">
        <f t="shared" si="18"/>
        <v>1.3372933722980651E-2</v>
      </c>
      <c r="Q39" s="14">
        <f t="shared" si="5"/>
        <v>2.2362523311031734E-2</v>
      </c>
      <c r="R39" s="20">
        <f t="shared" si="18"/>
        <v>0</v>
      </c>
      <c r="S39" s="14" t="str">
        <f t="shared" si="6"/>
        <v>-</v>
      </c>
      <c r="T39" s="20">
        <f t="shared" si="18"/>
        <v>-5.5700587394933443E-3</v>
      </c>
      <c r="U39" s="14">
        <f t="shared" si="7"/>
        <v>-9.3143786536298255E-3</v>
      </c>
      <c r="V39" s="20">
        <f t="shared" si="18"/>
        <v>-4.1165371923665983E-3</v>
      </c>
      <c r="W39" s="14">
        <f t="shared" si="8"/>
        <v>-6.8837669304253057E-3</v>
      </c>
      <c r="X39" s="20">
        <f t="shared" si="18"/>
        <v>1.9318254923539335E-4</v>
      </c>
      <c r="Y39" s="14">
        <f t="shared" si="19"/>
        <v>3.2304424369758444E-4</v>
      </c>
      <c r="Z39" s="20">
        <f t="shared" si="18"/>
        <v>-3.3649956426764494E-3</v>
      </c>
      <c r="AA39" s="14">
        <f t="shared" si="10"/>
        <v>-5.6270220925087877E-3</v>
      </c>
      <c r="AB39" s="20">
        <f t="shared" si="18"/>
        <v>0</v>
      </c>
      <c r="AC39" s="14" t="str">
        <f t="shared" si="11"/>
        <v>-</v>
      </c>
      <c r="AD39" s="20">
        <f t="shared" si="18"/>
        <v>-1.2614461289484069E-4</v>
      </c>
      <c r="AE39" s="14">
        <f t="shared" si="12"/>
        <v>-2.10941884919158E-4</v>
      </c>
      <c r="AF39" s="20">
        <f t="shared" si="18"/>
        <v>-4.204820429842826E-5</v>
      </c>
      <c r="AG39" s="14">
        <f t="shared" si="13"/>
        <v>-7.0313961639950628E-5</v>
      </c>
      <c r="AH39" s="20">
        <f t="shared" si="18"/>
        <v>2.0734753493705238E-3</v>
      </c>
      <c r="AI39" s="14">
        <f t="shared" si="14"/>
        <v>3.4673125430560725E-3</v>
      </c>
      <c r="AJ39" s="20">
        <f t="shared" si="18"/>
        <v>0</v>
      </c>
      <c r="AK39" s="14" t="str">
        <f t="shared" si="15"/>
        <v>-</v>
      </c>
      <c r="AL39" s="20">
        <f t="shared" si="20"/>
        <v>-0.17067086334630055</v>
      </c>
      <c r="AM39" s="14">
        <f t="shared" si="16"/>
        <v>-0.3740292668533623</v>
      </c>
      <c r="AN39" s="20"/>
      <c r="AO39" s="14">
        <f t="shared" si="17"/>
        <v>0.11860300230084314</v>
      </c>
    </row>
    <row r="40" spans="2:41" x14ac:dyDescent="0.25">
      <c r="B40" s="5" t="s">
        <v>89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</row>
    <row r="41" spans="2:41" x14ac:dyDescent="0.25">
      <c r="B41" s="5" t="s">
        <v>90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</row>
    <row r="42" spans="2:41" x14ac:dyDescent="0.25">
      <c r="B42" s="5" t="s">
        <v>22</v>
      </c>
      <c r="D42" s="24"/>
      <c r="E42" s="25"/>
      <c r="F42" s="20">
        <f t="shared" si="18"/>
        <v>0</v>
      </c>
      <c r="G42" s="14" t="str">
        <f t="shared" si="0"/>
        <v>-</v>
      </c>
      <c r="H42" s="20">
        <f t="shared" si="18"/>
        <v>0</v>
      </c>
      <c r="I42" s="14" t="str">
        <f t="shared" si="1"/>
        <v>-</v>
      </c>
      <c r="J42" s="20">
        <f t="shared" si="18"/>
        <v>-1.5865228040912172E-4</v>
      </c>
      <c r="K42" s="14">
        <f t="shared" si="2"/>
        <v>-3.3630064290775648E-4</v>
      </c>
      <c r="L42" s="20">
        <f t="shared" si="18"/>
        <v>0</v>
      </c>
      <c r="M42" s="14" t="str">
        <f t="shared" si="3"/>
        <v>-</v>
      </c>
      <c r="N42" s="20">
        <f t="shared" si="18"/>
        <v>-8.8666905004097796E-4</v>
      </c>
      <c r="O42" s="14">
        <f t="shared" si="4"/>
        <v>-1.8795025877117147E-3</v>
      </c>
      <c r="P42" s="20">
        <f t="shared" si="18"/>
        <v>6.6135415748379556E-3</v>
      </c>
      <c r="Q42" s="14">
        <f t="shared" si="5"/>
        <v>1.4018949351250608E-2</v>
      </c>
      <c r="R42" s="20">
        <f t="shared" si="18"/>
        <v>0</v>
      </c>
      <c r="S42" s="14" t="str">
        <f t="shared" si="6"/>
        <v>-</v>
      </c>
      <c r="T42" s="20">
        <f t="shared" si="18"/>
        <v>-4.7121411231323407E-3</v>
      </c>
      <c r="U42" s="14">
        <f t="shared" si="7"/>
        <v>-9.9884860469418493E-3</v>
      </c>
      <c r="V42" s="20">
        <f t="shared" si="18"/>
        <v>-2.8174836097361045E-3</v>
      </c>
      <c r="W42" s="14">
        <f t="shared" si="8"/>
        <v>-5.9723159786494902E-3</v>
      </c>
      <c r="X42" s="20">
        <f t="shared" si="18"/>
        <v>-4.4912069144475986E-5</v>
      </c>
      <c r="Y42" s="14">
        <f t="shared" si="19"/>
        <v>-9.5201642791887045E-5</v>
      </c>
      <c r="Z42" s="20">
        <f t="shared" si="18"/>
        <v>2.7048024864310127E-3</v>
      </c>
      <c r="AA42" s="14">
        <f t="shared" si="10"/>
        <v>5.7334619633570266E-3</v>
      </c>
      <c r="AB42" s="20">
        <f t="shared" si="18"/>
        <v>0</v>
      </c>
      <c r="AC42" s="14" t="str">
        <f t="shared" si="11"/>
        <v>-</v>
      </c>
      <c r="AD42" s="20">
        <f t="shared" si="18"/>
        <v>-1.0165858636912439E-4</v>
      </c>
      <c r="AE42" s="14">
        <f t="shared" si="12"/>
        <v>-2.154891682924695E-4</v>
      </c>
      <c r="AF42" s="20">
        <f t="shared" si="18"/>
        <v>-2.0128606194136367E-4</v>
      </c>
      <c r="AG42" s="14">
        <f t="shared" si="13"/>
        <v>-4.266729218432568E-4</v>
      </c>
      <c r="AH42" s="20">
        <f t="shared" si="18"/>
        <v>1.7565341036547277E-3</v>
      </c>
      <c r="AI42" s="14">
        <f t="shared" si="14"/>
        <v>3.723385171806831E-3</v>
      </c>
      <c r="AJ42" s="20">
        <f t="shared" si="18"/>
        <v>-9.1733786833247954E-4</v>
      </c>
      <c r="AK42" s="14">
        <f t="shared" si="15"/>
        <v>-1.944512326506461E-3</v>
      </c>
      <c r="AL42" s="20">
        <f t="shared" si="20"/>
        <v>-1.0592881966032808E-2</v>
      </c>
      <c r="AM42" s="14">
        <f t="shared" si="16"/>
        <v>-2.2753347891260253E-2</v>
      </c>
      <c r="AN42" s="20">
        <f t="shared" si="21"/>
        <v>5.3281963968275559E-2</v>
      </c>
      <c r="AO42" s="14">
        <f t="shared" si="17"/>
        <v>0.11464744700030099</v>
      </c>
    </row>
    <row r="43" spans="2:41" x14ac:dyDescent="0.25">
      <c r="B43" s="5" t="s">
        <v>23</v>
      </c>
      <c r="D43" s="24"/>
      <c r="E43" s="25"/>
      <c r="F43" s="20">
        <f t="shared" si="18"/>
        <v>0</v>
      </c>
      <c r="G43" s="14"/>
      <c r="H43" s="20">
        <f t="shared" si="18"/>
        <v>0</v>
      </c>
      <c r="I43" s="14" t="str">
        <f t="shared" si="1"/>
        <v>-</v>
      </c>
      <c r="J43" s="20">
        <f t="shared" si="18"/>
        <v>1.0080678060986337E-4</v>
      </c>
      <c r="K43" s="14">
        <f t="shared" si="2"/>
        <v>2.1287657255985126E-4</v>
      </c>
      <c r="L43" s="20">
        <f t="shared" si="18"/>
        <v>0</v>
      </c>
      <c r="M43" s="14" t="str">
        <f t="shared" si="3"/>
        <v>-</v>
      </c>
      <c r="N43" s="20">
        <f t="shared" si="18"/>
        <v>-7.5889597067819725E-3</v>
      </c>
      <c r="O43" s="14">
        <f t="shared" si="4"/>
        <v>-1.6025824075535305E-2</v>
      </c>
      <c r="P43" s="20">
        <f t="shared" si="18"/>
        <v>5.8945920884174718E-3</v>
      </c>
      <c r="Q43" s="14">
        <f t="shared" si="5"/>
        <v>1.2447779334182119E-2</v>
      </c>
      <c r="R43" s="20">
        <f t="shared" si="18"/>
        <v>0</v>
      </c>
      <c r="S43" s="14" t="str">
        <f t="shared" si="6"/>
        <v>-</v>
      </c>
      <c r="T43" s="20">
        <f t="shared" si="18"/>
        <v>-6.090791068147805E-3</v>
      </c>
      <c r="U43" s="14">
        <f t="shared" si="7"/>
        <v>-1.2862098352129567E-2</v>
      </c>
      <c r="V43" s="20">
        <f t="shared" si="18"/>
        <v>1.126162908462125E-3</v>
      </c>
      <c r="W43" s="14">
        <f t="shared" si="8"/>
        <v>2.3781505435163247E-3</v>
      </c>
      <c r="X43" s="20">
        <f t="shared" si="18"/>
        <v>-3.0777574079998704E-4</v>
      </c>
      <c r="Y43" s="14">
        <f t="shared" si="19"/>
        <v>-6.4993886742737567E-4</v>
      </c>
      <c r="Z43" s="20">
        <f t="shared" si="18"/>
        <v>1.5481809554807047E-4</v>
      </c>
      <c r="AA43" s="14">
        <f t="shared" si="10"/>
        <v>3.2693381686365978E-4</v>
      </c>
      <c r="AB43" s="20">
        <f t="shared" si="18"/>
        <v>0</v>
      </c>
      <c r="AC43" s="14" t="str">
        <f t="shared" si="11"/>
        <v>-</v>
      </c>
      <c r="AD43" s="20">
        <f t="shared" si="18"/>
        <v>-5.0584604061376659E-5</v>
      </c>
      <c r="AE43" s="14">
        <f t="shared" si="12"/>
        <v>-1.0682096057178063E-4</v>
      </c>
      <c r="AF43" s="20">
        <f t="shared" si="18"/>
        <v>-1.9458839380748216E-4</v>
      </c>
      <c r="AG43" s="14">
        <f t="shared" si="13"/>
        <v>-4.1091789741782431E-4</v>
      </c>
      <c r="AH43" s="20">
        <f t="shared" si="18"/>
        <v>1.2269380916382078E-3</v>
      </c>
      <c r="AI43" s="14">
        <f t="shared" si="14"/>
        <v>2.5909603908682056E-3</v>
      </c>
      <c r="AJ43" s="20">
        <f t="shared" si="18"/>
        <v>-8.1156699124773635E-4</v>
      </c>
      <c r="AK43" s="14">
        <f t="shared" si="15"/>
        <v>-1.713809313761968E-3</v>
      </c>
      <c r="AL43" s="20">
        <f t="shared" si="20"/>
        <v>-8.9407079553369684E-3</v>
      </c>
      <c r="AM43" s="14">
        <f t="shared" si="16"/>
        <v>-1.9510857369602227E-2</v>
      </c>
      <c r="AN43" s="20">
        <f t="shared" si="21"/>
        <v>5.2258135048167009E-2</v>
      </c>
      <c r="AO43" s="14">
        <f t="shared" si="17"/>
        <v>0.11248327478042199</v>
      </c>
    </row>
    <row r="44" spans="2:41" x14ac:dyDescent="0.25">
      <c r="B44" s="5" t="s">
        <v>24</v>
      </c>
      <c r="D44" s="24"/>
      <c r="E44" s="25"/>
      <c r="F44" s="20">
        <f t="shared" si="18"/>
        <v>0</v>
      </c>
      <c r="G44" s="14"/>
      <c r="H44" s="20">
        <f t="shared" si="18"/>
        <v>0</v>
      </c>
      <c r="I44" s="14" t="str">
        <f t="shared" si="1"/>
        <v>-</v>
      </c>
      <c r="J44" s="20">
        <f t="shared" si="18"/>
        <v>3.5649866018450105E-4</v>
      </c>
      <c r="K44" s="14">
        <f t="shared" si="2"/>
        <v>5.7366930335112423E-4</v>
      </c>
      <c r="L44" s="20">
        <f t="shared" si="18"/>
        <v>0</v>
      </c>
      <c r="M44" s="14" t="str">
        <f t="shared" si="3"/>
        <v>-</v>
      </c>
      <c r="N44" s="20">
        <f t="shared" si="18"/>
        <v>-9.9009966318197584E-4</v>
      </c>
      <c r="O44" s="14">
        <f t="shared" si="4"/>
        <v>-1.5932452136898571E-3</v>
      </c>
      <c r="P44" s="20">
        <f t="shared" si="18"/>
        <v>4.9751992255564481E-3</v>
      </c>
      <c r="Q44" s="14">
        <f t="shared" si="5"/>
        <v>8.0059741943519086E-3</v>
      </c>
      <c r="R44" s="20">
        <f t="shared" si="18"/>
        <v>0</v>
      </c>
      <c r="S44" s="14" t="str">
        <f t="shared" si="6"/>
        <v>-</v>
      </c>
      <c r="T44" s="20">
        <f t="shared" si="18"/>
        <v>-5.359129879657476E-3</v>
      </c>
      <c r="U44" s="14">
        <f t="shared" si="7"/>
        <v>-8.6237864205165934E-3</v>
      </c>
      <c r="V44" s="20">
        <f t="shared" si="18"/>
        <v>-5.2718814275031223E-3</v>
      </c>
      <c r="W44" s="14">
        <f t="shared" si="8"/>
        <v>-8.4833882525686775E-3</v>
      </c>
      <c r="X44" s="20">
        <f t="shared" si="18"/>
        <v>-6.5456322033341507E-4</v>
      </c>
      <c r="Y44" s="14">
        <f t="shared" si="19"/>
        <v>-1.0533078200451341E-3</v>
      </c>
      <c r="Z44" s="20">
        <f t="shared" si="18"/>
        <v>-5.6968987159989881E-3</v>
      </c>
      <c r="AA44" s="14">
        <f t="shared" si="10"/>
        <v>-9.1673161295414557E-3</v>
      </c>
      <c r="AB44" s="20">
        <f t="shared" si="18"/>
        <v>0</v>
      </c>
      <c r="AC44" s="14" t="str">
        <f t="shared" si="11"/>
        <v>-</v>
      </c>
      <c r="AD44" s="20">
        <f t="shared" si="18"/>
        <v>-3.6470319509407378E-4</v>
      </c>
      <c r="AE44" s="14">
        <f t="shared" si="12"/>
        <v>-5.8687184897485492E-4</v>
      </c>
      <c r="AF44" s="20">
        <f t="shared" si="18"/>
        <v>-9.806400355083511E-7</v>
      </c>
      <c r="AG44" s="14">
        <f t="shared" si="13"/>
        <v>-1.5780230021751607E-6</v>
      </c>
      <c r="AH44" s="20">
        <f t="shared" si="18"/>
        <v>8.0673061845748517E-4</v>
      </c>
      <c r="AI44" s="14">
        <f t="shared" si="14"/>
        <v>1.2981720370086013E-3</v>
      </c>
      <c r="AJ44" s="20">
        <f t="shared" si="18"/>
        <v>-2.030863010663575E-4</v>
      </c>
      <c r="AK44" s="14">
        <f t="shared" si="15"/>
        <v>-3.2680172428308299E-4</v>
      </c>
      <c r="AL44" s="20">
        <f t="shared" si="20"/>
        <v>-6.5898528647506671E-3</v>
      </c>
      <c r="AM44" s="14">
        <f t="shared" si="16"/>
        <v>-1.1245035600697235E-2</v>
      </c>
      <c r="AN44" s="20">
        <f t="shared" si="21"/>
        <v>7.1384882998424493E-2</v>
      </c>
      <c r="AO44" s="14">
        <f t="shared" si="17"/>
        <v>0.11727934406263238</v>
      </c>
    </row>
    <row r="45" spans="2:41" x14ac:dyDescent="0.25">
      <c r="B45" s="5" t="s">
        <v>77</v>
      </c>
      <c r="D45" s="24"/>
      <c r="E45" s="25"/>
      <c r="F45" s="20">
        <f t="shared" si="18"/>
        <v>0</v>
      </c>
      <c r="G45" s="14" t="str">
        <f>IF(G21-E21=0,"-",G21-E21)</f>
        <v>-</v>
      </c>
      <c r="H45" s="20">
        <f t="shared" si="18"/>
        <v>0</v>
      </c>
      <c r="I45" s="14" t="str">
        <f t="shared" si="1"/>
        <v>-</v>
      </c>
      <c r="J45" s="20">
        <f t="shared" si="18"/>
        <v>4.6576618537508274E-4</v>
      </c>
      <c r="K45" s="14">
        <f t="shared" si="2"/>
        <v>1.0000000000005009E-3</v>
      </c>
      <c r="L45" s="20">
        <f t="shared" si="18"/>
        <v>0</v>
      </c>
      <c r="M45" s="14" t="str">
        <f t="shared" si="3"/>
        <v>-</v>
      </c>
      <c r="N45" s="20">
        <f t="shared" si="18"/>
        <v>7.4522589659991034E-3</v>
      </c>
      <c r="O45" s="14">
        <f t="shared" si="4"/>
        <v>1.5999999999999827E-2</v>
      </c>
      <c r="P45" s="20">
        <f t="shared" si="18"/>
        <v>2.1425244527247367E-2</v>
      </c>
      <c r="Q45" s="14">
        <f t="shared" si="5"/>
        <v>4.5999999999999951E-2</v>
      </c>
      <c r="R45" s="20">
        <f t="shared" si="18"/>
        <v>0</v>
      </c>
      <c r="S45" s="14" t="str">
        <f t="shared" si="6"/>
        <v>-</v>
      </c>
      <c r="T45" s="20">
        <f t="shared" si="18"/>
        <v>-1.8630647414998869E-3</v>
      </c>
      <c r="U45" s="14">
        <f t="shared" si="7"/>
        <v>-4.0000000000002603E-3</v>
      </c>
      <c r="V45" s="20">
        <f t="shared" si="18"/>
        <v>-1.1178388448998655E-2</v>
      </c>
      <c r="W45" s="14">
        <f t="shared" si="8"/>
        <v>-2.3999999999999862E-2</v>
      </c>
      <c r="X45" s="20">
        <f t="shared" si="18"/>
        <v>-4.657661853748607E-4</v>
      </c>
      <c r="Y45" s="14">
        <f t="shared" si="19"/>
        <v>-1.0000000000000009E-3</v>
      </c>
      <c r="Z45" s="20">
        <f t="shared" si="18"/>
        <v>8.8495575221239076E-3</v>
      </c>
      <c r="AA45" s="14">
        <f t="shared" si="10"/>
        <v>1.9000000000000336E-2</v>
      </c>
      <c r="AB45" s="20">
        <f t="shared" si="18"/>
        <v>0</v>
      </c>
      <c r="AC45" s="14" t="str">
        <f t="shared" si="11"/>
        <v>-</v>
      </c>
      <c r="AD45" s="20">
        <f t="shared" si="18"/>
        <v>-4.6576618537508274E-4</v>
      </c>
      <c r="AE45" s="14">
        <f t="shared" si="12"/>
        <v>-1.0000000000002576E-3</v>
      </c>
      <c r="AF45" s="20">
        <f t="shared" si="18"/>
        <v>0</v>
      </c>
      <c r="AG45" s="14" t="str">
        <f t="shared" si="13"/>
        <v>-</v>
      </c>
      <c r="AH45" s="20">
        <f t="shared" si="18"/>
        <v>0</v>
      </c>
      <c r="AI45" s="14" t="str">
        <f t="shared" si="14"/>
        <v>-</v>
      </c>
      <c r="AJ45" s="20">
        <f t="shared" si="18"/>
        <v>4.6576618537508274E-4</v>
      </c>
      <c r="AK45" s="14">
        <f t="shared" si="15"/>
        <v>1.0000000000002576E-3</v>
      </c>
      <c r="AL45" s="20">
        <f t="shared" si="20"/>
        <v>1.9562179785747702E-2</v>
      </c>
      <c r="AM45" s="14">
        <f t="shared" si="16"/>
        <v>4.1999999999999926E-2</v>
      </c>
      <c r="AN45" s="20">
        <f t="shared" si="21"/>
        <v>5.3563111318118306E-2</v>
      </c>
      <c r="AO45" s="14">
        <f t="shared" si="17"/>
        <v>0.11500000000000027</v>
      </c>
    </row>
    <row r="46" spans="2:41" x14ac:dyDescent="0.25">
      <c r="B46" s="5" t="s">
        <v>78</v>
      </c>
      <c r="D46" s="24"/>
      <c r="E46" s="25"/>
      <c r="F46" s="20">
        <f t="shared" si="18"/>
        <v>0</v>
      </c>
      <c r="G46" s="14" t="str">
        <f>IF(G22-E22=0,"-",G22-E22)</f>
        <v>-</v>
      </c>
      <c r="H46" s="20">
        <f t="shared" si="18"/>
        <v>0</v>
      </c>
      <c r="I46" s="14" t="str">
        <f t="shared" si="1"/>
        <v>-</v>
      </c>
      <c r="J46" s="20">
        <f t="shared" si="18"/>
        <v>0</v>
      </c>
      <c r="K46" s="14" t="str">
        <f t="shared" si="2"/>
        <v>-</v>
      </c>
      <c r="L46" s="20">
        <f t="shared" si="18"/>
        <v>0</v>
      </c>
      <c r="M46" s="14" t="str">
        <f t="shared" si="3"/>
        <v>-</v>
      </c>
      <c r="N46" s="20">
        <f t="shared" si="18"/>
        <v>5.3964300539643961E-3</v>
      </c>
      <c r="O46" s="14">
        <f t="shared" si="4"/>
        <v>1.300000000000035E-2</v>
      </c>
      <c r="P46" s="20">
        <f t="shared" si="18"/>
        <v>2.0340390203403835E-2</v>
      </c>
      <c r="Q46" s="14">
        <f t="shared" si="5"/>
        <v>4.8999999999999634E-2</v>
      </c>
      <c r="R46" s="20">
        <f t="shared" si="18"/>
        <v>0</v>
      </c>
      <c r="S46" s="14" t="str">
        <f t="shared" si="6"/>
        <v>-</v>
      </c>
      <c r="T46" s="20">
        <f t="shared" si="18"/>
        <v>-1.2453300124533051E-3</v>
      </c>
      <c r="U46" s="14">
        <f t="shared" si="7"/>
        <v>-2.9999999999999333E-3</v>
      </c>
      <c r="V46" s="20">
        <f t="shared" si="18"/>
        <v>-1.2038190120381875E-2</v>
      </c>
      <c r="W46" s="14">
        <f t="shared" si="8"/>
        <v>-2.9000000000000036E-2</v>
      </c>
      <c r="X46" s="20">
        <f t="shared" si="18"/>
        <v>4.1511000415117572E-4</v>
      </c>
      <c r="Y46" s="14">
        <f t="shared" si="19"/>
        <v>1.0000000000002819E-3</v>
      </c>
      <c r="Z46" s="20">
        <f t="shared" si="18"/>
        <v>9.5475300954752651E-3</v>
      </c>
      <c r="AA46" s="14">
        <f t="shared" si="10"/>
        <v>2.2999999999999847E-2</v>
      </c>
      <c r="AB46" s="20">
        <f t="shared" si="18"/>
        <v>0</v>
      </c>
      <c r="AC46" s="14" t="str">
        <f t="shared" si="11"/>
        <v>-</v>
      </c>
      <c r="AD46" s="20">
        <f t="shared" si="18"/>
        <v>-4.1511000415095367E-4</v>
      </c>
      <c r="AE46" s="14">
        <f t="shared" si="12"/>
        <v>-9.9999999999967476E-4</v>
      </c>
      <c r="AF46" s="20">
        <f t="shared" si="18"/>
        <v>0</v>
      </c>
      <c r="AG46" s="14" t="str">
        <f t="shared" si="13"/>
        <v>-</v>
      </c>
      <c r="AH46" s="20">
        <f t="shared" si="18"/>
        <v>-1.2453300124533273E-2</v>
      </c>
      <c r="AI46" s="14">
        <f t="shared" si="14"/>
        <v>-3.0000000000000318E-2</v>
      </c>
      <c r="AJ46" s="20">
        <f t="shared" si="18"/>
        <v>4.1511000415117572E-4</v>
      </c>
      <c r="AK46" s="14">
        <f t="shared" si="15"/>
        <v>9.9999999999998007E-4</v>
      </c>
      <c r="AL46" s="20">
        <f t="shared" si="20"/>
        <v>2.4906600249066102E-2</v>
      </c>
      <c r="AM46" s="14">
        <f t="shared" si="16"/>
        <v>6.0000000000000206E-2</v>
      </c>
      <c r="AN46" s="20">
        <f t="shared" si="21"/>
        <v>5.2303860523038814E-2</v>
      </c>
      <c r="AO46" s="14">
        <f t="shared" si="17"/>
        <v>0.12600000000000022</v>
      </c>
    </row>
    <row r="47" spans="2:41" x14ac:dyDescent="0.25">
      <c r="B47" s="5" t="s">
        <v>79</v>
      </c>
      <c r="D47" s="24"/>
      <c r="E47" s="25"/>
      <c r="F47" s="20">
        <f t="shared" si="18"/>
        <v>0</v>
      </c>
      <c r="G47" s="14" t="str">
        <f>IF(G23-E23=0,"-",G23-E23)</f>
        <v>-</v>
      </c>
      <c r="H47" s="20">
        <f t="shared" si="18"/>
        <v>0</v>
      </c>
      <c r="I47" s="14" t="str">
        <f t="shared" si="1"/>
        <v>-</v>
      </c>
      <c r="J47" s="20">
        <f t="shared" si="18"/>
        <v>-3.0156815440285367E-4</v>
      </c>
      <c r="K47" s="14">
        <f t="shared" si="2"/>
        <v>-1.0000000000000269E-3</v>
      </c>
      <c r="L47" s="20">
        <f t="shared" si="18"/>
        <v>0</v>
      </c>
      <c r="M47" s="14" t="str">
        <f t="shared" si="3"/>
        <v>-</v>
      </c>
      <c r="N47" s="20">
        <f t="shared" si="18"/>
        <v>6.0313630880581837E-4</v>
      </c>
      <c r="O47" s="14">
        <f t="shared" si="4"/>
        <v>2.0000000000005096E-3</v>
      </c>
      <c r="P47" s="20">
        <f t="shared" si="18"/>
        <v>1.7189384800965213E-2</v>
      </c>
      <c r="Q47" s="14">
        <f t="shared" si="5"/>
        <v>5.7000000000000169E-2</v>
      </c>
      <c r="R47" s="20">
        <f t="shared" si="18"/>
        <v>0</v>
      </c>
      <c r="S47" s="14" t="str">
        <f t="shared" si="6"/>
        <v>-</v>
      </c>
      <c r="T47" s="20">
        <f t="shared" si="18"/>
        <v>9.0470446320822795E-4</v>
      </c>
      <c r="U47" s="14">
        <f t="shared" si="7"/>
        <v>2.999999999998719E-3</v>
      </c>
      <c r="V47" s="20">
        <f t="shared" si="18"/>
        <v>-1.4173703256935788E-2</v>
      </c>
      <c r="W47" s="14">
        <f t="shared" si="8"/>
        <v>-4.6999999999998987E-2</v>
      </c>
      <c r="X47" s="20">
        <f t="shared" si="18"/>
        <v>9.0470446320867204E-4</v>
      </c>
      <c r="Y47" s="14">
        <f t="shared" si="19"/>
        <v>2.9999999999996245E-3</v>
      </c>
      <c r="Z47" s="20">
        <f t="shared" si="18"/>
        <v>1.2364294330518888E-2</v>
      </c>
      <c r="AA47" s="14">
        <f t="shared" si="10"/>
        <v>4.1000000000000647E-2</v>
      </c>
      <c r="AB47" s="20">
        <f t="shared" si="18"/>
        <v>0</v>
      </c>
      <c r="AC47" s="14" t="str">
        <f t="shared" si="11"/>
        <v>-</v>
      </c>
      <c r="AD47" s="20">
        <f t="shared" si="18"/>
        <v>-3.0156815440296469E-4</v>
      </c>
      <c r="AE47" s="14">
        <f t="shared" si="12"/>
        <v>-1.0000000000000217E-3</v>
      </c>
      <c r="AF47" s="20">
        <f t="shared" si="18"/>
        <v>0</v>
      </c>
      <c r="AG47" s="14" t="str">
        <f t="shared" si="13"/>
        <v>-</v>
      </c>
      <c r="AH47" s="20">
        <f t="shared" si="18"/>
        <v>-1.5983112183353576E-2</v>
      </c>
      <c r="AI47" s="14">
        <f t="shared" si="14"/>
        <v>-5.3000000000000519E-2</v>
      </c>
      <c r="AJ47" s="20">
        <f t="shared" si="18"/>
        <v>3.0156815440296469E-4</v>
      </c>
      <c r="AK47" s="14">
        <f t="shared" si="15"/>
        <v>1.0000000000004823E-3</v>
      </c>
      <c r="AL47" s="20">
        <f t="shared" si="20"/>
        <v>3.7997587454764892E-2</v>
      </c>
      <c r="AM47" s="14">
        <f t="shared" si="16"/>
        <v>0.126</v>
      </c>
      <c r="AN47" s="20">
        <f t="shared" si="21"/>
        <v>4.0410132689987721E-2</v>
      </c>
      <c r="AO47" s="14">
        <f t="shared" si="17"/>
        <v>0.13399999999999965</v>
      </c>
    </row>
    <row r="48" spans="2:41" x14ac:dyDescent="0.25">
      <c r="B48" s="5" t="s">
        <v>80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</row>
    <row r="49" spans="2:50" ht="16.5" thickBot="1" x14ac:dyDescent="0.3">
      <c r="B49" s="5" t="s">
        <v>25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-2.6191526961483191E-5</v>
      </c>
      <c r="K49" s="15">
        <f>IF(K25-I25=0,"-",K25-I25)</f>
        <v>-6.776037978824377E-5</v>
      </c>
      <c r="L49" s="21">
        <f>L25-J25</f>
        <v>0</v>
      </c>
      <c r="M49" s="15" t="str">
        <f>IF(M25-K25=0,"-",M25-K25)</f>
        <v>-</v>
      </c>
      <c r="N49" s="21">
        <f>N25-L25</f>
        <v>4.0291361273276927E-3</v>
      </c>
      <c r="O49" s="15">
        <f>IF(O25-M25=0,"-",O25-M25)</f>
        <v>1.0423821207834813E-2</v>
      </c>
      <c r="P49" s="21">
        <f>P25-N25</f>
        <v>1.9622039484360032E-2</v>
      </c>
      <c r="Q49" s="15">
        <f>IF(Q25-O25=0,"-",Q25-O25)</f>
        <v>5.0764388408415101E-2</v>
      </c>
      <c r="R49" s="21">
        <f>R25-P25</f>
        <v>0</v>
      </c>
      <c r="S49" s="15" t="str">
        <f>IF(S25-Q25=0,"-",S25-Q25)</f>
        <v>-</v>
      </c>
      <c r="T49" s="21">
        <f>T25-R25</f>
        <v>-6.8948368870525023E-4</v>
      </c>
      <c r="U49" s="15">
        <f>IF(U25-S25=0,"-",U25-S25)</f>
        <v>-1.7837706321304977E-3</v>
      </c>
      <c r="V49" s="21">
        <f>V25-T25</f>
        <v>-1.2673257936904658E-2</v>
      </c>
      <c r="W49" s="15">
        <f>IF(W25-U25=0,"-",W25-U25)</f>
        <v>-3.2787121278695298E-2</v>
      </c>
      <c r="X49" s="21">
        <f>X25-V25</f>
        <v>5.2168716141842708E-4</v>
      </c>
      <c r="Y49" s="15">
        <f t="shared" ref="Y49" si="22">IF(Y25-U25=0,"-",Y25-U25)</f>
        <v>-3.1437458838608878E-2</v>
      </c>
      <c r="Z49" s="21">
        <f>Z25-X25</f>
        <v>1.0415654325675927E-2</v>
      </c>
      <c r="AA49" s="15">
        <f t="shared" ref="AA49" si="23">IF(AA25-Y25=0,"-",AA25-Y25)</f>
        <v>2.6946450807921386E-2</v>
      </c>
      <c r="AB49" s="21">
        <f>AB25-Z25</f>
        <v>0</v>
      </c>
      <c r="AC49" s="15" t="str">
        <f t="shared" ref="AC49" si="24">IF(AC25-AA25=0,"-",AC25-AA25)</f>
        <v>-</v>
      </c>
      <c r="AD49" s="21">
        <f>AD25-AB25</f>
        <v>-5.1974070040650133E-4</v>
      </c>
      <c r="AE49" s="15">
        <f t="shared" ref="AE49" si="25">IF(AE25-AC25=0,"-",AE25-AC25)</f>
        <v>-1.3446267299645626E-3</v>
      </c>
      <c r="AF49" s="21">
        <f>AF25-AD25</f>
        <v>-4.4403038657270244E-5</v>
      </c>
      <c r="AG49" s="15">
        <f t="shared" ref="AG49" si="26">IF(AG25-AE25=0,"-",AG25-AE25)</f>
        <v>-1.1487557665512682E-4</v>
      </c>
      <c r="AH49" s="21">
        <f>AH25-AF25</f>
        <v>-1.1516512202684348E-2</v>
      </c>
      <c r="AI49" s="15">
        <f t="shared" ref="AI49" si="27">IF(AI25-AG25=0,"-",AI25-AG25)</f>
        <v>-2.9794492006465775E-2</v>
      </c>
      <c r="AJ49" s="21">
        <f>AJ25-AH25</f>
        <v>3.0478771634734336E-4</v>
      </c>
      <c r="AK49" s="15">
        <f t="shared" ref="AK49" si="28">IF(AK25-AI25=0,"-",AK25-AI25)</f>
        <v>7.8851956378478069E-4</v>
      </c>
      <c r="AL49" s="21">
        <f>AL25-AJ25</f>
        <v>2.7659887591202637E-2</v>
      </c>
      <c r="AM49" s="15">
        <f t="shared" ref="AM49" si="29">IF(AM25-AK25=0,"-",AM25-AK25)</f>
        <v>6.7648579266049835E-2</v>
      </c>
      <c r="AN49" s="21">
        <f>AN25-AL25</f>
        <v>4.5323932675766176E-2</v>
      </c>
      <c r="AO49" s="15">
        <f t="shared" ref="AO49" si="30">IF(AO25-AM25=0,"-",AO25-AM25)</f>
        <v>0.11247844421523691</v>
      </c>
    </row>
    <row r="51" spans="2:50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1.0395010395007898E-3</v>
      </c>
      <c r="L51" s="16">
        <f>MAX(L31:L49)</f>
        <v>0</v>
      </c>
      <c r="N51" s="16">
        <f>MAX(N31:N49)</f>
        <v>1.0395010395010562E-2</v>
      </c>
      <c r="P51" s="16">
        <f>MAX(P31:P49)</f>
        <v>2.1425244527247367E-2</v>
      </c>
      <c r="R51" s="16">
        <f>MAX(R31:R49)</f>
        <v>0</v>
      </c>
      <c r="T51" s="16">
        <f>MAX(T31:T49)</f>
        <v>1.0140914150288394E-2</v>
      </c>
      <c r="V51" s="16">
        <f>MAX(V31:V49)</f>
        <v>1.6177600527326419E-2</v>
      </c>
      <c r="X51" s="16">
        <f>MAX(X31:X49)</f>
        <v>9.0470446320867204E-4</v>
      </c>
      <c r="Z51" s="16">
        <f>MAX(Z31:Z49)</f>
        <v>1.2364294330518888E-2</v>
      </c>
      <c r="AB51" s="16">
        <f>MAX(AB31:AB49)</f>
        <v>0</v>
      </c>
      <c r="AD51" s="16">
        <f>MAX(AD31:AD49)</f>
        <v>1.3015881375795235E-3</v>
      </c>
      <c r="AF51" s="16">
        <f>MAX(AF31:AF49)</f>
        <v>1.5137490349281801E-4</v>
      </c>
      <c r="AH51" s="16">
        <f>MAX(AH31:AH49)</f>
        <v>5.1369863013699391E-3</v>
      </c>
      <c r="AJ51" s="16">
        <f>MAX(AJ31:AJ49)</f>
        <v>1.0395010395010118E-3</v>
      </c>
      <c r="AL51" s="16">
        <f>MAX(AL31:AL49)</f>
        <v>3.7997587454764892E-2</v>
      </c>
      <c r="AN51" s="16">
        <f>MAX(AN31:AN49)</f>
        <v>0.12889812889812902</v>
      </c>
    </row>
    <row r="52" spans="2:50" ht="219" customHeight="1" x14ac:dyDescent="0.25">
      <c r="B52" s="17" t="s">
        <v>27</v>
      </c>
      <c r="C52" s="18"/>
      <c r="D52" s="63"/>
      <c r="E52" s="64"/>
      <c r="F52" s="57"/>
      <c r="G52" s="58"/>
      <c r="H52" s="57" t="s">
        <v>28</v>
      </c>
      <c r="I52" s="58"/>
      <c r="J52" s="57" t="s">
        <v>28</v>
      </c>
      <c r="K52" s="58"/>
      <c r="L52" s="57" t="s">
        <v>28</v>
      </c>
      <c r="M52" s="58"/>
      <c r="N52" s="57" t="s">
        <v>85</v>
      </c>
      <c r="O52" s="58"/>
      <c r="P52" s="57" t="s">
        <v>85</v>
      </c>
      <c r="Q52" s="58"/>
      <c r="R52" s="57" t="s">
        <v>28</v>
      </c>
      <c r="S52" s="58"/>
      <c r="T52" s="57" t="s">
        <v>86</v>
      </c>
      <c r="U52" s="58"/>
      <c r="V52" s="57" t="s">
        <v>87</v>
      </c>
      <c r="W52" s="58"/>
      <c r="X52" s="57" t="s">
        <v>87</v>
      </c>
      <c r="Y52" s="58"/>
      <c r="Z52" s="57" t="s">
        <v>83</v>
      </c>
      <c r="AA52" s="58"/>
      <c r="AB52" s="57" t="s">
        <v>82</v>
      </c>
      <c r="AC52" s="58"/>
      <c r="AD52" s="57" t="s">
        <v>28</v>
      </c>
      <c r="AE52" s="58"/>
      <c r="AF52" s="57" t="s">
        <v>87</v>
      </c>
      <c r="AG52" s="58"/>
      <c r="AH52" s="57" t="s">
        <v>88</v>
      </c>
      <c r="AI52" s="58"/>
      <c r="AJ52" s="57" t="s">
        <v>88</v>
      </c>
      <c r="AK52" s="58"/>
      <c r="AL52" s="57" t="s">
        <v>84</v>
      </c>
      <c r="AM52" s="58"/>
      <c r="AN52" s="57" t="s">
        <v>29</v>
      </c>
      <c r="AO52" s="58"/>
      <c r="AP52" s="59"/>
      <c r="AQ52" s="60"/>
    </row>
    <row r="54" spans="2:50" x14ac:dyDescent="0.25">
      <c r="B54" s="1" t="s">
        <v>13</v>
      </c>
      <c r="D54" s="1" t="str">
        <f t="shared" ref="D54:D65" si="31">IF(OR(D7="-",D7&lt;0.02),"",D$28&amp;",")</f>
        <v/>
      </c>
      <c r="E54" s="1" t="str">
        <f t="shared" ref="E54:E65" si="32">IF(OR(D7="-",D7&gt;-0.02),"",D$28&amp;",")</f>
        <v/>
      </c>
      <c r="F54" s="1" t="str">
        <f t="shared" ref="F54:F65" si="33">IF(OR(F31="-",F31&lt;0.02),"",F$28&amp;",")</f>
        <v/>
      </c>
      <c r="G54" s="1" t="str">
        <f t="shared" ref="G54:G65" si="34">IF(OR(F31="-",F31&gt;-0.02),"",F$28&amp;",")</f>
        <v/>
      </c>
      <c r="H54" s="1" t="str">
        <f t="shared" ref="H54:H65" si="35">IF(OR(H31="-",H31&lt;0.02),"",H$28&amp;",")</f>
        <v/>
      </c>
      <c r="I54" s="1" t="str">
        <f t="shared" ref="I54:I65" si="36">IF(OR(H31="-",H31&gt;-0.02),"",H$28&amp;",")</f>
        <v/>
      </c>
      <c r="J54" s="1" t="str">
        <f t="shared" ref="J54:J65" si="37">IF(OR(J31="-",J31&lt;0.02),"",J$28&amp;",")</f>
        <v/>
      </c>
      <c r="K54" s="1" t="str">
        <f t="shared" ref="K54:K65" si="38">IF(OR(J31="-",J31&gt;-0.02),"",J$28&amp;",")</f>
        <v/>
      </c>
      <c r="L54" s="1" t="str">
        <f t="shared" ref="L54:L65" si="39">IF(OR(L31="-",L31&lt;0.02),"",L$28&amp;",")</f>
        <v/>
      </c>
      <c r="M54" s="1" t="str">
        <f t="shared" ref="M54:M65" si="40">IF(OR(L31="-",L31&gt;-0.02),"",L$28&amp;",")</f>
        <v/>
      </c>
      <c r="N54" s="1" t="str">
        <f t="shared" ref="N54:N65" si="41">IF(OR(N31="-",N31&lt;0.02),"",N$28&amp;",")</f>
        <v/>
      </c>
      <c r="O54" s="1" t="str">
        <f t="shared" ref="O54:O65" si="42">IF(OR(N31="-",N31&gt;-0.02),"",N$28&amp;",")</f>
        <v/>
      </c>
      <c r="P54" s="1" t="str">
        <f t="shared" ref="P54:P65" si="43">IF(OR(P31="-",P31&lt;0.02),"",P$28&amp;",")</f>
        <v/>
      </c>
      <c r="Q54" s="1" t="str">
        <f t="shared" ref="Q54:Q65" si="44">IF(OR(P31="-",P31&gt;-0.02),"",P$28&amp;",")</f>
        <v/>
      </c>
      <c r="R54" s="1" t="str">
        <f t="shared" ref="R54:R65" si="45">IF(OR(R31="-",R31&lt;0.02),"",R$28&amp;",")</f>
        <v/>
      </c>
      <c r="S54" s="1" t="str">
        <f t="shared" ref="S54:S65" si="46">IF(OR(R31="-",R31&gt;-0.02),"",R$28&amp;",")</f>
        <v/>
      </c>
      <c r="T54" s="1" t="str">
        <f t="shared" ref="T54:T65" si="47">IF(OR(T31="-",T31&lt;0.02),"",T$28&amp;",")</f>
        <v/>
      </c>
      <c r="U54" s="1" t="str">
        <f t="shared" ref="U54:U65" si="48">IF(OR(T31="-",T31&gt;-0.02),"",T$28&amp;",")</f>
        <v/>
      </c>
      <c r="V54" s="1" t="str">
        <f t="shared" ref="V54:V65" si="49">IF(OR(V31="-",V31&lt;0.02),"",V$28&amp;",")</f>
        <v/>
      </c>
      <c r="W54" s="1" t="str">
        <f t="shared" ref="W54:W65" si="50">IF(OR(V31="-",V31&gt;-0.02),"",V$28&amp;",")</f>
        <v/>
      </c>
      <c r="X54" s="1" t="str">
        <f t="shared" ref="X54:X65" si="51">IF(OR(X31="-",X31&lt;0.02),"",X$28&amp;",")</f>
        <v/>
      </c>
      <c r="Y54" s="1" t="str">
        <f t="shared" ref="Y54:Y65" si="52">IF(OR(X31="-",X31&gt;-0.02),"",X$28&amp;",")</f>
        <v/>
      </c>
      <c r="Z54" s="1" t="str">
        <f t="shared" ref="Z54:Z65" si="53">IF(OR(Z31="-",Z31&lt;0.02),"",Z$28&amp;",")</f>
        <v/>
      </c>
      <c r="AA54" s="1" t="str">
        <f t="shared" ref="AA54:AA65" si="54">IF(OR(Z31="-",Z31&gt;-0.02),"",Z$28&amp;",")</f>
        <v/>
      </c>
      <c r="AB54" s="1" t="str">
        <f t="shared" ref="AB54:AB65" si="55">IF(OR(AB31="-",AB31&lt;0.02),"",AB$28&amp;",")</f>
        <v/>
      </c>
      <c r="AC54" s="1" t="str">
        <f t="shared" ref="AC54:AC65" si="56">IF(OR(AB31="-",AB31&gt;-0.02),"",AB$28&amp;",")</f>
        <v/>
      </c>
      <c r="AD54" s="1" t="str">
        <f t="shared" ref="AD54:AD65" si="57">IF(OR(AD31="-",AD31&lt;0.02),"",AD$28&amp;",")</f>
        <v/>
      </c>
      <c r="AE54" s="1" t="str">
        <f t="shared" ref="AE54:AE65" si="58">IF(OR(AD31="-",AD31&gt;-0.02),"",AD$28&amp;",")</f>
        <v/>
      </c>
      <c r="AF54" s="1" t="str">
        <f t="shared" ref="AF54:AF65" si="59">IF(OR(AF31="-",AF31&lt;0.02),"",AF$28&amp;",")</f>
        <v/>
      </c>
      <c r="AG54" s="1" t="str">
        <f t="shared" ref="AG54:AG65" si="60">IF(OR(AF31="-",AF31&gt;-0.02),"",AF$28&amp;",")</f>
        <v/>
      </c>
      <c r="AH54" s="1" t="str">
        <f t="shared" ref="AH54:AH65" si="61">IF(OR(AH31="-",AH31&lt;0.02),"",AH$28&amp;",")</f>
        <v/>
      </c>
      <c r="AI54" s="1" t="str">
        <f t="shared" ref="AI54:AI65" si="62">IF(OR(AH31="-",AH31&gt;-0.02),"",AH$28&amp;",")</f>
        <v/>
      </c>
      <c r="AJ54" s="1" t="str">
        <f t="shared" ref="AJ54:AJ65" si="63">IF(OR(AJ31="-",AJ31&lt;0.02),"",AJ$28&amp;",")</f>
        <v/>
      </c>
      <c r="AK54" s="1" t="str">
        <f t="shared" ref="AK54:AK65" si="64">IF(OR(AJ31="-",AJ31&gt;-0.02),"",AJ$28&amp;",")</f>
        <v/>
      </c>
      <c r="AL54" s="1" t="str">
        <f t="shared" ref="AL54:AL65" si="65">IF(OR(AL31="-",AL31&lt;0.02),"",AL$28&amp;",")</f>
        <v/>
      </c>
      <c r="AM54" s="1" t="str">
        <f t="shared" ref="AM54:AM65" si="66">IF(OR(AL31="-",AL31&gt;-0.02),"",AL$28&amp;",")</f>
        <v/>
      </c>
      <c r="AN54" s="1" t="str">
        <f t="shared" ref="AN54:AN65" si="67">IF(OR(AN31="-",AN31&lt;0.02),"",AN$28&amp;",")</f>
        <v>Table 1076: allowed revenue and rate of return &amp; EDCM recoverable,</v>
      </c>
      <c r="AO54" s="1" t="str">
        <f t="shared" ref="AO54:AO65" si="68">IF(OR(AN31="-",AN31&gt;-0.02),"",AN$28&amp;",")</f>
        <v/>
      </c>
      <c r="AS54" s="1" t="str">
        <f>D54&amp;F54&amp;H54&amp;J54&amp;L54&amp;N54&amp;P54&amp;R54&amp;T54&amp;V54&amp;X54&amp;Z54&amp;AB54&amp;AD54&amp;AF54&amp;AH54&amp;AJ54&amp;AL54&amp;AN54</f>
        <v>Table 1076: allowed revenue and rate of return &amp; EDCM recoverable,</v>
      </c>
      <c r="AT54" s="1" t="str">
        <f>E54&amp;G54&amp;I54&amp;K54&amp;M54&amp;O54&amp;Q54&amp;S54&amp;U54&amp;W54&amp;Y54&amp;AA54&amp;AC54&amp;AE54&amp;AG54&amp;AI54&amp;AK54&amp;AM54&amp;AO54</f>
        <v/>
      </c>
      <c r="AU54" s="1" t="str">
        <f>IF(AS54="","No factors contributing to greater than 2% upward change.",AW54)</f>
        <v>Gone up mainly due to Table 1076: allowed revenue and rate of return &amp; EDCM recoverable,</v>
      </c>
      <c r="AV54" s="1" t="str">
        <f>IF(AT54="","No factors contributing to greater than 2% downward change.",AX54)</f>
        <v>No factors contributing to greater than 2% downward change.</v>
      </c>
      <c r="AW54" s="1" t="str">
        <f>"Gone up mainly due to "&amp;AS54</f>
        <v>Gone up mainly due to Table 1076: allowed revenue and rate of return &amp; EDCM recoverable,</v>
      </c>
      <c r="AX54" s="1" t="str">
        <f>"Gone down mainly due to "&amp;AT54</f>
        <v xml:space="preserve">Gone down mainly due to </v>
      </c>
    </row>
    <row r="55" spans="2:50" x14ac:dyDescent="0.25">
      <c r="B55" s="1" t="s">
        <v>14</v>
      </c>
      <c r="D55" s="1" t="str">
        <f t="shared" si="31"/>
        <v/>
      </c>
      <c r="E55" s="1" t="str">
        <f t="shared" si="32"/>
        <v/>
      </c>
      <c r="F55" s="1" t="str">
        <f t="shared" si="33"/>
        <v/>
      </c>
      <c r="G55" s="1" t="str">
        <f t="shared" si="34"/>
        <v/>
      </c>
      <c r="H55" s="1" t="str">
        <f t="shared" si="35"/>
        <v/>
      </c>
      <c r="I55" s="1" t="str">
        <f t="shared" si="36"/>
        <v/>
      </c>
      <c r="J55" s="1" t="str">
        <f t="shared" si="37"/>
        <v/>
      </c>
      <c r="K55" s="1" t="str">
        <f t="shared" si="38"/>
        <v/>
      </c>
      <c r="L55" s="1" t="str">
        <f t="shared" si="39"/>
        <v/>
      </c>
      <c r="M55" s="1" t="str">
        <f t="shared" si="40"/>
        <v/>
      </c>
      <c r="N55" s="1" t="str">
        <f t="shared" si="41"/>
        <v/>
      </c>
      <c r="O55" s="1" t="str">
        <f t="shared" si="42"/>
        <v/>
      </c>
      <c r="P55" s="1" t="str">
        <f t="shared" si="43"/>
        <v/>
      </c>
      <c r="Q55" s="1" t="str">
        <f t="shared" si="44"/>
        <v/>
      </c>
      <c r="R55" s="1" t="str">
        <f t="shared" si="45"/>
        <v/>
      </c>
      <c r="S55" s="1" t="str">
        <f t="shared" si="46"/>
        <v/>
      </c>
      <c r="T55" s="1" t="str">
        <f t="shared" si="47"/>
        <v/>
      </c>
      <c r="U55" s="1" t="str">
        <f t="shared" si="48"/>
        <v/>
      </c>
      <c r="V55" s="1" t="str">
        <f t="shared" si="49"/>
        <v/>
      </c>
      <c r="W55" s="1" t="str">
        <f t="shared" si="50"/>
        <v/>
      </c>
      <c r="X55" s="1" t="str">
        <f t="shared" si="51"/>
        <v/>
      </c>
      <c r="Y55" s="1" t="str">
        <f t="shared" si="52"/>
        <v/>
      </c>
      <c r="Z55" s="1" t="str">
        <f t="shared" si="53"/>
        <v/>
      </c>
      <c r="AA55" s="1" t="str">
        <f t="shared" si="54"/>
        <v/>
      </c>
      <c r="AB55" s="1" t="str">
        <f t="shared" si="55"/>
        <v/>
      </c>
      <c r="AC55" s="1" t="str">
        <f t="shared" si="56"/>
        <v/>
      </c>
      <c r="AD55" s="1" t="str">
        <f t="shared" si="57"/>
        <v/>
      </c>
      <c r="AE55" s="1" t="str">
        <f t="shared" si="58"/>
        <v/>
      </c>
      <c r="AF55" s="1" t="str">
        <f t="shared" si="59"/>
        <v/>
      </c>
      <c r="AG55" s="1" t="str">
        <f t="shared" si="60"/>
        <v/>
      </c>
      <c r="AH55" s="1" t="str">
        <f t="shared" si="61"/>
        <v/>
      </c>
      <c r="AI55" s="1" t="str">
        <f t="shared" si="62"/>
        <v/>
      </c>
      <c r="AJ55" s="1" t="str">
        <f t="shared" si="63"/>
        <v/>
      </c>
      <c r="AK55" s="1" t="str">
        <f t="shared" si="64"/>
        <v/>
      </c>
      <c r="AL55" s="1" t="str">
        <f t="shared" si="65"/>
        <v/>
      </c>
      <c r="AM55" s="1" t="str">
        <f t="shared" si="66"/>
        <v/>
      </c>
      <c r="AN55" s="1" t="str">
        <f t="shared" si="67"/>
        <v>Table 1076: allowed revenue and rate of return &amp; EDCM recoverable,</v>
      </c>
      <c r="AO55" s="1" t="str">
        <f t="shared" si="68"/>
        <v/>
      </c>
      <c r="AS55" s="1" t="str">
        <f>D55&amp;F55&amp;H55&amp;J55&amp;L55&amp;N55&amp;P55&amp;R55&amp;T55&amp;V55&amp;X55&amp;Z55&amp;AB55&amp;AD55&amp;AF55&amp;AH55&amp;AJ55&amp;AL55&amp;AN55</f>
        <v>Table 1076: allowed revenue and rate of return &amp; EDCM recoverable,</v>
      </c>
      <c r="AT55" s="1" t="str">
        <f t="shared" ref="AT55:AT72" si="69">E55&amp;G55&amp;I55&amp;K55&amp;M55&amp;O55&amp;Q55&amp;S55&amp;U55&amp;W55&amp;Y55&amp;AA55&amp;AC55&amp;AE55&amp;AG55&amp;AI55&amp;AK55&amp;AM55&amp;AO55</f>
        <v/>
      </c>
      <c r="AU55" s="1" t="str">
        <f t="shared" ref="AU55:AU71" si="70">IF(AS55="","No factors contributing to greater than 2% upward change.",AW55)</f>
        <v>Gone up mainly due to Table 1076: allowed revenue and rate of return &amp; EDCM recoverable,</v>
      </c>
      <c r="AV55" s="1" t="str">
        <f t="shared" ref="AV55:AV71" si="71">IF(AT55="","No factors contributing to greater than 2% downward change.",AX55)</f>
        <v>No factors contributing to greater than 2% downward change.</v>
      </c>
      <c r="AW55" s="1" t="str">
        <f t="shared" ref="AW55:AW71" si="72">"Gone up mainly due to "&amp;AS55</f>
        <v>Gone up mainly due to Table 1076: allowed revenue and rate of return &amp; EDCM recoverable,</v>
      </c>
      <c r="AX55" s="1" t="str">
        <f t="shared" ref="AX55:AX71" si="73">"Gone down mainly due to "&amp;AT55</f>
        <v xml:space="preserve">Gone down mainly due to </v>
      </c>
    </row>
    <row r="56" spans="2:50" x14ac:dyDescent="0.25">
      <c r="B56" s="1" t="s">
        <v>15</v>
      </c>
      <c r="D56" s="1" t="str">
        <f t="shared" si="31"/>
        <v/>
      </c>
      <c r="E56" s="1" t="str">
        <f t="shared" si="32"/>
        <v/>
      </c>
      <c r="F56" s="1" t="str">
        <f t="shared" si="33"/>
        <v/>
      </c>
      <c r="G56" s="1" t="str">
        <f t="shared" si="34"/>
        <v/>
      </c>
      <c r="H56" s="1" t="str">
        <f t="shared" si="35"/>
        <v/>
      </c>
      <c r="I56" s="1" t="str">
        <f t="shared" si="36"/>
        <v/>
      </c>
      <c r="J56" s="1" t="str">
        <f t="shared" si="37"/>
        <v/>
      </c>
      <c r="K56" s="1" t="str">
        <f t="shared" si="38"/>
        <v/>
      </c>
      <c r="L56" s="1" t="str">
        <f t="shared" si="39"/>
        <v/>
      </c>
      <c r="M56" s="1" t="str">
        <f t="shared" si="40"/>
        <v/>
      </c>
      <c r="N56" s="1" t="str">
        <f t="shared" si="41"/>
        <v/>
      </c>
      <c r="O56" s="1" t="str">
        <f t="shared" si="42"/>
        <v/>
      </c>
      <c r="P56" s="1" t="str">
        <f t="shared" si="43"/>
        <v/>
      </c>
      <c r="Q56" s="1" t="str">
        <f t="shared" si="44"/>
        <v/>
      </c>
      <c r="R56" s="1" t="str">
        <f t="shared" si="45"/>
        <v/>
      </c>
      <c r="S56" s="1" t="str">
        <f t="shared" si="46"/>
        <v/>
      </c>
      <c r="T56" s="1" t="str">
        <f t="shared" si="47"/>
        <v/>
      </c>
      <c r="U56" s="1" t="str">
        <f t="shared" si="48"/>
        <v/>
      </c>
      <c r="V56" s="1" t="str">
        <f t="shared" si="49"/>
        <v/>
      </c>
      <c r="W56" s="1" t="str">
        <f t="shared" si="50"/>
        <v/>
      </c>
      <c r="X56" s="1" t="str">
        <f t="shared" si="51"/>
        <v/>
      </c>
      <c r="Y56" s="1" t="str">
        <f t="shared" si="52"/>
        <v/>
      </c>
      <c r="Z56" s="1" t="str">
        <f t="shared" si="53"/>
        <v/>
      </c>
      <c r="AA56" s="1" t="str">
        <f t="shared" si="54"/>
        <v/>
      </c>
      <c r="AB56" s="1" t="str">
        <f t="shared" si="55"/>
        <v/>
      </c>
      <c r="AC56" s="1" t="str">
        <f t="shared" si="56"/>
        <v/>
      </c>
      <c r="AD56" s="1" t="str">
        <f t="shared" si="57"/>
        <v/>
      </c>
      <c r="AE56" s="1" t="str">
        <f t="shared" si="58"/>
        <v/>
      </c>
      <c r="AF56" s="1" t="str">
        <f t="shared" si="59"/>
        <v/>
      </c>
      <c r="AG56" s="1" t="str">
        <f t="shared" si="60"/>
        <v/>
      </c>
      <c r="AH56" s="1" t="str">
        <f t="shared" si="61"/>
        <v/>
      </c>
      <c r="AI56" s="1" t="str">
        <f t="shared" si="62"/>
        <v/>
      </c>
      <c r="AJ56" s="1" t="str">
        <f t="shared" si="63"/>
        <v/>
      </c>
      <c r="AK56" s="1" t="str">
        <f t="shared" si="64"/>
        <v/>
      </c>
      <c r="AL56" s="1" t="str">
        <f t="shared" si="65"/>
        <v/>
      </c>
      <c r="AM56" s="1" t="str">
        <f t="shared" si="66"/>
        <v/>
      </c>
      <c r="AN56" s="1" t="str">
        <f t="shared" si="67"/>
        <v>Table 1076: allowed revenue and rate of return &amp; EDCM recoverable,</v>
      </c>
      <c r="AO56" s="1" t="str">
        <f t="shared" si="68"/>
        <v/>
      </c>
      <c r="AS56" s="1" t="str">
        <f t="shared" ref="AS56:AS72" si="74">D56&amp;F56&amp;H56&amp;J56&amp;L56&amp;N56&amp;P56&amp;R56&amp;T56&amp;V56&amp;X56&amp;Z56&amp;AB56&amp;AD56&amp;AF56&amp;AH56&amp;AJ56&amp;AL56&amp;AN56</f>
        <v>Table 1076: allowed revenue and rate of return &amp; EDCM recoverable,</v>
      </c>
      <c r="AT56" s="1" t="str">
        <f t="shared" si="69"/>
        <v/>
      </c>
      <c r="AU56" s="1" t="str">
        <f t="shared" si="70"/>
        <v>Gone up mainly due to Table 1076: allowed revenue and rate of return &amp; EDCM recoverable,</v>
      </c>
      <c r="AV56" s="1" t="str">
        <f t="shared" si="71"/>
        <v>No factors contributing to greater than 2% downward change.</v>
      </c>
      <c r="AW56" s="1" t="str">
        <f t="shared" si="72"/>
        <v>Gone up mainly due to Table 1076: allowed revenue and rate of return &amp; EDCM recoverable,</v>
      </c>
      <c r="AX56" s="1" t="str">
        <f t="shared" si="73"/>
        <v xml:space="preserve">Gone down mainly due to </v>
      </c>
    </row>
    <row r="57" spans="2:50" x14ac:dyDescent="0.25">
      <c r="B57" s="1" t="s">
        <v>16</v>
      </c>
      <c r="D57" s="1" t="str">
        <f t="shared" si="31"/>
        <v/>
      </c>
      <c r="E57" s="1" t="str">
        <f t="shared" si="32"/>
        <v/>
      </c>
      <c r="F57" s="1" t="str">
        <f t="shared" si="33"/>
        <v/>
      </c>
      <c r="G57" s="1" t="str">
        <f t="shared" si="34"/>
        <v/>
      </c>
      <c r="H57" s="1" t="str">
        <f t="shared" si="35"/>
        <v/>
      </c>
      <c r="I57" s="1" t="str">
        <f t="shared" si="36"/>
        <v/>
      </c>
      <c r="J57" s="1" t="str">
        <f t="shared" si="37"/>
        <v/>
      </c>
      <c r="K57" s="1" t="str">
        <f t="shared" si="38"/>
        <v/>
      </c>
      <c r="L57" s="1" t="str">
        <f t="shared" si="39"/>
        <v/>
      </c>
      <c r="M57" s="1" t="str">
        <f t="shared" si="40"/>
        <v/>
      </c>
      <c r="N57" s="1" t="str">
        <f t="shared" si="41"/>
        <v/>
      </c>
      <c r="O57" s="1" t="str">
        <f t="shared" si="42"/>
        <v/>
      </c>
      <c r="P57" s="1" t="str">
        <f t="shared" si="43"/>
        <v/>
      </c>
      <c r="Q57" s="1" t="str">
        <f t="shared" si="44"/>
        <v/>
      </c>
      <c r="R57" s="1" t="str">
        <f t="shared" si="45"/>
        <v/>
      </c>
      <c r="S57" s="1" t="str">
        <f t="shared" si="46"/>
        <v/>
      </c>
      <c r="T57" s="1" t="str">
        <f t="shared" si="47"/>
        <v/>
      </c>
      <c r="U57" s="1" t="str">
        <f t="shared" si="48"/>
        <v/>
      </c>
      <c r="V57" s="1" t="str">
        <f t="shared" si="49"/>
        <v/>
      </c>
      <c r="W57" s="1" t="str">
        <f t="shared" si="50"/>
        <v/>
      </c>
      <c r="X57" s="1" t="str">
        <f t="shared" si="51"/>
        <v/>
      </c>
      <c r="Y57" s="1" t="str">
        <f t="shared" si="52"/>
        <v/>
      </c>
      <c r="Z57" s="1" t="str">
        <f t="shared" si="53"/>
        <v/>
      </c>
      <c r="AA57" s="1" t="str">
        <f t="shared" si="54"/>
        <v/>
      </c>
      <c r="AB57" s="1" t="str">
        <f t="shared" si="55"/>
        <v/>
      </c>
      <c r="AC57" s="1" t="str">
        <f t="shared" si="56"/>
        <v/>
      </c>
      <c r="AD57" s="1" t="str">
        <f t="shared" si="57"/>
        <v/>
      </c>
      <c r="AE57" s="1" t="str">
        <f t="shared" si="58"/>
        <v/>
      </c>
      <c r="AF57" s="1" t="str">
        <f t="shared" si="59"/>
        <v/>
      </c>
      <c r="AG57" s="1" t="str">
        <f t="shared" si="60"/>
        <v/>
      </c>
      <c r="AH57" s="1" t="str">
        <f t="shared" si="61"/>
        <v/>
      </c>
      <c r="AI57" s="1" t="str">
        <f t="shared" si="62"/>
        <v/>
      </c>
      <c r="AJ57" s="1" t="str">
        <f t="shared" si="63"/>
        <v/>
      </c>
      <c r="AK57" s="1" t="str">
        <f t="shared" si="64"/>
        <v/>
      </c>
      <c r="AL57" s="1" t="str">
        <f t="shared" si="65"/>
        <v/>
      </c>
      <c r="AM57" s="1" t="str">
        <f t="shared" si="66"/>
        <v/>
      </c>
      <c r="AN57" s="1" t="str">
        <f t="shared" si="67"/>
        <v>Table 1076: allowed revenue and rate of return &amp; EDCM recoverable,</v>
      </c>
      <c r="AO57" s="1" t="str">
        <f t="shared" si="68"/>
        <v/>
      </c>
      <c r="AS57" s="1" t="str">
        <f t="shared" si="74"/>
        <v>Table 1076: allowed revenue and rate of return &amp; EDCM recoverable,</v>
      </c>
      <c r="AT57" s="1" t="str">
        <f t="shared" si="69"/>
        <v/>
      </c>
      <c r="AU57" s="1" t="str">
        <f t="shared" si="70"/>
        <v>Gone up mainly due to Table 1076: allowed revenue and rate of return &amp; EDCM recoverable,</v>
      </c>
      <c r="AV57" s="1" t="str">
        <f t="shared" si="71"/>
        <v>No factors contributing to greater than 2% downward change.</v>
      </c>
      <c r="AW57" s="1" t="str">
        <f t="shared" si="72"/>
        <v>Gone up mainly due to Table 1076: allowed revenue and rate of return &amp; EDCM recoverable,</v>
      </c>
      <c r="AX57" s="1" t="str">
        <f t="shared" si="73"/>
        <v xml:space="preserve">Gone down mainly due to </v>
      </c>
    </row>
    <row r="58" spans="2:50" x14ac:dyDescent="0.25">
      <c r="B58" s="1" t="s">
        <v>17</v>
      </c>
      <c r="D58" s="1" t="str">
        <f t="shared" si="31"/>
        <v/>
      </c>
      <c r="E58" s="1" t="str">
        <f t="shared" si="32"/>
        <v/>
      </c>
      <c r="F58" s="1" t="str">
        <f t="shared" si="33"/>
        <v/>
      </c>
      <c r="G58" s="1" t="str">
        <f t="shared" si="34"/>
        <v/>
      </c>
      <c r="H58" s="1" t="str">
        <f t="shared" si="35"/>
        <v/>
      </c>
      <c r="I58" s="1" t="str">
        <f t="shared" si="36"/>
        <v/>
      </c>
      <c r="J58" s="1" t="str">
        <f t="shared" si="37"/>
        <v/>
      </c>
      <c r="K58" s="1" t="str">
        <f t="shared" si="38"/>
        <v/>
      </c>
      <c r="L58" s="1" t="str">
        <f t="shared" si="39"/>
        <v/>
      </c>
      <c r="M58" s="1" t="str">
        <f t="shared" si="40"/>
        <v/>
      </c>
      <c r="N58" s="1" t="str">
        <f t="shared" si="41"/>
        <v/>
      </c>
      <c r="O58" s="1" t="str">
        <f t="shared" si="42"/>
        <v/>
      </c>
      <c r="P58" s="1" t="str">
        <f t="shared" si="43"/>
        <v/>
      </c>
      <c r="Q58" s="1" t="str">
        <f t="shared" si="44"/>
        <v/>
      </c>
      <c r="R58" s="1" t="str">
        <f t="shared" si="45"/>
        <v/>
      </c>
      <c r="S58" s="1" t="str">
        <f t="shared" si="46"/>
        <v/>
      </c>
      <c r="T58" s="1" t="str">
        <f t="shared" si="47"/>
        <v/>
      </c>
      <c r="U58" s="1" t="str">
        <f t="shared" si="48"/>
        <v/>
      </c>
      <c r="V58" s="1" t="str">
        <f t="shared" si="49"/>
        <v/>
      </c>
      <c r="W58" s="1" t="str">
        <f t="shared" si="50"/>
        <v/>
      </c>
      <c r="X58" s="1" t="str">
        <f t="shared" si="51"/>
        <v/>
      </c>
      <c r="Y58" s="1" t="str">
        <f t="shared" si="52"/>
        <v/>
      </c>
      <c r="Z58" s="1" t="str">
        <f t="shared" si="53"/>
        <v/>
      </c>
      <c r="AA58" s="1" t="str">
        <f t="shared" si="54"/>
        <v/>
      </c>
      <c r="AB58" s="1" t="str">
        <f t="shared" si="55"/>
        <v/>
      </c>
      <c r="AC58" s="1" t="str">
        <f t="shared" si="56"/>
        <v/>
      </c>
      <c r="AD58" s="1" t="str">
        <f t="shared" si="57"/>
        <v/>
      </c>
      <c r="AE58" s="1" t="str">
        <f t="shared" si="58"/>
        <v/>
      </c>
      <c r="AF58" s="1" t="str">
        <f t="shared" si="59"/>
        <v/>
      </c>
      <c r="AG58" s="1" t="str">
        <f t="shared" si="60"/>
        <v/>
      </c>
      <c r="AH58" s="1" t="str">
        <f t="shared" si="61"/>
        <v/>
      </c>
      <c r="AI58" s="1" t="str">
        <f t="shared" si="62"/>
        <v/>
      </c>
      <c r="AJ58" s="1" t="str">
        <f t="shared" si="63"/>
        <v/>
      </c>
      <c r="AK58" s="1" t="str">
        <f t="shared" si="64"/>
        <v/>
      </c>
      <c r="AL58" s="1" t="str">
        <f t="shared" si="65"/>
        <v/>
      </c>
      <c r="AM58" s="1" t="str">
        <f t="shared" si="66"/>
        <v/>
      </c>
      <c r="AN58" s="1" t="str">
        <f t="shared" si="67"/>
        <v>Table 1076: allowed revenue and rate of return &amp; EDCM recoverable,</v>
      </c>
      <c r="AO58" s="1" t="str">
        <f t="shared" si="68"/>
        <v/>
      </c>
      <c r="AS58" s="1" t="str">
        <f t="shared" si="74"/>
        <v>Table 1076: allowed revenue and rate of return &amp; EDCM recoverable,</v>
      </c>
      <c r="AT58" s="1" t="str">
        <f t="shared" si="69"/>
        <v/>
      </c>
      <c r="AU58" s="1" t="str">
        <f t="shared" si="70"/>
        <v>Gone up mainly due to Table 1076: allowed revenue and rate of return &amp; EDCM recoverable,</v>
      </c>
      <c r="AV58" s="1" t="str">
        <f t="shared" si="71"/>
        <v>No factors contributing to greater than 2% downward change.</v>
      </c>
      <c r="AW58" s="1" t="str">
        <f t="shared" si="72"/>
        <v>Gone up mainly due to Table 1076: allowed revenue and rate of return &amp; EDCM recoverable,</v>
      </c>
      <c r="AX58" s="1" t="str">
        <f t="shared" si="73"/>
        <v xml:space="preserve">Gone down mainly due to </v>
      </c>
    </row>
    <row r="59" spans="2:50" x14ac:dyDescent="0.25">
      <c r="B59" s="1" t="s">
        <v>18</v>
      </c>
      <c r="D59" s="1" t="str">
        <f t="shared" si="31"/>
        <v/>
      </c>
      <c r="E59" s="1" t="str">
        <f t="shared" si="32"/>
        <v/>
      </c>
      <c r="F59" s="1" t="str">
        <f t="shared" si="33"/>
        <v/>
      </c>
      <c r="G59" s="1" t="str">
        <f t="shared" si="34"/>
        <v/>
      </c>
      <c r="H59" s="1" t="str">
        <f t="shared" si="35"/>
        <v/>
      </c>
      <c r="I59" s="1" t="str">
        <f t="shared" si="36"/>
        <v/>
      </c>
      <c r="J59" s="1" t="str">
        <f t="shared" si="37"/>
        <v/>
      </c>
      <c r="K59" s="1" t="str">
        <f t="shared" si="38"/>
        <v/>
      </c>
      <c r="L59" s="1" t="str">
        <f t="shared" si="39"/>
        <v/>
      </c>
      <c r="M59" s="1" t="str">
        <f t="shared" si="40"/>
        <v/>
      </c>
      <c r="N59" s="1" t="str">
        <f t="shared" si="41"/>
        <v/>
      </c>
      <c r="O59" s="1" t="str">
        <f t="shared" si="42"/>
        <v/>
      </c>
      <c r="P59" s="1" t="str">
        <f t="shared" si="43"/>
        <v/>
      </c>
      <c r="Q59" s="1" t="str">
        <f t="shared" si="44"/>
        <v/>
      </c>
      <c r="R59" s="1" t="str">
        <f t="shared" si="45"/>
        <v/>
      </c>
      <c r="S59" s="1" t="str">
        <f t="shared" si="46"/>
        <v/>
      </c>
      <c r="T59" s="1" t="str">
        <f t="shared" si="47"/>
        <v/>
      </c>
      <c r="U59" s="1" t="str">
        <f t="shared" si="48"/>
        <v/>
      </c>
      <c r="V59" s="1" t="str">
        <f t="shared" si="49"/>
        <v/>
      </c>
      <c r="W59" s="1" t="str">
        <f t="shared" si="50"/>
        <v/>
      </c>
      <c r="X59" s="1" t="str">
        <f t="shared" si="51"/>
        <v/>
      </c>
      <c r="Y59" s="1" t="str">
        <f t="shared" si="52"/>
        <v/>
      </c>
      <c r="Z59" s="1" t="str">
        <f t="shared" si="53"/>
        <v/>
      </c>
      <c r="AA59" s="1" t="str">
        <f t="shared" si="54"/>
        <v>Table 1059: Otex,</v>
      </c>
      <c r="AB59" s="1" t="str">
        <f t="shared" si="55"/>
        <v/>
      </c>
      <c r="AC59" s="1" t="str">
        <f t="shared" si="56"/>
        <v/>
      </c>
      <c r="AD59" s="1" t="str">
        <f t="shared" si="57"/>
        <v/>
      </c>
      <c r="AE59" s="1" t="str">
        <f t="shared" si="58"/>
        <v/>
      </c>
      <c r="AF59" s="1" t="str">
        <f t="shared" si="59"/>
        <v/>
      </c>
      <c r="AG59" s="1" t="str">
        <f t="shared" si="60"/>
        <v/>
      </c>
      <c r="AH59" s="1" t="str">
        <f t="shared" si="61"/>
        <v/>
      </c>
      <c r="AI59" s="1" t="str">
        <f t="shared" si="62"/>
        <v/>
      </c>
      <c r="AJ59" s="1" t="str">
        <f t="shared" si="63"/>
        <v/>
      </c>
      <c r="AK59" s="1" t="str">
        <f t="shared" si="64"/>
        <v/>
      </c>
      <c r="AL59" s="1" t="str">
        <f t="shared" si="65"/>
        <v/>
      </c>
      <c r="AM59" s="1" t="str">
        <f t="shared" si="66"/>
        <v/>
      </c>
      <c r="AN59" s="1" t="str">
        <f t="shared" si="67"/>
        <v>Table 1076: allowed revenue and rate of return &amp; EDCM recoverable,</v>
      </c>
      <c r="AO59" s="1" t="str">
        <f t="shared" si="68"/>
        <v/>
      </c>
      <c r="AS59" s="1" t="str">
        <f t="shared" si="74"/>
        <v>Table 1076: allowed revenue and rate of return &amp; EDCM recoverable,</v>
      </c>
      <c r="AT59" s="1" t="str">
        <f t="shared" si="69"/>
        <v>Table 1059: Otex,</v>
      </c>
      <c r="AU59" s="1" t="str">
        <f t="shared" si="70"/>
        <v>Gone up mainly due to Table 1076: allowed revenue and rate of return &amp; EDCM recoverable,</v>
      </c>
      <c r="AV59" s="1" t="str">
        <f t="shared" si="71"/>
        <v>Gone down mainly due to Table 1059: Otex,</v>
      </c>
      <c r="AW59" s="1" t="str">
        <f t="shared" si="72"/>
        <v>Gone up mainly due to Table 1076: allowed revenue and rate of return &amp; EDCM recoverable,</v>
      </c>
      <c r="AX59" s="1" t="str">
        <f t="shared" si="73"/>
        <v>Gone down mainly due to Table 1059: Otex,</v>
      </c>
    </row>
    <row r="60" spans="2:50" x14ac:dyDescent="0.25">
      <c r="B60" s="1" t="s">
        <v>19</v>
      </c>
      <c r="D60" s="1" t="str">
        <f t="shared" si="31"/>
        <v/>
      </c>
      <c r="E60" s="1" t="str">
        <f t="shared" si="32"/>
        <v/>
      </c>
      <c r="F60" s="1" t="str">
        <f t="shared" si="33"/>
        <v/>
      </c>
      <c r="G60" s="1" t="str">
        <f t="shared" si="34"/>
        <v/>
      </c>
      <c r="H60" s="1" t="str">
        <f t="shared" si="35"/>
        <v/>
      </c>
      <c r="I60" s="1" t="str">
        <f t="shared" si="36"/>
        <v/>
      </c>
      <c r="J60" s="1" t="str">
        <f t="shared" si="37"/>
        <v/>
      </c>
      <c r="K60" s="1" t="str">
        <f t="shared" si="38"/>
        <v/>
      </c>
      <c r="L60" s="1" t="str">
        <f t="shared" si="39"/>
        <v/>
      </c>
      <c r="M60" s="1" t="str">
        <f t="shared" si="40"/>
        <v/>
      </c>
      <c r="N60" s="1" t="str">
        <f t="shared" si="41"/>
        <v/>
      </c>
      <c r="O60" s="1" t="str">
        <f t="shared" si="42"/>
        <v/>
      </c>
      <c r="P60" s="1" t="str">
        <f t="shared" si="43"/>
        <v/>
      </c>
      <c r="Q60" s="1" t="str">
        <f t="shared" si="44"/>
        <v/>
      </c>
      <c r="R60" s="1" t="str">
        <f t="shared" si="45"/>
        <v/>
      </c>
      <c r="S60" s="1" t="str">
        <f t="shared" si="46"/>
        <v/>
      </c>
      <c r="T60" s="1" t="str">
        <f t="shared" si="47"/>
        <v/>
      </c>
      <c r="U60" s="1" t="str">
        <f t="shared" si="48"/>
        <v/>
      </c>
      <c r="V60" s="1" t="str">
        <f t="shared" si="49"/>
        <v/>
      </c>
      <c r="W60" s="1" t="str">
        <f t="shared" si="50"/>
        <v/>
      </c>
      <c r="X60" s="1" t="str">
        <f t="shared" si="51"/>
        <v/>
      </c>
      <c r="Y60" s="1" t="str">
        <f t="shared" si="52"/>
        <v/>
      </c>
      <c r="Z60" s="1" t="str">
        <f t="shared" si="53"/>
        <v/>
      </c>
      <c r="AA60" s="1" t="str">
        <f t="shared" si="54"/>
        <v/>
      </c>
      <c r="AB60" s="1" t="str">
        <f t="shared" si="55"/>
        <v/>
      </c>
      <c r="AC60" s="1" t="str">
        <f t="shared" si="56"/>
        <v/>
      </c>
      <c r="AD60" s="1" t="str">
        <f t="shared" si="57"/>
        <v/>
      </c>
      <c r="AE60" s="1" t="str">
        <f t="shared" si="58"/>
        <v/>
      </c>
      <c r="AF60" s="1" t="str">
        <f t="shared" si="59"/>
        <v/>
      </c>
      <c r="AG60" s="1" t="str">
        <f t="shared" si="60"/>
        <v/>
      </c>
      <c r="AH60" s="1" t="str">
        <f t="shared" si="61"/>
        <v/>
      </c>
      <c r="AI60" s="1" t="str">
        <f t="shared" si="62"/>
        <v/>
      </c>
      <c r="AJ60" s="1" t="str">
        <f t="shared" si="63"/>
        <v/>
      </c>
      <c r="AK60" s="1" t="str">
        <f t="shared" si="64"/>
        <v/>
      </c>
      <c r="AL60" s="1" t="str">
        <f t="shared" si="65"/>
        <v/>
      </c>
      <c r="AM60" s="1" t="str">
        <f t="shared" si="66"/>
        <v>Table 1053: volumes and mpans etc forecast,</v>
      </c>
      <c r="AN60" s="1" t="str">
        <f t="shared" si="67"/>
        <v/>
      </c>
      <c r="AO60" s="1" t="str">
        <f t="shared" si="68"/>
        <v/>
      </c>
      <c r="AS60" s="1" t="str">
        <f t="shared" si="74"/>
        <v/>
      </c>
      <c r="AT60" s="1" t="str">
        <f t="shared" si="69"/>
        <v>Table 1053: volumes and mpans etc forecast,</v>
      </c>
      <c r="AU60" s="1" t="str">
        <f t="shared" si="70"/>
        <v>No factors contributing to greater than 2% upward change.</v>
      </c>
      <c r="AV60" s="1" t="str">
        <f t="shared" si="71"/>
        <v>Gone down mainly due to Table 1053: volumes and mpans etc forecast,</v>
      </c>
      <c r="AW60" s="1" t="str">
        <f t="shared" si="72"/>
        <v xml:space="preserve">Gone up mainly due to </v>
      </c>
      <c r="AX60" s="1" t="str">
        <f t="shared" si="73"/>
        <v>Gone down mainly due to Table 1053: volumes and mpans etc forecast,</v>
      </c>
    </row>
    <row r="61" spans="2:50" x14ac:dyDescent="0.25">
      <c r="B61" s="1" t="s">
        <v>20</v>
      </c>
      <c r="D61" s="1" t="str">
        <f t="shared" si="31"/>
        <v/>
      </c>
      <c r="E61" s="1" t="str">
        <f t="shared" si="32"/>
        <v/>
      </c>
      <c r="F61" s="1" t="str">
        <f t="shared" si="33"/>
        <v/>
      </c>
      <c r="G61" s="1" t="str">
        <f t="shared" si="34"/>
        <v/>
      </c>
      <c r="H61" s="1" t="str">
        <f t="shared" si="35"/>
        <v/>
      </c>
      <c r="I61" s="1" t="str">
        <f t="shared" si="36"/>
        <v/>
      </c>
      <c r="J61" s="1" t="str">
        <f t="shared" si="37"/>
        <v/>
      </c>
      <c r="K61" s="1" t="str">
        <f t="shared" si="38"/>
        <v/>
      </c>
      <c r="L61" s="1" t="str">
        <f t="shared" si="39"/>
        <v/>
      </c>
      <c r="M61" s="1" t="str">
        <f t="shared" si="40"/>
        <v/>
      </c>
      <c r="N61" s="1" t="str">
        <f t="shared" si="41"/>
        <v/>
      </c>
      <c r="O61" s="1" t="str">
        <f t="shared" si="42"/>
        <v/>
      </c>
      <c r="P61" s="1" t="str">
        <f t="shared" si="43"/>
        <v/>
      </c>
      <c r="Q61" s="1" t="str">
        <f t="shared" si="44"/>
        <v/>
      </c>
      <c r="R61" s="1" t="str">
        <f t="shared" si="45"/>
        <v/>
      </c>
      <c r="S61" s="1" t="str">
        <f t="shared" si="46"/>
        <v/>
      </c>
      <c r="T61" s="1" t="str">
        <f t="shared" si="47"/>
        <v/>
      </c>
      <c r="U61" s="1" t="str">
        <f t="shared" si="48"/>
        <v/>
      </c>
      <c r="V61" s="1" t="str">
        <f t="shared" si="49"/>
        <v/>
      </c>
      <c r="W61" s="1" t="str">
        <f t="shared" si="50"/>
        <v/>
      </c>
      <c r="X61" s="1" t="str">
        <f t="shared" si="51"/>
        <v/>
      </c>
      <c r="Y61" s="1" t="str">
        <f t="shared" si="52"/>
        <v/>
      </c>
      <c r="Z61" s="1" t="str">
        <f t="shared" si="53"/>
        <v/>
      </c>
      <c r="AA61" s="1" t="str">
        <f t="shared" si="54"/>
        <v/>
      </c>
      <c r="AB61" s="1" t="str">
        <f t="shared" si="55"/>
        <v/>
      </c>
      <c r="AC61" s="1" t="str">
        <f t="shared" si="56"/>
        <v/>
      </c>
      <c r="AD61" s="1" t="str">
        <f t="shared" si="57"/>
        <v/>
      </c>
      <c r="AE61" s="1" t="str">
        <f t="shared" si="58"/>
        <v/>
      </c>
      <c r="AF61" s="1" t="str">
        <f t="shared" si="59"/>
        <v/>
      </c>
      <c r="AG61" s="1" t="str">
        <f t="shared" si="60"/>
        <v/>
      </c>
      <c r="AH61" s="1" t="str">
        <f t="shared" si="61"/>
        <v/>
      </c>
      <c r="AI61" s="1" t="str">
        <f t="shared" si="62"/>
        <v/>
      </c>
      <c r="AJ61" s="1" t="str">
        <f t="shared" si="63"/>
        <v/>
      </c>
      <c r="AK61" s="1" t="str">
        <f t="shared" si="64"/>
        <v/>
      </c>
      <c r="AL61" s="1" t="str">
        <f t="shared" si="65"/>
        <v/>
      </c>
      <c r="AM61" s="1" t="str">
        <f t="shared" si="66"/>
        <v>Table 1053: volumes and mpans etc forecast,</v>
      </c>
      <c r="AN61" s="1" t="str">
        <f t="shared" si="67"/>
        <v/>
      </c>
      <c r="AO61" s="1" t="str">
        <f t="shared" si="68"/>
        <v/>
      </c>
      <c r="AS61" s="1" t="str">
        <f t="shared" si="74"/>
        <v/>
      </c>
      <c r="AT61" s="1" t="str">
        <f t="shared" si="69"/>
        <v>Table 1053: volumes and mpans etc forecast,</v>
      </c>
      <c r="AU61" s="1" t="str">
        <f t="shared" si="70"/>
        <v>No factors contributing to greater than 2% upward change.</v>
      </c>
      <c r="AV61" s="1" t="str">
        <f t="shared" si="71"/>
        <v>Gone down mainly due to Table 1053: volumes and mpans etc forecast,</v>
      </c>
      <c r="AW61" s="1" t="str">
        <f t="shared" si="72"/>
        <v xml:space="preserve">Gone up mainly due to </v>
      </c>
      <c r="AX61" s="1" t="str">
        <f t="shared" si="73"/>
        <v>Gone down mainly due to Table 1053: volumes and mpans etc forecast,</v>
      </c>
    </row>
    <row r="62" spans="2:50" x14ac:dyDescent="0.25">
      <c r="B62" s="1" t="s">
        <v>21</v>
      </c>
      <c r="D62" s="1" t="str">
        <f t="shared" si="31"/>
        <v/>
      </c>
      <c r="E62" s="1" t="str">
        <f t="shared" si="32"/>
        <v/>
      </c>
      <c r="F62" s="1" t="str">
        <f t="shared" si="33"/>
        <v/>
      </c>
      <c r="G62" s="1" t="str">
        <f t="shared" si="34"/>
        <v/>
      </c>
      <c r="H62" s="1" t="str">
        <f t="shared" si="35"/>
        <v/>
      </c>
      <c r="I62" s="1" t="str">
        <f t="shared" si="36"/>
        <v/>
      </c>
      <c r="J62" s="1" t="str">
        <f t="shared" si="37"/>
        <v/>
      </c>
      <c r="K62" s="1" t="str">
        <f t="shared" si="38"/>
        <v/>
      </c>
      <c r="L62" s="1" t="str">
        <f t="shared" si="39"/>
        <v/>
      </c>
      <c r="M62" s="1" t="str">
        <f t="shared" si="40"/>
        <v/>
      </c>
      <c r="N62" s="1" t="str">
        <f t="shared" si="41"/>
        <v/>
      </c>
      <c r="O62" s="1" t="str">
        <f t="shared" si="42"/>
        <v/>
      </c>
      <c r="P62" s="1" t="str">
        <f t="shared" si="43"/>
        <v/>
      </c>
      <c r="Q62" s="1" t="str">
        <f t="shared" si="44"/>
        <v/>
      </c>
      <c r="R62" s="1" t="str">
        <f t="shared" si="45"/>
        <v/>
      </c>
      <c r="S62" s="1" t="str">
        <f t="shared" si="46"/>
        <v/>
      </c>
      <c r="T62" s="1" t="str">
        <f t="shared" si="47"/>
        <v/>
      </c>
      <c r="U62" s="1" t="str">
        <f t="shared" si="48"/>
        <v/>
      </c>
      <c r="V62" s="1" t="str">
        <f t="shared" si="49"/>
        <v/>
      </c>
      <c r="W62" s="1" t="str">
        <f t="shared" si="50"/>
        <v/>
      </c>
      <c r="X62" s="1" t="str">
        <f t="shared" si="51"/>
        <v/>
      </c>
      <c r="Y62" s="1" t="str">
        <f t="shared" si="52"/>
        <v/>
      </c>
      <c r="Z62" s="1" t="str">
        <f t="shared" si="53"/>
        <v/>
      </c>
      <c r="AA62" s="1" t="str">
        <f t="shared" si="54"/>
        <v/>
      </c>
      <c r="AB62" s="1" t="str">
        <f t="shared" si="55"/>
        <v/>
      </c>
      <c r="AC62" s="1" t="str">
        <f t="shared" si="56"/>
        <v/>
      </c>
      <c r="AD62" s="1" t="str">
        <f t="shared" si="57"/>
        <v/>
      </c>
      <c r="AE62" s="1" t="str">
        <f t="shared" si="58"/>
        <v/>
      </c>
      <c r="AF62" s="1" t="str">
        <f t="shared" si="59"/>
        <v/>
      </c>
      <c r="AG62" s="1" t="str">
        <f t="shared" si="60"/>
        <v/>
      </c>
      <c r="AH62" s="1" t="str">
        <f t="shared" si="61"/>
        <v/>
      </c>
      <c r="AI62" s="1" t="str">
        <f t="shared" si="62"/>
        <v/>
      </c>
      <c r="AJ62" s="1" t="str">
        <f t="shared" si="63"/>
        <v/>
      </c>
      <c r="AK62" s="1" t="str">
        <f t="shared" si="64"/>
        <v/>
      </c>
      <c r="AL62" s="1" t="str">
        <f t="shared" si="65"/>
        <v/>
      </c>
      <c r="AM62" s="1" t="str">
        <f t="shared" si="66"/>
        <v>Table 1053: volumes and mpans etc forecast,</v>
      </c>
      <c r="AN62" s="1" t="str">
        <f t="shared" si="67"/>
        <v/>
      </c>
      <c r="AO62" s="1" t="str">
        <f t="shared" si="68"/>
        <v/>
      </c>
      <c r="AS62" s="1" t="str">
        <f t="shared" si="74"/>
        <v/>
      </c>
      <c r="AT62" s="1" t="str">
        <f t="shared" si="69"/>
        <v>Table 1053: volumes and mpans etc forecast,</v>
      </c>
      <c r="AU62" s="1" t="str">
        <f t="shared" si="70"/>
        <v>No factors contributing to greater than 2% upward change.</v>
      </c>
      <c r="AV62" s="1" t="str">
        <f t="shared" si="71"/>
        <v>Gone down mainly due to Table 1053: volumes and mpans etc forecast,</v>
      </c>
      <c r="AW62" s="1" t="str">
        <f t="shared" si="72"/>
        <v xml:space="preserve">Gone up mainly due to </v>
      </c>
      <c r="AX62" s="1" t="str">
        <f t="shared" si="73"/>
        <v>Gone down mainly due to Table 1053: volumes and mpans etc forecast,</v>
      </c>
    </row>
    <row r="63" spans="2:50" x14ac:dyDescent="0.25">
      <c r="B63" s="1" t="s">
        <v>89</v>
      </c>
      <c r="D63" s="1" t="str">
        <f t="shared" si="31"/>
        <v/>
      </c>
      <c r="E63" s="1" t="str">
        <f t="shared" si="32"/>
        <v/>
      </c>
      <c r="F63" s="1" t="str">
        <f t="shared" si="33"/>
        <v/>
      </c>
      <c r="G63" s="1" t="str">
        <f t="shared" si="34"/>
        <v/>
      </c>
      <c r="H63" s="1" t="str">
        <f t="shared" si="35"/>
        <v/>
      </c>
      <c r="I63" s="1" t="str">
        <f t="shared" si="36"/>
        <v/>
      </c>
      <c r="J63" s="1" t="str">
        <f t="shared" si="37"/>
        <v/>
      </c>
      <c r="K63" s="1" t="str">
        <f t="shared" si="38"/>
        <v/>
      </c>
      <c r="L63" s="1" t="str">
        <f t="shared" si="39"/>
        <v/>
      </c>
      <c r="M63" s="1" t="str">
        <f t="shared" si="40"/>
        <v/>
      </c>
      <c r="N63" s="1" t="str">
        <f t="shared" si="41"/>
        <v/>
      </c>
      <c r="O63" s="1" t="str">
        <f t="shared" si="42"/>
        <v/>
      </c>
      <c r="P63" s="1" t="str">
        <f t="shared" si="43"/>
        <v/>
      </c>
      <c r="Q63" s="1" t="str">
        <f t="shared" si="44"/>
        <v/>
      </c>
      <c r="R63" s="1" t="str">
        <f t="shared" si="45"/>
        <v/>
      </c>
      <c r="S63" s="1" t="str">
        <f t="shared" si="46"/>
        <v/>
      </c>
      <c r="T63" s="1" t="str">
        <f t="shared" si="47"/>
        <v/>
      </c>
      <c r="U63" s="1" t="str">
        <f t="shared" si="48"/>
        <v/>
      </c>
      <c r="V63" s="1" t="str">
        <f t="shared" si="49"/>
        <v/>
      </c>
      <c r="W63" s="1" t="str">
        <f t="shared" si="50"/>
        <v/>
      </c>
      <c r="X63" s="1" t="str">
        <f t="shared" si="51"/>
        <v/>
      </c>
      <c r="Y63" s="1" t="str">
        <f t="shared" si="52"/>
        <v/>
      </c>
      <c r="Z63" s="1" t="str">
        <f t="shared" si="53"/>
        <v/>
      </c>
      <c r="AA63" s="1" t="str">
        <f t="shared" si="54"/>
        <v/>
      </c>
      <c r="AB63" s="1" t="str">
        <f t="shared" si="55"/>
        <v/>
      </c>
      <c r="AC63" s="1" t="str">
        <f t="shared" si="56"/>
        <v/>
      </c>
      <c r="AD63" s="1" t="str">
        <f t="shared" si="57"/>
        <v/>
      </c>
      <c r="AE63" s="1" t="str">
        <f t="shared" si="58"/>
        <v/>
      </c>
      <c r="AF63" s="1" t="str">
        <f t="shared" si="59"/>
        <v/>
      </c>
      <c r="AG63" s="1" t="str">
        <f t="shared" si="60"/>
        <v/>
      </c>
      <c r="AH63" s="1" t="str">
        <f t="shared" si="61"/>
        <v/>
      </c>
      <c r="AI63" s="1" t="str">
        <f t="shared" si="62"/>
        <v/>
      </c>
      <c r="AJ63" s="1" t="str">
        <f t="shared" si="63"/>
        <v/>
      </c>
      <c r="AK63" s="1" t="str">
        <f t="shared" si="64"/>
        <v/>
      </c>
      <c r="AL63" s="1" t="str">
        <f t="shared" si="65"/>
        <v/>
      </c>
      <c r="AM63" s="1" t="str">
        <f t="shared" si="66"/>
        <v/>
      </c>
      <c r="AN63" s="1" t="str">
        <f t="shared" si="67"/>
        <v/>
      </c>
      <c r="AO63" s="1" t="str">
        <f t="shared" si="68"/>
        <v/>
      </c>
      <c r="AS63" s="1" t="str">
        <f t="shared" si="74"/>
        <v/>
      </c>
      <c r="AT63" s="1" t="str">
        <f t="shared" si="69"/>
        <v/>
      </c>
      <c r="AU63" s="1" t="str">
        <f t="shared" si="70"/>
        <v>No factors contributing to greater than 2% upward change.</v>
      </c>
      <c r="AV63" s="1" t="str">
        <f t="shared" si="71"/>
        <v>No factors contributing to greater than 2% downward change.</v>
      </c>
      <c r="AW63" s="1" t="str">
        <f t="shared" si="72"/>
        <v xml:space="preserve">Gone up mainly due to </v>
      </c>
      <c r="AX63" s="1" t="str">
        <f t="shared" si="73"/>
        <v xml:space="preserve">Gone down mainly due to </v>
      </c>
    </row>
    <row r="64" spans="2:50" x14ac:dyDescent="0.25">
      <c r="B64" s="1" t="s">
        <v>90</v>
      </c>
      <c r="D64" s="1" t="str">
        <f t="shared" si="31"/>
        <v/>
      </c>
      <c r="E64" s="1" t="str">
        <f t="shared" si="32"/>
        <v/>
      </c>
      <c r="F64" s="1" t="str">
        <f t="shared" si="33"/>
        <v/>
      </c>
      <c r="G64" s="1" t="str">
        <f t="shared" si="34"/>
        <v/>
      </c>
      <c r="H64" s="1" t="str">
        <f t="shared" si="35"/>
        <v/>
      </c>
      <c r="I64" s="1" t="str">
        <f t="shared" si="36"/>
        <v/>
      </c>
      <c r="J64" s="1" t="str">
        <f t="shared" si="37"/>
        <v/>
      </c>
      <c r="K64" s="1" t="str">
        <f t="shared" si="38"/>
        <v/>
      </c>
      <c r="L64" s="1" t="str">
        <f t="shared" si="39"/>
        <v/>
      </c>
      <c r="M64" s="1" t="str">
        <f t="shared" si="40"/>
        <v/>
      </c>
      <c r="N64" s="1" t="str">
        <f t="shared" si="41"/>
        <v/>
      </c>
      <c r="O64" s="1" t="str">
        <f t="shared" si="42"/>
        <v/>
      </c>
      <c r="P64" s="1" t="str">
        <f t="shared" si="43"/>
        <v/>
      </c>
      <c r="Q64" s="1" t="str">
        <f t="shared" si="44"/>
        <v/>
      </c>
      <c r="R64" s="1" t="str">
        <f t="shared" si="45"/>
        <v/>
      </c>
      <c r="S64" s="1" t="str">
        <f t="shared" si="46"/>
        <v/>
      </c>
      <c r="T64" s="1" t="str">
        <f t="shared" si="47"/>
        <v/>
      </c>
      <c r="U64" s="1" t="str">
        <f t="shared" si="48"/>
        <v/>
      </c>
      <c r="V64" s="1" t="str">
        <f t="shared" si="49"/>
        <v/>
      </c>
      <c r="W64" s="1" t="str">
        <f t="shared" si="50"/>
        <v/>
      </c>
      <c r="X64" s="1" t="str">
        <f t="shared" si="51"/>
        <v/>
      </c>
      <c r="Y64" s="1" t="str">
        <f t="shared" si="52"/>
        <v/>
      </c>
      <c r="Z64" s="1" t="str">
        <f t="shared" si="53"/>
        <v/>
      </c>
      <c r="AA64" s="1" t="str">
        <f t="shared" si="54"/>
        <v/>
      </c>
      <c r="AB64" s="1" t="str">
        <f t="shared" si="55"/>
        <v/>
      </c>
      <c r="AC64" s="1" t="str">
        <f t="shared" si="56"/>
        <v/>
      </c>
      <c r="AD64" s="1" t="str">
        <f t="shared" si="57"/>
        <v/>
      </c>
      <c r="AE64" s="1" t="str">
        <f t="shared" si="58"/>
        <v/>
      </c>
      <c r="AF64" s="1" t="str">
        <f t="shared" si="59"/>
        <v/>
      </c>
      <c r="AG64" s="1" t="str">
        <f t="shared" si="60"/>
        <v/>
      </c>
      <c r="AH64" s="1" t="str">
        <f t="shared" si="61"/>
        <v/>
      </c>
      <c r="AI64" s="1" t="str">
        <f t="shared" si="62"/>
        <v/>
      </c>
      <c r="AJ64" s="1" t="str">
        <f t="shared" si="63"/>
        <v/>
      </c>
      <c r="AK64" s="1" t="str">
        <f t="shared" si="64"/>
        <v/>
      </c>
      <c r="AL64" s="1" t="str">
        <f t="shared" si="65"/>
        <v/>
      </c>
      <c r="AM64" s="1" t="str">
        <f t="shared" si="66"/>
        <v/>
      </c>
      <c r="AN64" s="1" t="str">
        <f t="shared" si="67"/>
        <v/>
      </c>
      <c r="AO64" s="1" t="str">
        <f t="shared" si="68"/>
        <v/>
      </c>
      <c r="AS64" s="1" t="str">
        <f t="shared" si="74"/>
        <v/>
      </c>
      <c r="AT64" s="1" t="str">
        <f t="shared" si="69"/>
        <v/>
      </c>
      <c r="AU64" s="1" t="str">
        <f t="shared" si="70"/>
        <v>No factors contributing to greater than 2% upward change.</v>
      </c>
      <c r="AV64" s="1" t="str">
        <f t="shared" si="71"/>
        <v>No factors contributing to greater than 2% downward change.</v>
      </c>
      <c r="AW64" s="1" t="str">
        <f t="shared" si="72"/>
        <v xml:space="preserve">Gone up mainly due to </v>
      </c>
      <c r="AX64" s="1" t="str">
        <f t="shared" si="73"/>
        <v xml:space="preserve">Gone down mainly due to </v>
      </c>
    </row>
    <row r="65" spans="2:50" x14ac:dyDescent="0.25">
      <c r="B65" s="1" t="s">
        <v>22</v>
      </c>
      <c r="D65" s="1" t="str">
        <f t="shared" si="31"/>
        <v/>
      </c>
      <c r="E65" s="1" t="str">
        <f t="shared" si="32"/>
        <v/>
      </c>
      <c r="F65" s="1" t="str">
        <f t="shared" si="33"/>
        <v/>
      </c>
      <c r="G65" s="1" t="str">
        <f t="shared" si="34"/>
        <v/>
      </c>
      <c r="H65" s="1" t="str">
        <f t="shared" si="35"/>
        <v/>
      </c>
      <c r="I65" s="1" t="str">
        <f t="shared" si="36"/>
        <v/>
      </c>
      <c r="J65" s="1" t="str">
        <f t="shared" si="37"/>
        <v/>
      </c>
      <c r="K65" s="1" t="str">
        <f t="shared" si="38"/>
        <v/>
      </c>
      <c r="L65" s="1" t="str">
        <f t="shared" si="39"/>
        <v/>
      </c>
      <c r="M65" s="1" t="str">
        <f t="shared" si="40"/>
        <v/>
      </c>
      <c r="N65" s="1" t="str">
        <f t="shared" si="41"/>
        <v/>
      </c>
      <c r="O65" s="1" t="str">
        <f t="shared" si="42"/>
        <v/>
      </c>
      <c r="P65" s="1" t="str">
        <f t="shared" si="43"/>
        <v/>
      </c>
      <c r="Q65" s="1" t="str">
        <f t="shared" si="44"/>
        <v/>
      </c>
      <c r="R65" s="1" t="str">
        <f t="shared" si="45"/>
        <v/>
      </c>
      <c r="S65" s="1" t="str">
        <f t="shared" si="46"/>
        <v/>
      </c>
      <c r="T65" s="1" t="str">
        <f t="shared" si="47"/>
        <v/>
      </c>
      <c r="U65" s="1" t="str">
        <f t="shared" si="48"/>
        <v/>
      </c>
      <c r="V65" s="1" t="str">
        <f t="shared" si="49"/>
        <v/>
      </c>
      <c r="W65" s="1" t="str">
        <f t="shared" si="50"/>
        <v/>
      </c>
      <c r="X65" s="1" t="str">
        <f t="shared" si="51"/>
        <v/>
      </c>
      <c r="Y65" s="1" t="str">
        <f t="shared" si="52"/>
        <v/>
      </c>
      <c r="Z65" s="1" t="str">
        <f t="shared" si="53"/>
        <v/>
      </c>
      <c r="AA65" s="1" t="str">
        <f t="shared" si="54"/>
        <v/>
      </c>
      <c r="AB65" s="1" t="str">
        <f t="shared" si="55"/>
        <v/>
      </c>
      <c r="AC65" s="1" t="str">
        <f t="shared" si="56"/>
        <v/>
      </c>
      <c r="AD65" s="1" t="str">
        <f t="shared" si="57"/>
        <v/>
      </c>
      <c r="AE65" s="1" t="str">
        <f t="shared" si="58"/>
        <v/>
      </c>
      <c r="AF65" s="1" t="str">
        <f t="shared" si="59"/>
        <v/>
      </c>
      <c r="AG65" s="1" t="str">
        <f t="shared" si="60"/>
        <v/>
      </c>
      <c r="AH65" s="1" t="str">
        <f t="shared" si="61"/>
        <v/>
      </c>
      <c r="AI65" s="1" t="str">
        <f t="shared" si="62"/>
        <v/>
      </c>
      <c r="AJ65" s="1" t="str">
        <f t="shared" si="63"/>
        <v/>
      </c>
      <c r="AK65" s="1" t="str">
        <f t="shared" si="64"/>
        <v/>
      </c>
      <c r="AL65" s="1" t="str">
        <f t="shared" si="65"/>
        <v/>
      </c>
      <c r="AM65" s="1" t="str">
        <f t="shared" si="66"/>
        <v/>
      </c>
      <c r="AN65" s="1" t="str">
        <f t="shared" si="67"/>
        <v>Table 1076: allowed revenue and rate of return &amp; EDCM recoverable,</v>
      </c>
      <c r="AO65" s="1" t="str">
        <f t="shared" si="68"/>
        <v/>
      </c>
      <c r="AS65" s="1" t="str">
        <f t="shared" si="74"/>
        <v>Table 1076: allowed revenue and rate of return &amp; EDCM recoverable,</v>
      </c>
      <c r="AT65" s="1" t="str">
        <f t="shared" si="69"/>
        <v/>
      </c>
      <c r="AU65" s="1" t="str">
        <f t="shared" si="70"/>
        <v>Gone up mainly due to Table 1076: allowed revenue and rate of return &amp; EDCM recoverable,</v>
      </c>
      <c r="AV65" s="1" t="str">
        <f t="shared" si="71"/>
        <v>No factors contributing to greater than 2% downward change.</v>
      </c>
      <c r="AW65" s="1" t="str">
        <f t="shared" si="72"/>
        <v>Gone up mainly due to Table 1076: allowed revenue and rate of return &amp; EDCM recoverable,</v>
      </c>
      <c r="AX65" s="1" t="str">
        <f t="shared" si="73"/>
        <v xml:space="preserve">Gone down mainly due to </v>
      </c>
    </row>
    <row r="66" spans="2:50" x14ac:dyDescent="0.25">
      <c r="B66" s="1" t="s">
        <v>23</v>
      </c>
      <c r="D66" s="1" t="str">
        <f t="shared" ref="D66:D71" si="75">IF(OR(D19="-",D19&lt;0.02),"",D$28&amp;",")</f>
        <v/>
      </c>
      <c r="E66" s="1" t="str">
        <f t="shared" ref="E66:E71" si="76">IF(OR(D19="-",D19&gt;-0.02),"",D$28&amp;",")</f>
        <v/>
      </c>
      <c r="F66" s="1" t="str">
        <f t="shared" ref="F66:F71" si="77">IF(OR(F43="-",F43&lt;0.02),"",F$28&amp;",")</f>
        <v/>
      </c>
      <c r="G66" s="1" t="str">
        <f t="shared" ref="G66:G71" si="78">IF(OR(F43="-",F43&gt;-0.02),"",F$28&amp;",")</f>
        <v/>
      </c>
      <c r="H66" s="1" t="str">
        <f t="shared" ref="H66:H72" si="79">IF(OR(H43="-",H43&lt;0.02),"",H$28&amp;",")</f>
        <v/>
      </c>
      <c r="I66" s="1" t="str">
        <f t="shared" ref="I66:I71" si="80">IF(OR(H43="-",H43&gt;-0.02),"",H$28&amp;",")</f>
        <v/>
      </c>
      <c r="J66" s="1" t="str">
        <f t="shared" ref="J66:J72" si="81">IF(OR(J43="-",J43&lt;0.02),"",J$28&amp;",")</f>
        <v/>
      </c>
      <c r="K66" s="1" t="str">
        <f t="shared" ref="K66:K71" si="82">IF(OR(J43="-",J43&gt;-0.02),"",J$28&amp;",")</f>
        <v/>
      </c>
      <c r="L66" s="1" t="str">
        <f t="shared" ref="L66:L72" si="83">IF(OR(L43="-",L43&lt;0.02),"",L$28&amp;",")</f>
        <v/>
      </c>
      <c r="M66" s="1" t="str">
        <f t="shared" ref="M66:M71" si="84">IF(OR(L43="-",L43&gt;-0.02),"",L$28&amp;",")</f>
        <v/>
      </c>
      <c r="N66" s="1" t="str">
        <f t="shared" ref="N66:N72" si="85">IF(OR(N43="-",N43&lt;0.02),"",N$28&amp;",")</f>
        <v/>
      </c>
      <c r="O66" s="1" t="str">
        <f t="shared" ref="O66:O71" si="86">IF(OR(N43="-",N43&gt;-0.02),"",N$28&amp;",")</f>
        <v/>
      </c>
      <c r="P66" s="1" t="str">
        <f t="shared" ref="P66:P72" si="87">IF(OR(P43="-",P43&lt;0.02),"",P$28&amp;",")</f>
        <v/>
      </c>
      <c r="Q66" s="1" t="str">
        <f t="shared" ref="Q66:Q71" si="88">IF(OR(P43="-",P43&gt;-0.02),"",P$28&amp;",")</f>
        <v/>
      </c>
      <c r="R66" s="1" t="str">
        <f t="shared" ref="R66:R72" si="89">IF(OR(R43="-",R43&lt;0.02),"",R$28&amp;",")</f>
        <v/>
      </c>
      <c r="S66" s="1" t="str">
        <f t="shared" ref="S66:S71" si="90">IF(OR(R43="-",R43&gt;-0.02),"",R$28&amp;",")</f>
        <v/>
      </c>
      <c r="T66" s="1" t="str">
        <f t="shared" ref="T66:T72" si="91">IF(OR(T43="-",T43&lt;0.02),"",T$28&amp;",")</f>
        <v/>
      </c>
      <c r="U66" s="1" t="str">
        <f t="shared" ref="U66:U71" si="92">IF(OR(T43="-",T43&gt;-0.02),"",T$28&amp;",")</f>
        <v/>
      </c>
      <c r="V66" s="1" t="str">
        <f t="shared" ref="V66:V72" si="93">IF(OR(V43="-",V43&lt;0.02),"",V$28&amp;",")</f>
        <v/>
      </c>
      <c r="W66" s="1" t="str">
        <f t="shared" ref="W66:W71" si="94">IF(OR(V43="-",V43&gt;-0.02),"",V$28&amp;",")</f>
        <v/>
      </c>
      <c r="X66" s="1" t="str">
        <f t="shared" ref="X66:X72" si="95">IF(OR(X43="-",X43&lt;0.02),"",X$28&amp;",")</f>
        <v/>
      </c>
      <c r="Y66" s="1" t="str">
        <f t="shared" ref="Y66:Y71" si="96">IF(OR(X43="-",X43&gt;-0.02),"",X$28&amp;",")</f>
        <v/>
      </c>
      <c r="Z66" s="1" t="str">
        <f t="shared" ref="Z66:Z72" si="97">IF(OR(Z43="-",Z43&lt;0.02),"",Z$28&amp;",")</f>
        <v/>
      </c>
      <c r="AA66" s="1" t="str">
        <f t="shared" ref="AA66:AA71" si="98">IF(OR(Z43="-",Z43&gt;-0.02),"",Z$28&amp;",")</f>
        <v/>
      </c>
      <c r="AB66" s="1" t="str">
        <f t="shared" ref="AB66:AB72" si="99">IF(OR(AB43="-",AB43&lt;0.02),"",AB$28&amp;",")</f>
        <v/>
      </c>
      <c r="AC66" s="1" t="str">
        <f t="shared" ref="AC66:AC71" si="100">IF(OR(AB43="-",AB43&gt;-0.02),"",AB$28&amp;",")</f>
        <v/>
      </c>
      <c r="AD66" s="1" t="str">
        <f t="shared" ref="AD66:AD72" si="101">IF(OR(AD43="-",AD43&lt;0.02),"",AD$28&amp;",")</f>
        <v/>
      </c>
      <c r="AE66" s="1" t="str">
        <f t="shared" ref="AE66:AE71" si="102">IF(OR(AD43="-",AD43&gt;-0.02),"",AD$28&amp;",")</f>
        <v/>
      </c>
      <c r="AF66" s="1" t="str">
        <f t="shared" ref="AF66:AF72" si="103">IF(OR(AF43="-",AF43&lt;0.02),"",AF$28&amp;",")</f>
        <v/>
      </c>
      <c r="AG66" s="1" t="str">
        <f t="shared" ref="AG66:AG71" si="104">IF(OR(AF43="-",AF43&gt;-0.02),"",AF$28&amp;",")</f>
        <v/>
      </c>
      <c r="AH66" s="1" t="str">
        <f t="shared" ref="AH66:AH72" si="105">IF(OR(AH43="-",AH43&lt;0.02),"",AH$28&amp;",")</f>
        <v/>
      </c>
      <c r="AI66" s="1" t="str">
        <f t="shared" ref="AI66:AI71" si="106">IF(OR(AH43="-",AH43&gt;-0.02),"",AH$28&amp;",")</f>
        <v/>
      </c>
      <c r="AJ66" s="1" t="str">
        <f t="shared" ref="AJ66:AJ72" si="107">IF(OR(AJ43="-",AJ43&lt;0.02),"",AJ$28&amp;",")</f>
        <v/>
      </c>
      <c r="AK66" s="1" t="str">
        <f t="shared" ref="AK66:AK71" si="108">IF(OR(AJ43="-",AJ43&gt;-0.02),"",AJ$28&amp;",")</f>
        <v/>
      </c>
      <c r="AL66" s="1" t="str">
        <f t="shared" ref="AL66:AL72" si="109">IF(OR(AL43="-",AL43&lt;0.02),"",AL$28&amp;",")</f>
        <v/>
      </c>
      <c r="AM66" s="1" t="str">
        <f t="shared" ref="AM66:AM71" si="110">IF(OR(AL43="-",AL43&gt;-0.02),"",AL$28&amp;",")</f>
        <v/>
      </c>
      <c r="AN66" s="1" t="str">
        <f t="shared" ref="AN66:AN72" si="111">IF(OR(AN43="-",AN43&lt;0.02),"",AN$28&amp;",")</f>
        <v>Table 1076: allowed revenue and rate of return &amp; EDCM recoverable,</v>
      </c>
      <c r="AO66" s="1" t="str">
        <f t="shared" ref="AO66:AO71" si="112">IF(OR(AN43="-",AN43&gt;-0.02),"",AN$28&amp;",")</f>
        <v/>
      </c>
      <c r="AS66" s="1" t="str">
        <f t="shared" si="74"/>
        <v>Table 1076: allowed revenue and rate of return &amp; EDCM recoverable,</v>
      </c>
      <c r="AT66" s="1" t="str">
        <f t="shared" si="69"/>
        <v/>
      </c>
      <c r="AU66" s="1" t="str">
        <f t="shared" ref="AU66" si="113">IF(AS66="","No factors contributing to greater than 2% upward change.",AW66)</f>
        <v>Gone up mainly due to Table 1076: allowed revenue and rate of return &amp; EDCM recoverable,</v>
      </c>
      <c r="AV66" s="1" t="str">
        <f t="shared" ref="AV66" si="114">IF(AT66="","No factors contributing to greater than 2% downward change.",AX66)</f>
        <v>No factors contributing to greater than 2% downward change.</v>
      </c>
      <c r="AW66" s="1" t="str">
        <f t="shared" ref="AW66" si="115">"Gone up mainly due to "&amp;AS66</f>
        <v>Gone up mainly due to Table 1076: allowed revenue and rate of return &amp; EDCM recoverable,</v>
      </c>
      <c r="AX66" s="1" t="str">
        <f t="shared" ref="AX66" si="116">"Gone down mainly due to "&amp;AT66</f>
        <v xml:space="preserve">Gone down mainly due to </v>
      </c>
    </row>
    <row r="67" spans="2:50" x14ac:dyDescent="0.25">
      <c r="B67" s="1" t="s">
        <v>24</v>
      </c>
      <c r="D67" s="1" t="str">
        <f t="shared" si="75"/>
        <v/>
      </c>
      <c r="E67" s="1" t="str">
        <f t="shared" si="76"/>
        <v/>
      </c>
      <c r="F67" s="1" t="str">
        <f t="shared" si="77"/>
        <v/>
      </c>
      <c r="G67" s="1" t="str">
        <f t="shared" si="78"/>
        <v/>
      </c>
      <c r="H67" s="1" t="str">
        <f t="shared" si="79"/>
        <v/>
      </c>
      <c r="I67" s="1" t="str">
        <f t="shared" si="80"/>
        <v/>
      </c>
      <c r="J67" s="1" t="str">
        <f t="shared" si="81"/>
        <v/>
      </c>
      <c r="K67" s="1" t="str">
        <f t="shared" si="82"/>
        <v/>
      </c>
      <c r="L67" s="1" t="str">
        <f t="shared" si="83"/>
        <v/>
      </c>
      <c r="M67" s="1" t="str">
        <f t="shared" si="84"/>
        <v/>
      </c>
      <c r="N67" s="1" t="str">
        <f t="shared" si="85"/>
        <v/>
      </c>
      <c r="O67" s="1" t="str">
        <f t="shared" si="86"/>
        <v/>
      </c>
      <c r="P67" s="1" t="str">
        <f t="shared" si="87"/>
        <v/>
      </c>
      <c r="Q67" s="1" t="str">
        <f t="shared" si="88"/>
        <v/>
      </c>
      <c r="R67" s="1" t="str">
        <f t="shared" si="89"/>
        <v/>
      </c>
      <c r="S67" s="1" t="str">
        <f t="shared" si="90"/>
        <v/>
      </c>
      <c r="T67" s="1" t="str">
        <f t="shared" si="91"/>
        <v/>
      </c>
      <c r="U67" s="1" t="str">
        <f t="shared" si="92"/>
        <v/>
      </c>
      <c r="V67" s="1" t="str">
        <f t="shared" si="93"/>
        <v/>
      </c>
      <c r="W67" s="1" t="str">
        <f t="shared" si="94"/>
        <v/>
      </c>
      <c r="X67" s="1" t="str">
        <f t="shared" si="95"/>
        <v/>
      </c>
      <c r="Y67" s="1" t="str">
        <f t="shared" si="96"/>
        <v/>
      </c>
      <c r="Z67" s="1" t="str">
        <f t="shared" si="97"/>
        <v/>
      </c>
      <c r="AA67" s="1" t="str">
        <f t="shared" si="98"/>
        <v/>
      </c>
      <c r="AB67" s="1" t="str">
        <f t="shared" si="99"/>
        <v/>
      </c>
      <c r="AC67" s="1" t="str">
        <f t="shared" si="100"/>
        <v/>
      </c>
      <c r="AD67" s="1" t="str">
        <f t="shared" si="101"/>
        <v/>
      </c>
      <c r="AE67" s="1" t="str">
        <f t="shared" si="102"/>
        <v/>
      </c>
      <c r="AF67" s="1" t="str">
        <f t="shared" si="103"/>
        <v/>
      </c>
      <c r="AG67" s="1" t="str">
        <f t="shared" si="104"/>
        <v/>
      </c>
      <c r="AH67" s="1" t="str">
        <f t="shared" si="105"/>
        <v/>
      </c>
      <c r="AI67" s="1" t="str">
        <f t="shared" si="106"/>
        <v/>
      </c>
      <c r="AJ67" s="1" t="str">
        <f t="shared" si="107"/>
        <v/>
      </c>
      <c r="AK67" s="1" t="str">
        <f t="shared" si="108"/>
        <v/>
      </c>
      <c r="AL67" s="1" t="str">
        <f t="shared" si="109"/>
        <v/>
      </c>
      <c r="AM67" s="1" t="str">
        <f t="shared" si="110"/>
        <v/>
      </c>
      <c r="AN67" s="1" t="str">
        <f t="shared" si="111"/>
        <v>Table 1076: allowed revenue and rate of return &amp; EDCM recoverable,</v>
      </c>
      <c r="AO67" s="1" t="str">
        <f t="shared" si="112"/>
        <v/>
      </c>
      <c r="AS67" s="1" t="str">
        <f t="shared" si="74"/>
        <v>Table 1076: allowed revenue and rate of return &amp; EDCM recoverable,</v>
      </c>
      <c r="AT67" s="1" t="str">
        <f t="shared" si="69"/>
        <v/>
      </c>
      <c r="AU67" s="1" t="str">
        <f t="shared" si="70"/>
        <v>Gone up mainly due to Table 1076: allowed revenue and rate of return &amp; EDCM recoverable,</v>
      </c>
      <c r="AV67" s="1" t="str">
        <f t="shared" si="71"/>
        <v>No factors contributing to greater than 2% downward change.</v>
      </c>
      <c r="AW67" s="1" t="str">
        <f t="shared" si="72"/>
        <v>Gone up mainly due to Table 1076: allowed revenue and rate of return &amp; EDCM recoverable,</v>
      </c>
      <c r="AX67" s="1" t="str">
        <f t="shared" si="73"/>
        <v xml:space="preserve">Gone down mainly due to </v>
      </c>
    </row>
    <row r="68" spans="2:50" x14ac:dyDescent="0.25">
      <c r="B68" s="1" t="s">
        <v>77</v>
      </c>
      <c r="D68" s="1" t="str">
        <f t="shared" si="75"/>
        <v/>
      </c>
      <c r="E68" s="1" t="str">
        <f t="shared" si="76"/>
        <v/>
      </c>
      <c r="F68" s="1" t="str">
        <f t="shared" si="77"/>
        <v/>
      </c>
      <c r="G68" s="1" t="str">
        <f t="shared" si="78"/>
        <v/>
      </c>
      <c r="H68" s="1" t="str">
        <f t="shared" si="79"/>
        <v/>
      </c>
      <c r="I68" s="1" t="str">
        <f t="shared" si="80"/>
        <v/>
      </c>
      <c r="J68" s="1" t="str">
        <f t="shared" si="81"/>
        <v/>
      </c>
      <c r="K68" s="1" t="str">
        <f t="shared" si="82"/>
        <v/>
      </c>
      <c r="L68" s="1" t="str">
        <f t="shared" si="83"/>
        <v/>
      </c>
      <c r="M68" s="1" t="str">
        <f t="shared" si="84"/>
        <v/>
      </c>
      <c r="N68" s="1" t="str">
        <f t="shared" si="85"/>
        <v/>
      </c>
      <c r="O68" s="1" t="str">
        <f t="shared" si="86"/>
        <v/>
      </c>
      <c r="P68" s="1" t="str">
        <f t="shared" si="87"/>
        <v>Table 1022 - 1028: service model inputs,</v>
      </c>
      <c r="Q68" s="1" t="str">
        <f t="shared" si="88"/>
        <v/>
      </c>
      <c r="R68" s="1" t="str">
        <f t="shared" si="89"/>
        <v/>
      </c>
      <c r="S68" s="1" t="str">
        <f t="shared" si="90"/>
        <v/>
      </c>
      <c r="T68" s="1" t="str">
        <f t="shared" si="91"/>
        <v/>
      </c>
      <c r="U68" s="1" t="str">
        <f t="shared" si="92"/>
        <v/>
      </c>
      <c r="V68" s="1" t="str">
        <f t="shared" si="93"/>
        <v/>
      </c>
      <c r="W68" s="1" t="str">
        <f t="shared" si="94"/>
        <v/>
      </c>
      <c r="X68" s="1" t="str">
        <f t="shared" si="95"/>
        <v/>
      </c>
      <c r="Y68" s="1" t="str">
        <f t="shared" si="96"/>
        <v/>
      </c>
      <c r="Z68" s="1" t="str">
        <f t="shared" si="97"/>
        <v/>
      </c>
      <c r="AA68" s="1" t="str">
        <f t="shared" si="98"/>
        <v/>
      </c>
      <c r="AB68" s="1" t="str">
        <f t="shared" si="99"/>
        <v/>
      </c>
      <c r="AC68" s="1" t="str">
        <f t="shared" si="100"/>
        <v/>
      </c>
      <c r="AD68" s="1" t="str">
        <f t="shared" si="101"/>
        <v/>
      </c>
      <c r="AE68" s="1" t="str">
        <f t="shared" si="102"/>
        <v/>
      </c>
      <c r="AF68" s="1" t="str">
        <f t="shared" si="103"/>
        <v/>
      </c>
      <c r="AG68" s="1" t="str">
        <f t="shared" si="104"/>
        <v/>
      </c>
      <c r="AH68" s="1" t="str">
        <f t="shared" si="105"/>
        <v/>
      </c>
      <c r="AI68" s="1" t="str">
        <f t="shared" si="106"/>
        <v/>
      </c>
      <c r="AJ68" s="1" t="str">
        <f t="shared" si="107"/>
        <v/>
      </c>
      <c r="AK68" s="1" t="str">
        <f t="shared" si="108"/>
        <v/>
      </c>
      <c r="AL68" s="1" t="str">
        <f t="shared" si="109"/>
        <v/>
      </c>
      <c r="AM68" s="1" t="str">
        <f t="shared" si="110"/>
        <v/>
      </c>
      <c r="AN68" s="1" t="str">
        <f t="shared" si="111"/>
        <v>Table 1076: allowed revenue and rate of return &amp; EDCM recoverable,</v>
      </c>
      <c r="AO68" s="1" t="str">
        <f t="shared" si="112"/>
        <v/>
      </c>
      <c r="AS68" s="1" t="str">
        <f t="shared" si="74"/>
        <v>Table 1022 - 1028: service model inputs,Table 1076: allowed revenue and rate of return &amp; EDCM recoverable,</v>
      </c>
      <c r="AT68" s="1" t="str">
        <f t="shared" si="69"/>
        <v/>
      </c>
      <c r="AU68" s="1" t="str">
        <f t="shared" si="70"/>
        <v>Gone up mainly due to Table 1022 - 1028: service model inputs,Table 1076: allowed revenue and rate of return &amp; EDCM recoverable,</v>
      </c>
      <c r="AV68" s="1" t="str">
        <f t="shared" si="71"/>
        <v>No factors contributing to greater than 2% downward change.</v>
      </c>
      <c r="AW68" s="1" t="str">
        <f t="shared" si="72"/>
        <v>Gone up mainly due to Table 1022 - 1028: service model inputs,Table 1076: allowed revenue and rate of return &amp; EDCM recoverable,</v>
      </c>
      <c r="AX68" s="1" t="str">
        <f t="shared" si="73"/>
        <v xml:space="preserve">Gone down mainly due to </v>
      </c>
    </row>
    <row r="69" spans="2:50" x14ac:dyDescent="0.25">
      <c r="B69" s="1" t="s">
        <v>78</v>
      </c>
      <c r="D69" s="1" t="str">
        <f t="shared" si="75"/>
        <v/>
      </c>
      <c r="E69" s="1" t="str">
        <f t="shared" si="76"/>
        <v/>
      </c>
      <c r="F69" s="1" t="str">
        <f t="shared" si="77"/>
        <v/>
      </c>
      <c r="G69" s="1" t="str">
        <f t="shared" si="78"/>
        <v/>
      </c>
      <c r="H69" s="1" t="str">
        <f t="shared" si="79"/>
        <v/>
      </c>
      <c r="I69" s="1" t="str">
        <f t="shared" si="80"/>
        <v/>
      </c>
      <c r="J69" s="1" t="str">
        <f t="shared" si="81"/>
        <v/>
      </c>
      <c r="K69" s="1" t="str">
        <f t="shared" si="82"/>
        <v/>
      </c>
      <c r="L69" s="1" t="str">
        <f t="shared" si="83"/>
        <v/>
      </c>
      <c r="M69" s="1" t="str">
        <f t="shared" si="84"/>
        <v/>
      </c>
      <c r="N69" s="1" t="str">
        <f t="shared" si="85"/>
        <v/>
      </c>
      <c r="O69" s="1" t="str">
        <f t="shared" si="86"/>
        <v/>
      </c>
      <c r="P69" s="1" t="str">
        <f t="shared" si="87"/>
        <v>Table 1022 - 1028: service model inputs,</v>
      </c>
      <c r="Q69" s="1" t="str">
        <f t="shared" si="88"/>
        <v/>
      </c>
      <c r="R69" s="1" t="str">
        <f t="shared" si="89"/>
        <v/>
      </c>
      <c r="S69" s="1" t="str">
        <f t="shared" si="90"/>
        <v/>
      </c>
      <c r="T69" s="1" t="str">
        <f t="shared" si="91"/>
        <v/>
      </c>
      <c r="U69" s="1" t="str">
        <f t="shared" si="92"/>
        <v/>
      </c>
      <c r="V69" s="1" t="str">
        <f t="shared" si="93"/>
        <v/>
      </c>
      <c r="W69" s="1" t="str">
        <f t="shared" si="94"/>
        <v/>
      </c>
      <c r="X69" s="1" t="str">
        <f t="shared" si="95"/>
        <v/>
      </c>
      <c r="Y69" s="1" t="str">
        <f t="shared" si="96"/>
        <v/>
      </c>
      <c r="Z69" s="1" t="str">
        <f t="shared" si="97"/>
        <v/>
      </c>
      <c r="AA69" s="1" t="str">
        <f t="shared" si="98"/>
        <v/>
      </c>
      <c r="AB69" s="1" t="str">
        <f t="shared" si="99"/>
        <v/>
      </c>
      <c r="AC69" s="1" t="str">
        <f t="shared" si="100"/>
        <v/>
      </c>
      <c r="AD69" s="1" t="str">
        <f t="shared" si="101"/>
        <v/>
      </c>
      <c r="AE69" s="1" t="str">
        <f t="shared" si="102"/>
        <v/>
      </c>
      <c r="AF69" s="1" t="str">
        <f t="shared" si="103"/>
        <v/>
      </c>
      <c r="AG69" s="1" t="str">
        <f t="shared" si="104"/>
        <v/>
      </c>
      <c r="AH69" s="1" t="str">
        <f t="shared" si="105"/>
        <v/>
      </c>
      <c r="AI69" s="1" t="str">
        <f t="shared" si="106"/>
        <v/>
      </c>
      <c r="AJ69" s="1" t="str">
        <f t="shared" si="107"/>
        <v/>
      </c>
      <c r="AK69" s="1" t="str">
        <f t="shared" si="108"/>
        <v/>
      </c>
      <c r="AL69" s="1" t="str">
        <f t="shared" si="109"/>
        <v>Table 1053: volumes and mpans etc forecast,</v>
      </c>
      <c r="AM69" s="1" t="str">
        <f t="shared" si="110"/>
        <v/>
      </c>
      <c r="AN69" s="1" t="str">
        <f t="shared" si="111"/>
        <v>Table 1076: allowed revenue and rate of return &amp; EDCM recoverable,</v>
      </c>
      <c r="AO69" s="1" t="str">
        <f t="shared" si="112"/>
        <v/>
      </c>
      <c r="AS69" s="1" t="str">
        <f t="shared" si="74"/>
        <v>Table 1022 - 1028: service model inputs,Table 1053: volumes and mpans etc forecast,Table 1076: allowed revenue and rate of return &amp; EDCM recoverable,</v>
      </c>
      <c r="AT69" s="1" t="str">
        <f t="shared" si="69"/>
        <v/>
      </c>
      <c r="AU69" s="1" t="str">
        <f t="shared" si="70"/>
        <v>Gone up mainly due to Table 1022 - 1028: service model inputs,Table 1053: volumes and mpans etc forecast,Table 1076: allowed revenue and rate of return &amp; EDCM recoverable,</v>
      </c>
      <c r="AV69" s="1" t="str">
        <f t="shared" si="71"/>
        <v>No factors contributing to greater than 2% downward change.</v>
      </c>
      <c r="AW69" s="1" t="str">
        <f t="shared" si="72"/>
        <v>Gone up mainly due to Table 1022 - 1028: service model inputs,Table 1053: volumes and mpans etc forecast,Table 1076: allowed revenue and rate of return &amp; EDCM recoverable,</v>
      </c>
      <c r="AX69" s="1" t="str">
        <f t="shared" si="73"/>
        <v xml:space="preserve">Gone down mainly due to </v>
      </c>
    </row>
    <row r="70" spans="2:50" x14ac:dyDescent="0.25">
      <c r="B70" s="1" t="s">
        <v>79</v>
      </c>
      <c r="D70" s="1" t="str">
        <f t="shared" si="75"/>
        <v/>
      </c>
      <c r="E70" s="1" t="str">
        <f t="shared" si="76"/>
        <v/>
      </c>
      <c r="F70" s="1" t="str">
        <f t="shared" si="77"/>
        <v/>
      </c>
      <c r="G70" s="1" t="str">
        <f t="shared" si="78"/>
        <v/>
      </c>
      <c r="H70" s="1" t="str">
        <f t="shared" si="79"/>
        <v/>
      </c>
      <c r="I70" s="1" t="str">
        <f t="shared" si="80"/>
        <v/>
      </c>
      <c r="J70" s="1" t="str">
        <f t="shared" si="81"/>
        <v/>
      </c>
      <c r="K70" s="1" t="str">
        <f t="shared" si="82"/>
        <v/>
      </c>
      <c r="L70" s="1" t="str">
        <f t="shared" si="83"/>
        <v/>
      </c>
      <c r="M70" s="1" t="str">
        <f t="shared" si="84"/>
        <v/>
      </c>
      <c r="N70" s="1" t="str">
        <f t="shared" si="85"/>
        <v/>
      </c>
      <c r="O70" s="1" t="str">
        <f t="shared" si="86"/>
        <v/>
      </c>
      <c r="P70" s="1" t="str">
        <f t="shared" si="87"/>
        <v/>
      </c>
      <c r="Q70" s="1" t="str">
        <f t="shared" si="88"/>
        <v/>
      </c>
      <c r="R70" s="1" t="str">
        <f t="shared" si="89"/>
        <v/>
      </c>
      <c r="S70" s="1" t="str">
        <f t="shared" si="90"/>
        <v/>
      </c>
      <c r="T70" s="1" t="str">
        <f t="shared" si="91"/>
        <v/>
      </c>
      <c r="U70" s="1" t="str">
        <f t="shared" si="92"/>
        <v/>
      </c>
      <c r="V70" s="1" t="str">
        <f t="shared" si="93"/>
        <v/>
      </c>
      <c r="W70" s="1" t="str">
        <f t="shared" si="94"/>
        <v/>
      </c>
      <c r="X70" s="1" t="str">
        <f t="shared" si="95"/>
        <v/>
      </c>
      <c r="Y70" s="1" t="str">
        <f t="shared" si="96"/>
        <v/>
      </c>
      <c r="Z70" s="1" t="str">
        <f t="shared" si="97"/>
        <v/>
      </c>
      <c r="AA70" s="1" t="str">
        <f t="shared" si="98"/>
        <v/>
      </c>
      <c r="AB70" s="1" t="str">
        <f t="shared" si="99"/>
        <v/>
      </c>
      <c r="AC70" s="1" t="str">
        <f t="shared" si="100"/>
        <v/>
      </c>
      <c r="AD70" s="1" t="str">
        <f t="shared" si="101"/>
        <v/>
      </c>
      <c r="AE70" s="1" t="str">
        <f t="shared" si="102"/>
        <v/>
      </c>
      <c r="AF70" s="1" t="str">
        <f t="shared" si="103"/>
        <v/>
      </c>
      <c r="AG70" s="1" t="str">
        <f t="shared" si="104"/>
        <v/>
      </c>
      <c r="AH70" s="1" t="str">
        <f t="shared" si="105"/>
        <v/>
      </c>
      <c r="AI70" s="1" t="str">
        <f t="shared" si="106"/>
        <v/>
      </c>
      <c r="AJ70" s="1" t="str">
        <f t="shared" si="107"/>
        <v/>
      </c>
      <c r="AK70" s="1" t="str">
        <f t="shared" si="108"/>
        <v/>
      </c>
      <c r="AL70" s="1" t="str">
        <f t="shared" si="109"/>
        <v>Table 1053: volumes and mpans etc forecast,</v>
      </c>
      <c r="AM70" s="1" t="str">
        <f t="shared" si="110"/>
        <v/>
      </c>
      <c r="AN70" s="1" t="str">
        <f t="shared" si="111"/>
        <v>Table 1076: allowed revenue and rate of return &amp; EDCM recoverable,</v>
      </c>
      <c r="AO70" s="1" t="str">
        <f t="shared" si="112"/>
        <v/>
      </c>
      <c r="AS70" s="1" t="str">
        <f t="shared" si="74"/>
        <v>Table 1053: volumes and mpans etc forecast,Table 1076: allowed revenue and rate of return &amp; EDCM recoverable,</v>
      </c>
      <c r="AT70" s="1" t="str">
        <f t="shared" si="69"/>
        <v/>
      </c>
      <c r="AU70" s="1" t="str">
        <f t="shared" si="70"/>
        <v>Gone up mainly due to Table 1053: volumes and mpans etc forecast,Table 1076: allowed revenue and rate of return &amp; EDCM recoverable,</v>
      </c>
      <c r="AV70" s="1" t="str">
        <f t="shared" si="71"/>
        <v>No factors contributing to greater than 2% downward change.</v>
      </c>
      <c r="AW70" s="1" t="str">
        <f t="shared" si="72"/>
        <v>Gone up mainly due to Table 1053: volumes and mpans etc forecast,Table 1076: allowed revenue and rate of return &amp; EDCM recoverable,</v>
      </c>
      <c r="AX70" s="1" t="str">
        <f t="shared" si="73"/>
        <v xml:space="preserve">Gone down mainly due to </v>
      </c>
    </row>
    <row r="71" spans="2:50" x14ac:dyDescent="0.25">
      <c r="B71" s="1" t="s">
        <v>80</v>
      </c>
      <c r="D71" s="1" t="str">
        <f t="shared" si="75"/>
        <v/>
      </c>
      <c r="E71" s="1" t="str">
        <f t="shared" si="76"/>
        <v/>
      </c>
      <c r="F71" s="1" t="str">
        <f t="shared" si="77"/>
        <v/>
      </c>
      <c r="G71" s="1" t="str">
        <f t="shared" si="78"/>
        <v/>
      </c>
      <c r="H71" s="1" t="str">
        <f t="shared" si="79"/>
        <v/>
      </c>
      <c r="I71" s="1" t="str">
        <f t="shared" si="80"/>
        <v/>
      </c>
      <c r="J71" s="1" t="str">
        <f t="shared" si="81"/>
        <v/>
      </c>
      <c r="K71" s="1" t="str">
        <f t="shared" si="82"/>
        <v/>
      </c>
      <c r="L71" s="1" t="str">
        <f t="shared" si="83"/>
        <v/>
      </c>
      <c r="M71" s="1" t="str">
        <f t="shared" si="84"/>
        <v/>
      </c>
      <c r="N71" s="1" t="str">
        <f t="shared" si="85"/>
        <v/>
      </c>
      <c r="O71" s="1" t="str">
        <f t="shared" si="86"/>
        <v/>
      </c>
      <c r="P71" s="1" t="str">
        <f t="shared" si="87"/>
        <v/>
      </c>
      <c r="Q71" s="1" t="str">
        <f t="shared" si="88"/>
        <v/>
      </c>
      <c r="R71" s="1" t="str">
        <f t="shared" si="89"/>
        <v/>
      </c>
      <c r="S71" s="1" t="str">
        <f t="shared" si="90"/>
        <v/>
      </c>
      <c r="T71" s="1" t="str">
        <f t="shared" si="91"/>
        <v/>
      </c>
      <c r="U71" s="1" t="str">
        <f t="shared" si="92"/>
        <v/>
      </c>
      <c r="V71" s="1" t="str">
        <f t="shared" si="93"/>
        <v/>
      </c>
      <c r="W71" s="1" t="str">
        <f t="shared" si="94"/>
        <v/>
      </c>
      <c r="X71" s="1" t="str">
        <f t="shared" si="95"/>
        <v/>
      </c>
      <c r="Y71" s="1" t="str">
        <f t="shared" si="96"/>
        <v/>
      </c>
      <c r="Z71" s="1" t="str">
        <f t="shared" si="97"/>
        <v/>
      </c>
      <c r="AA71" s="1" t="str">
        <f t="shared" si="98"/>
        <v/>
      </c>
      <c r="AB71" s="1" t="str">
        <f t="shared" si="99"/>
        <v/>
      </c>
      <c r="AC71" s="1" t="str">
        <f t="shared" si="100"/>
        <v/>
      </c>
      <c r="AD71" s="1" t="str">
        <f t="shared" si="101"/>
        <v/>
      </c>
      <c r="AE71" s="1" t="str">
        <f t="shared" si="102"/>
        <v/>
      </c>
      <c r="AF71" s="1" t="str">
        <f t="shared" si="103"/>
        <v/>
      </c>
      <c r="AG71" s="1" t="str">
        <f t="shared" si="104"/>
        <v/>
      </c>
      <c r="AH71" s="1" t="str">
        <f t="shared" si="105"/>
        <v/>
      </c>
      <c r="AI71" s="1" t="str">
        <f t="shared" si="106"/>
        <v/>
      </c>
      <c r="AJ71" s="1" t="str">
        <f t="shared" si="107"/>
        <v/>
      </c>
      <c r="AK71" s="1" t="str">
        <f t="shared" si="108"/>
        <v/>
      </c>
      <c r="AL71" s="1" t="str">
        <f t="shared" si="109"/>
        <v/>
      </c>
      <c r="AM71" s="1" t="str">
        <f t="shared" si="110"/>
        <v/>
      </c>
      <c r="AN71" s="1" t="str">
        <f t="shared" si="111"/>
        <v/>
      </c>
      <c r="AO71" s="1" t="str">
        <f t="shared" si="112"/>
        <v/>
      </c>
      <c r="AS71" s="1" t="str">
        <f t="shared" si="74"/>
        <v/>
      </c>
      <c r="AT71" s="1" t="str">
        <f t="shared" si="69"/>
        <v/>
      </c>
      <c r="AU71" s="1" t="str">
        <f t="shared" si="70"/>
        <v>No factors contributing to greater than 2% upward change.</v>
      </c>
      <c r="AV71" s="1" t="str">
        <f t="shared" si="71"/>
        <v>No factors contributing to greater than 2% downward change.</v>
      </c>
      <c r="AW71" s="1" t="str">
        <f t="shared" si="72"/>
        <v xml:space="preserve">Gone up mainly due to </v>
      </c>
      <c r="AX71" s="1" t="str">
        <f t="shared" si="73"/>
        <v xml:space="preserve">Gone down mainly due to </v>
      </c>
    </row>
    <row r="72" spans="2:50" x14ac:dyDescent="0.25">
      <c r="B72" s="1" t="s">
        <v>25</v>
      </c>
      <c r="G72" s="1" t="str">
        <f t="shared" ref="G72" si="117">IF(OR(F49="-",F49&gt;-0.02),"",F$28&amp;",")</f>
        <v/>
      </c>
      <c r="H72" s="1" t="str">
        <f t="shared" si="79"/>
        <v/>
      </c>
      <c r="I72" s="1" t="str">
        <f t="shared" ref="I72" si="118">IF(OR(H49="-",H49&gt;-0.02),"",H$28&amp;",")</f>
        <v/>
      </c>
      <c r="J72" s="1" t="str">
        <f t="shared" si="81"/>
        <v/>
      </c>
      <c r="K72" s="1" t="str">
        <f t="shared" ref="K72" si="119">IF(OR(J49="-",J49&gt;-0.02),"",J$28&amp;",")</f>
        <v/>
      </c>
      <c r="L72" s="1" t="str">
        <f t="shared" si="83"/>
        <v/>
      </c>
      <c r="M72" s="1" t="str">
        <f t="shared" ref="M72" si="120">IF(OR(L49="-",L49&gt;-0.02),"",L$28&amp;",")</f>
        <v/>
      </c>
      <c r="N72" s="1" t="str">
        <f t="shared" si="85"/>
        <v/>
      </c>
      <c r="O72" s="1" t="str">
        <f t="shared" ref="O72" si="121">IF(OR(N49="-",N49&gt;-0.02),"",N$28&amp;",")</f>
        <v/>
      </c>
      <c r="P72" s="1" t="str">
        <f t="shared" si="87"/>
        <v/>
      </c>
      <c r="Q72" s="1" t="str">
        <f t="shared" ref="Q72" si="122">IF(OR(P49="-",P49&gt;-0.02),"",P$28&amp;",")</f>
        <v/>
      </c>
      <c r="R72" s="1" t="str">
        <f t="shared" si="89"/>
        <v/>
      </c>
      <c r="S72" s="1" t="str">
        <f t="shared" ref="S72" si="123">IF(OR(R49="-",R49&gt;-0.02),"",R$28&amp;",")</f>
        <v/>
      </c>
      <c r="T72" s="1" t="str">
        <f t="shared" si="91"/>
        <v/>
      </c>
      <c r="U72" s="1" t="str">
        <f t="shared" ref="U72" si="124">IF(OR(T49="-",T49&gt;-0.02),"",T$28&amp;",")</f>
        <v/>
      </c>
      <c r="V72" s="1" t="str">
        <f t="shared" si="93"/>
        <v/>
      </c>
      <c r="W72" s="1" t="str">
        <f t="shared" ref="W72" si="125">IF(OR(V49="-",V49&gt;-0.02),"",V$28&amp;",")</f>
        <v/>
      </c>
      <c r="X72" s="1" t="str">
        <f t="shared" si="95"/>
        <v/>
      </c>
      <c r="Y72" s="1" t="str">
        <f t="shared" ref="Y72" si="126">IF(OR(X49="-",X49&gt;-0.02),"",X$28&amp;",")</f>
        <v/>
      </c>
      <c r="Z72" s="1" t="str">
        <f t="shared" si="97"/>
        <v/>
      </c>
      <c r="AA72" s="1" t="str">
        <f t="shared" ref="AA72" si="127">IF(OR(Z49="-",Z49&gt;-0.02),"",Z$28&amp;",")</f>
        <v/>
      </c>
      <c r="AB72" s="1" t="str">
        <f t="shared" si="99"/>
        <v/>
      </c>
      <c r="AC72" s="1" t="str">
        <f t="shared" ref="AC72" si="128">IF(OR(AB49="-",AB49&gt;-0.02),"",AB$28&amp;",")</f>
        <v/>
      </c>
      <c r="AD72" s="1" t="str">
        <f t="shared" si="101"/>
        <v/>
      </c>
      <c r="AE72" s="1" t="str">
        <f t="shared" ref="AE72" si="129">IF(OR(AD49="-",AD49&gt;-0.02),"",AD$28&amp;",")</f>
        <v/>
      </c>
      <c r="AF72" s="1" t="str">
        <f t="shared" si="103"/>
        <v/>
      </c>
      <c r="AG72" s="1" t="str">
        <f t="shared" ref="AG72" si="130">IF(OR(AF49="-",AF49&gt;-0.02),"",AF$28&amp;",")</f>
        <v/>
      </c>
      <c r="AH72" s="1" t="str">
        <f t="shared" si="105"/>
        <v/>
      </c>
      <c r="AI72" s="1" t="str">
        <f t="shared" ref="AI72" si="131">IF(OR(AH49="-",AH49&gt;-0.02),"",AH$28&amp;",")</f>
        <v/>
      </c>
      <c r="AJ72" s="1" t="str">
        <f t="shared" si="107"/>
        <v/>
      </c>
      <c r="AK72" s="1" t="str">
        <f t="shared" ref="AK72" si="132">IF(OR(AJ49="-",AJ49&gt;-0.02),"",AJ$28&amp;",")</f>
        <v/>
      </c>
      <c r="AL72" s="1" t="str">
        <f t="shared" si="109"/>
        <v>Table 1053: volumes and mpans etc forecast,</v>
      </c>
      <c r="AM72" s="1" t="str">
        <f t="shared" ref="AM72" si="133">IF(OR(AL49="-",AL49&gt;-0.02),"",AL$28&amp;",")</f>
        <v/>
      </c>
      <c r="AN72" s="1" t="str">
        <f t="shared" si="111"/>
        <v>Table 1076: allowed revenue and rate of return &amp; EDCM recoverable,</v>
      </c>
      <c r="AO72" s="1" t="str">
        <f t="shared" ref="AO72" si="134">IF(OR(AN49="-",AN49&gt;-0.02),"",AN$28&amp;",")</f>
        <v/>
      </c>
      <c r="AS72" s="1" t="str">
        <f t="shared" si="74"/>
        <v>Table 1053: volumes and mpans etc forecast,Table 1076: allowed revenue and rate of return &amp; EDCM recoverable,</v>
      </c>
      <c r="AT72" s="1" t="str">
        <f t="shared" si="69"/>
        <v/>
      </c>
      <c r="AU72" s="1" t="str">
        <f t="shared" ref="AU72" si="135">IF(AS72="","No factors contributing to greater than 2% upward change.",AW72)</f>
        <v>Gone up mainly due to Table 1053: volumes and mpans etc forecast,Table 1076: allowed revenue and rate of return &amp; EDCM recoverable,</v>
      </c>
      <c r="AV72" s="1" t="str">
        <f t="shared" ref="AV72" si="136">IF(AT72="","No factors contributing to greater than 2% downward change.",AX72)</f>
        <v>No factors contributing to greater than 2% downward change.</v>
      </c>
      <c r="AW72" s="1" t="str">
        <f t="shared" ref="AW72" si="137">"Gone up mainly due to "&amp;AS72</f>
        <v>Gone up mainly due to Table 1053: volumes and mpans etc forecast,Table 1076: allowed revenue and rate of return &amp; EDCM recoverable,</v>
      </c>
      <c r="AX72" s="1" t="str">
        <f t="shared" ref="AX72" si="138">"Gone down mainly due to "&amp;AT72</f>
        <v xml:space="preserve">Gone down mainly due to </v>
      </c>
    </row>
  </sheetData>
  <mergeCells count="58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X52:Y52"/>
    <mergeCell ref="L28:M28"/>
    <mergeCell ref="N28:O28"/>
    <mergeCell ref="P28:Q28"/>
    <mergeCell ref="R28:S28"/>
    <mergeCell ref="T28:U28"/>
    <mergeCell ref="L52:M52"/>
    <mergeCell ref="N52:O52"/>
    <mergeCell ref="P52:Q52"/>
    <mergeCell ref="R52:S52"/>
    <mergeCell ref="T52:U52"/>
    <mergeCell ref="AF4:AG4"/>
    <mergeCell ref="AH4:AI4"/>
    <mergeCell ref="AF28:AG28"/>
    <mergeCell ref="AH28:AI28"/>
    <mergeCell ref="AJ28:AK28"/>
    <mergeCell ref="AN52:AO52"/>
    <mergeCell ref="AP52:AQ52"/>
    <mergeCell ref="T4:U4"/>
    <mergeCell ref="AL4:AM4"/>
    <mergeCell ref="AN4:AO4"/>
    <mergeCell ref="AL28:AM28"/>
    <mergeCell ref="AN28:AO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</mergeCells>
  <pageMargins left="0.70866141732283472" right="0.70866141732283472" top="0.74803149606299213" bottom="0.74803149606299213" header="0.31496062992125984" footer="0.31496062992125984"/>
  <pageSetup paperSize="8" scale="44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zoomScale="80" zoomScaleNormal="8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A6" sqref="A6:XFD24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94</v>
      </c>
    </row>
    <row r="4" spans="1:17" ht="45.75" customHeight="1" x14ac:dyDescent="0.2">
      <c r="B4" s="65" t="s">
        <v>76</v>
      </c>
      <c r="C4" s="66"/>
      <c r="D4" s="66"/>
      <c r="E4" s="66"/>
      <c r="F4" s="66"/>
      <c r="G4" s="66"/>
      <c r="H4" s="66"/>
      <c r="I4" s="66"/>
      <c r="J4" s="66"/>
      <c r="K4" s="66"/>
      <c r="L4" s="67"/>
      <c r="M4" s="68" t="s">
        <v>34</v>
      </c>
      <c r="N4" s="69"/>
      <c r="O4" s="70"/>
      <c r="P4" s="70"/>
      <c r="Q4" s="71"/>
    </row>
    <row r="5" spans="1:17" ht="45.75" customHeight="1" x14ac:dyDescent="0.2">
      <c r="A5" s="40"/>
      <c r="B5" s="48"/>
      <c r="C5" s="48" t="s">
        <v>35</v>
      </c>
      <c r="D5" s="48" t="s">
        <v>36</v>
      </c>
      <c r="E5" s="48" t="s">
        <v>37</v>
      </c>
      <c r="F5" s="48" t="s">
        <v>38</v>
      </c>
      <c r="G5" s="48" t="s">
        <v>39</v>
      </c>
      <c r="H5" s="48" t="s">
        <v>40</v>
      </c>
      <c r="I5" s="48" t="s">
        <v>41</v>
      </c>
      <c r="J5" s="48" t="s">
        <v>42</v>
      </c>
      <c r="K5" s="48" t="s">
        <v>43</v>
      </c>
      <c r="L5" s="48" t="s">
        <v>44</v>
      </c>
      <c r="M5" s="48" t="s">
        <v>45</v>
      </c>
      <c r="N5" s="48" t="s">
        <v>46</v>
      </c>
      <c r="O5" s="48" t="s">
        <v>47</v>
      </c>
      <c r="P5" s="48" t="s">
        <v>48</v>
      </c>
      <c r="Q5" s="48" t="s">
        <v>49</v>
      </c>
    </row>
    <row r="6" spans="1:17" ht="39.75" customHeight="1" x14ac:dyDescent="0.2">
      <c r="A6" s="40"/>
      <c r="B6" s="41" t="s">
        <v>13</v>
      </c>
      <c r="C6" s="42"/>
      <c r="D6" s="43">
        <f>VLOOKUP($B6,[1]Tariffs!$A$15:$I$42,3,FALSE)</f>
        <v>1</v>
      </c>
      <c r="E6" s="44">
        <f>VLOOKUP($B6,[2]Tariffs!$A:$I,4,FALSE)</f>
        <v>2.06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3.03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VLOOKUP(B6,[2]Summary!$A$1:$J$65536,10,FALSE)</f>
        <v>2.3888654383825858</v>
      </c>
      <c r="N6" s="47">
        <f>VLOOKUP(B6,[1]Summary!$A$1:$J$65536,10,FALSE)</f>
        <v>2.3039260859615065</v>
      </c>
      <c r="O6" s="50">
        <f>M6/N6-1</f>
        <v>3.6867221105155945E-2</v>
      </c>
      <c r="P6" s="51">
        <f>VLOOKUP(B6,[2]Summary!$A$1:$IJ$65536,11,FALSE)</f>
        <v>80.555865246489248</v>
      </c>
      <c r="Q6" s="52" t="str">
        <f>'Detailed Breakdown'!AU54&amp;" and "&amp;'Detailed Breakdown'!AV54</f>
        <v>Gone up mainly due to Table 1076: allowed revenue and rate of return &amp; EDCM recoverable, and No factors contributing to greater than 2% downward change.</v>
      </c>
    </row>
    <row r="7" spans="1:17" ht="39.75" customHeight="1" x14ac:dyDescent="0.2">
      <c r="A7" s="40"/>
      <c r="B7" s="41" t="s">
        <v>14</v>
      </c>
      <c r="C7" s="42"/>
      <c r="D7" s="43">
        <f>VLOOKUP($B7,[1]Tariffs!$A$15:$I$42,3,FALSE)</f>
        <v>2</v>
      </c>
      <c r="E7" s="44">
        <f>VLOOKUP($B7,[2]Tariffs!$A:$I,4,FALSE)</f>
        <v>2.2909999999999999</v>
      </c>
      <c r="F7" s="44">
        <f>VLOOKUP($B7,[2]Tariffs!$A:$I,5,FALSE)</f>
        <v>0.89800000000000002</v>
      </c>
      <c r="G7" s="44">
        <f>VLOOKUP($B7,[2]Tariffs!$A:$I,6,FALSE)</f>
        <v>0</v>
      </c>
      <c r="H7" s="44">
        <f>VLOOKUP($B7,[2]Tariffs!$A:$I,7,FALSE)</f>
        <v>3.03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2" si="0">I7</f>
        <v>0</v>
      </c>
      <c r="L7" s="49"/>
      <c r="M7" s="47">
        <f>VLOOKUP(B7,[2]Summary!$A$1:$J$65536,10,FALSE)</f>
        <v>2.1135322182062843</v>
      </c>
      <c r="N7" s="47">
        <f>VLOOKUP(B7,[1]Summary!$A$1:$J$65536,10,FALSE)</f>
        <v>2.0296405451550164</v>
      </c>
      <c r="O7" s="50">
        <f t="shared" ref="O7:O32" si="1">M7/N7-1</f>
        <v>4.1333266253242185E-2</v>
      </c>
      <c r="P7" s="51">
        <f>VLOOKUP(B7,[2]Summary!$A$1:$IJ$65536,11,FALSE)</f>
        <v>93.131470224386163</v>
      </c>
      <c r="Q7" s="52" t="str">
        <f>'Detailed Breakdown'!AU55&amp;" and "&amp;'Detailed Breakdown'!AV55</f>
        <v>Gone up mainly due to Table 1076: allowed revenue and rate of return &amp; EDCM recoverable, and No factors contributing to greater than 2% downward change.</v>
      </c>
    </row>
    <row r="8" spans="1:17" ht="39.75" customHeight="1" x14ac:dyDescent="0.2">
      <c r="A8" s="40"/>
      <c r="B8" s="41" t="s">
        <v>15</v>
      </c>
      <c r="C8" s="42"/>
      <c r="D8" s="43">
        <f>VLOOKUP($B8,[1]Tariffs!$A$15:$I$42,3,FALSE)</f>
        <v>2</v>
      </c>
      <c r="E8" s="44">
        <f>VLOOKUP($B8,[2]Tariffs!$A:$I,4,FALSE)</f>
        <v>1.2629999999999999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VLOOKUP(B8,[2]Summary!$A$1:$J$65536,10,FALSE)</f>
        <v>1.2629999999999999</v>
      </c>
      <c r="N8" s="47">
        <f>VLOOKUP(B8,[1]Summary!$A$1:$J$65536,10,FALSE)</f>
        <v>1.1679999999999999</v>
      </c>
      <c r="O8" s="50">
        <f t="shared" si="1"/>
        <v>8.1335616438356073E-2</v>
      </c>
      <c r="P8" s="51">
        <f>VLOOKUP(B8,[2]Summary!$A$1:$IJ$65536,11,FALSE)</f>
        <v>23.363776974769483</v>
      </c>
      <c r="Q8" s="52" t="str">
        <f>'Detailed Breakdown'!AU56&amp;" and "&amp;'Detailed Breakdown'!AV56</f>
        <v>Gone up mainly due to Table 1076: allowed revenue and rate of return &amp; EDCM recoverable, and No factors contributing to greater than 2% downward change.</v>
      </c>
    </row>
    <row r="9" spans="1:17" ht="39.75" customHeight="1" x14ac:dyDescent="0.2">
      <c r="A9" s="40"/>
      <c r="B9" s="41" t="s">
        <v>16</v>
      </c>
      <c r="C9" s="42"/>
      <c r="D9" s="43">
        <f>VLOOKUP($B9,[1]Tariffs!$A$15:$I$42,3,FALSE)</f>
        <v>3</v>
      </c>
      <c r="E9" s="44">
        <f>VLOOKUP($B9,[2]Tariffs!$A:$I,4,FALSE)</f>
        <v>2.1179999999999999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6.15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VLOOKUP(B9,[2]Summary!$A$1:$J$65536,10,FALSE)</f>
        <v>2.3064513692727764</v>
      </c>
      <c r="N9" s="47">
        <f>VLOOKUP(B9,[1]Summary!$A$1:$J$65536,10,FALSE)</f>
        <v>2.1245299024635655</v>
      </c>
      <c r="O9" s="50">
        <f t="shared" si="1"/>
        <v>8.5629045088166489E-2</v>
      </c>
      <c r="P9" s="51">
        <f>VLOOKUP(B9,[2]Summary!$A$1:$IJ$65536,11,FALSE)</f>
        <v>275.48706104551951</v>
      </c>
      <c r="Q9" s="52" t="str">
        <f>'Detailed Breakdown'!AU57&amp;" and "&amp;'Detailed Breakdown'!AV57</f>
        <v>Gone up mainly due to Table 1076: allowed revenue and rate of return &amp; EDCM recoverable, and No factors contributing to greater than 2% downward change.</v>
      </c>
    </row>
    <row r="10" spans="1:17" ht="39.75" customHeight="1" x14ac:dyDescent="0.2">
      <c r="A10" s="40"/>
      <c r="B10" s="41" t="s">
        <v>17</v>
      </c>
      <c r="C10" s="42"/>
      <c r="D10" s="43">
        <f>VLOOKUP($B10,[1]Tariffs!$A$15:$I$42,3,FALSE)</f>
        <v>4</v>
      </c>
      <c r="E10" s="44">
        <f>VLOOKUP($B10,[2]Tariffs!$A:$I,4,FALSE)</f>
        <v>2.1920000000000002</v>
      </c>
      <c r="F10" s="44">
        <f>VLOOKUP($B10,[2]Tariffs!$A:$I,5,FALSE)</f>
        <v>0.89800000000000002</v>
      </c>
      <c r="G10" s="44">
        <f>VLOOKUP($B10,[2]Tariffs!$A:$I,6,FALSE)</f>
        <v>0</v>
      </c>
      <c r="H10" s="44">
        <f>VLOOKUP($B10,[2]Tariffs!$A:$I,7,FALSE)</f>
        <v>6.15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VLOOKUP(B10,[2]Summary!$A$1:$J$65536,10,FALSE)</f>
        <v>1.9894382763142637</v>
      </c>
      <c r="N10" s="47">
        <f>VLOOKUP(B10,[1]Summary!$A$1:$J$65536,10,FALSE)</f>
        <v>1.8450714219418092</v>
      </c>
      <c r="O10" s="50">
        <f t="shared" si="1"/>
        <v>7.8244588613549881E-2</v>
      </c>
      <c r="P10" s="51">
        <f>VLOOKUP(B10,[2]Summary!$A$1:$IJ$65536,11,FALSE)</f>
        <v>474.34270858223499</v>
      </c>
      <c r="Q10" s="52" t="str">
        <f>'Detailed Breakdown'!AU58&amp;" and "&amp;'Detailed Breakdown'!AV58</f>
        <v>Gone up mainly due to Table 1076: allowed revenue and rate of return &amp; EDCM recoverable, and No factors contributing to greater than 2% downward change.</v>
      </c>
    </row>
    <row r="11" spans="1:17" ht="39.75" customHeight="1" x14ac:dyDescent="0.2">
      <c r="A11" s="40"/>
      <c r="B11" s="41" t="s">
        <v>18</v>
      </c>
      <c r="C11" s="42"/>
      <c r="D11" s="43">
        <f>VLOOKUP($B11,[1]Tariffs!$A$15:$I$42,3,FALSE)</f>
        <v>4</v>
      </c>
      <c r="E11" s="44">
        <f>VLOOKUP($B11,[2]Tariffs!$A:$I,4,FALSE)</f>
        <v>1.056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VLOOKUP(B11,[2]Summary!$A$1:$J$65536,10,FALSE)</f>
        <v>1.056</v>
      </c>
      <c r="N11" s="47">
        <f>VLOOKUP(B11,[1]Summary!$A$1:$J$65536,10,FALSE)</f>
        <v>0.96200000000000019</v>
      </c>
      <c r="O11" s="50">
        <f t="shared" si="1"/>
        <v>9.7713097713097552E-2</v>
      </c>
      <c r="P11" s="51">
        <f>VLOOKUP(B11,[2]Summary!$A$1:$IJ$65536,11,FALSE)</f>
        <v>52.766993812399846</v>
      </c>
      <c r="Q11" s="52" t="str">
        <f>'Detailed Breakdown'!AU59&amp;" and "&amp;'Detailed Breakdown'!AV59</f>
        <v>Gone up mainly due to Table 1076: allowed revenue and rate of return &amp; EDCM recoverable, and Gone down mainly due to Table 1059: Otex,</v>
      </c>
    </row>
    <row r="12" spans="1:17" ht="39.75" customHeight="1" x14ac:dyDescent="0.2">
      <c r="A12" s="40"/>
      <c r="B12" s="41" t="s">
        <v>19</v>
      </c>
      <c r="C12" s="42"/>
      <c r="D12" s="43" t="str">
        <f>VLOOKUP($B12,[1]Tariffs!$A$15:$I$42,3,FALSE)</f>
        <v>5-8</v>
      </c>
      <c r="E12" s="44">
        <f>VLOOKUP($B12,[2]Tariffs!$A:$I,4,FALSE)</f>
        <v>2.1419999999999999</v>
      </c>
      <c r="F12" s="44">
        <f>VLOOKUP($B12,[2]Tariffs!$A:$I,5,FALSE)</f>
        <v>0.89400000000000002</v>
      </c>
      <c r="G12" s="44">
        <f>VLOOKUP($B12,[2]Tariffs!$A:$I,6,FALSE)</f>
        <v>0</v>
      </c>
      <c r="H12" s="44">
        <f>VLOOKUP($B12,[2]Tariffs!$A:$I,7,FALSE)</f>
        <v>17.329999999999998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VLOOKUP(B12,[2]Summary!$A$1:$J$65536,10,FALSE)</f>
        <v>2.0177120904943577</v>
      </c>
      <c r="N12" s="47">
        <f>VLOOKUP(B12,[1]Summary!$A$1:$J$65536,10,FALSE)</f>
        <v>1.8977203720712348</v>
      </c>
      <c r="O12" s="50"/>
      <c r="P12" s="51">
        <f>VLOOKUP(B12,[2]Summary!$A$1:$IJ$65536,11,FALSE)</f>
        <v>873.71429732695515</v>
      </c>
      <c r="Q12" s="52"/>
    </row>
    <row r="13" spans="1:17" ht="39.75" customHeight="1" x14ac:dyDescent="0.2">
      <c r="A13" s="40"/>
      <c r="B13" s="41" t="s">
        <v>20</v>
      </c>
      <c r="C13" s="42"/>
      <c r="D13" s="43" t="str">
        <f>VLOOKUP($B13,[1]Tariffs!$A$15:$I$42,3,FALSE)</f>
        <v>5-8</v>
      </c>
      <c r="E13" s="44">
        <f>VLOOKUP($B13,[2]Tariffs!$A:$I,4,FALSE)</f>
        <v>1.9970000000000001</v>
      </c>
      <c r="F13" s="44">
        <f>VLOOKUP($B13,[2]Tariffs!$A:$I,5,FALSE)</f>
        <v>0.88900000000000001</v>
      </c>
      <c r="G13" s="44">
        <f>VLOOKUP($B13,[2]Tariffs!$A:$I,6,FALSE)</f>
        <v>0</v>
      </c>
      <c r="H13" s="44">
        <f>VLOOKUP($B13,[2]Tariffs!$A:$I,7,FALSE)</f>
        <v>15.74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VLOOKUP(B13,[2]Summary!$A$1:$J$65536,10,FALSE)</f>
        <v>1.8453237458701259</v>
      </c>
      <c r="N13" s="47">
        <f>VLOOKUP(B13,[1]Summary!$A$1:$J$65536,10,FALSE)</f>
        <v>1.7494152092834749</v>
      </c>
      <c r="O13" s="50"/>
      <c r="P13" s="51">
        <f>VLOOKUP(B13,[2]Summary!$A$1:$IJ$65536,11,FALSE)</f>
        <v>1076.6243707237081</v>
      </c>
      <c r="Q13" s="52"/>
    </row>
    <row r="14" spans="1:17" ht="39.75" customHeight="1" x14ac:dyDescent="0.2">
      <c r="A14" s="40"/>
      <c r="B14" s="41" t="s">
        <v>21</v>
      </c>
      <c r="C14" s="42"/>
      <c r="D14" s="43" t="str">
        <f>VLOOKUP($B14,[1]Tariffs!$A$15:$I$42,3,FALSE)</f>
        <v>5-8</v>
      </c>
      <c r="E14" s="44">
        <f>VLOOKUP($B14,[2]Tariffs!$A:$I,4,FALSE)</f>
        <v>1.361</v>
      </c>
      <c r="F14" s="44">
        <f>VLOOKUP($B14,[2]Tariffs!$A:$I,5,FALSE)</f>
        <v>0.86199999999999999</v>
      </c>
      <c r="G14" s="44">
        <f>VLOOKUP($B14,[2]Tariffs!$A:$I,6,FALSE)</f>
        <v>0</v>
      </c>
      <c r="H14" s="44">
        <f>VLOOKUP($B14,[2]Tariffs!$A:$I,7,FALSE)</f>
        <v>150.18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VLOOKUP(B14,[2]Summary!$A$1:$J$65536,10,FALSE)</f>
        <v>1.9576686757833033</v>
      </c>
      <c r="N14" s="47">
        <f>VLOOKUP(B14,[1]Summary!$A$1:$J$65536,10,FALSE)</f>
        <v>1.6707915719851218</v>
      </c>
      <c r="O14" s="50"/>
      <c r="P14" s="51">
        <f>VLOOKUP(B14,[2]Summary!$A$1:$IJ$65536,11,FALSE)</f>
        <v>1509.9932369629876</v>
      </c>
      <c r="Q14" s="52"/>
    </row>
    <row r="15" spans="1:17" ht="39.75" customHeight="1" x14ac:dyDescent="0.2">
      <c r="A15" s="40"/>
      <c r="B15" s="41" t="s">
        <v>89</v>
      </c>
      <c r="C15" s="42"/>
      <c r="D15" s="43">
        <v>0</v>
      </c>
      <c r="E15" s="44">
        <f>VLOOKUP($B15,[2]Tariffs!$A:$I,4,FALSE)</f>
        <v>7.5659999999999998</v>
      </c>
      <c r="F15" s="44">
        <f>VLOOKUP($B15,[2]Tariffs!$A:$I,5,FALSE)</f>
        <v>1.544</v>
      </c>
      <c r="G15" s="44">
        <f>VLOOKUP($B15,[2]Tariffs!$A:$I,6,FALSE)</f>
        <v>0.89400000000000002</v>
      </c>
      <c r="H15" s="44">
        <f>VLOOKUP($B15,[2]Tariffs!$A:$I,7,FALSE)</f>
        <v>3.03</v>
      </c>
      <c r="I15" s="44">
        <f>VLOOKUP($B15,[2]Tariffs!$A:$I,8,FALSE)</f>
        <v>0</v>
      </c>
      <c r="J15" s="44">
        <f>VLOOKUP($B15,[2]Tariffs!$A:$I,9,FALSE)</f>
        <v>0</v>
      </c>
      <c r="K15" s="44">
        <f t="shared" ref="K15:K16" si="2">I15</f>
        <v>0</v>
      </c>
      <c r="L15" s="49"/>
      <c r="M15" s="47">
        <f>VLOOKUP(B15,[2]Summary!$A$1:$J$65536,10,FALSE)</f>
        <v>2.1952394535740285</v>
      </c>
      <c r="N15" s="47" t="str">
        <f>VLOOKUP(B15,[1]Summary!$A$1:$J$65536,10,FALSE)</f>
        <v/>
      </c>
      <c r="O15" s="50"/>
      <c r="P15" s="51">
        <f>VLOOKUP(B15,[2]Summary!$A$1:$IJ$65536,11,FALSE)</f>
        <v>71.354663102284448</v>
      </c>
      <c r="Q15" s="52"/>
    </row>
    <row r="16" spans="1:17" ht="39.75" customHeight="1" x14ac:dyDescent="0.2">
      <c r="A16" s="40"/>
      <c r="B16" s="41" t="s">
        <v>90</v>
      </c>
      <c r="C16" s="42"/>
      <c r="D16" s="43">
        <v>0</v>
      </c>
      <c r="E16" s="44">
        <f>VLOOKUP($B16,[2]Tariffs!$A:$I,4,FALSE)</f>
        <v>7.9980000000000002</v>
      </c>
      <c r="F16" s="44">
        <f>VLOOKUP($B16,[2]Tariffs!$A:$I,5,FALSE)</f>
        <v>1.5880000000000001</v>
      </c>
      <c r="G16" s="44">
        <f>VLOOKUP($B16,[2]Tariffs!$A:$I,6,FALSE)</f>
        <v>0.89700000000000002</v>
      </c>
      <c r="H16" s="44">
        <f>VLOOKUP($B16,[2]Tariffs!$A:$I,7,FALSE)</f>
        <v>6.15</v>
      </c>
      <c r="I16" s="44">
        <f>VLOOKUP($B16,[2]Tariffs!$A:$I,8,FALSE)</f>
        <v>0</v>
      </c>
      <c r="J16" s="44">
        <f>VLOOKUP($B16,[2]Tariffs!$A:$I,9,FALSE)</f>
        <v>0</v>
      </c>
      <c r="K16" s="44">
        <f t="shared" si="2"/>
        <v>0</v>
      </c>
      <c r="L16" s="49"/>
      <c r="M16" s="47">
        <f>VLOOKUP(B16,[2]Summary!$A$1:$J$65536,10,FALSE)</f>
        <v>2.0018095371617233</v>
      </c>
      <c r="N16" s="47">
        <f>VLOOKUP(B16,[1]Summary!$A$1:$J$65536,10,FALSE)</f>
        <v>1.8267921633473345</v>
      </c>
      <c r="O16" s="50">
        <f t="shared" ref="O16" si="3">M16/N16-1</f>
        <v>9.5805848812978489E-2</v>
      </c>
      <c r="P16" s="51">
        <f>VLOOKUP(B16,[2]Summary!$A$1:$IJ$65536,11,FALSE)</f>
        <v>1359.5368113286565</v>
      </c>
      <c r="Q16" s="52"/>
    </row>
    <row r="17" spans="1:17" ht="39.75" customHeight="1" x14ac:dyDescent="0.2">
      <c r="A17" s="40"/>
      <c r="B17" s="41" t="s">
        <v>22</v>
      </c>
      <c r="C17" s="42"/>
      <c r="D17" s="43">
        <f>VLOOKUP($B17,[1]Tariffs!$A$15:$I$42,3,FALSE)</f>
        <v>0</v>
      </c>
      <c r="E17" s="44">
        <f>VLOOKUP($B17,[2]Tariffs!$A:$I,4,FALSE)</f>
        <v>6.0449999999999999</v>
      </c>
      <c r="F17" s="44">
        <f>VLOOKUP($B17,[2]Tariffs!$A:$I,5,FALSE)</f>
        <v>1.365</v>
      </c>
      <c r="G17" s="44">
        <f>VLOOKUP($B17,[2]Tariffs!$A:$I,6,FALSE)</f>
        <v>0.88300000000000001</v>
      </c>
      <c r="H17" s="44">
        <f>VLOOKUP($B17,[2]Tariffs!$A:$I,7,FALSE)</f>
        <v>8.6</v>
      </c>
      <c r="I17" s="44">
        <f>VLOOKUP($B17,[2]Tariffs!$A:$I,8,FALSE)</f>
        <v>2.66</v>
      </c>
      <c r="J17" s="44">
        <f>VLOOKUP($B17,[2]Tariffs!$A:$I,9,FALSE)</f>
        <v>5.75</v>
      </c>
      <c r="K17" s="44">
        <f t="shared" si="0"/>
        <v>2.66</v>
      </c>
      <c r="L17" s="54"/>
      <c r="M17" s="47">
        <f>VLOOKUP(B17,[2]Summary!$A$1:$J$65536,10,FALSE)</f>
        <v>2.2462235221248412</v>
      </c>
      <c r="N17" s="47">
        <f>VLOOKUP(B17,[1]Summary!$A$1:$J$65536,10,FALSE)</f>
        <v>2.1182409617447089</v>
      </c>
      <c r="O17" s="50">
        <f t="shared" si="1"/>
        <v>6.0419264234564896E-2</v>
      </c>
      <c r="P17" s="51">
        <f>VLOOKUP(B17,[2]Summary!$A$1:$IJ$65536,11,FALSE)</f>
        <v>4964.8703454200604</v>
      </c>
      <c r="Q17" s="52" t="str">
        <f>'Detailed Breakdown'!AU65&amp;" and "&amp;'Detailed Breakdown'!AV65</f>
        <v>Gone up mainly due to Table 1076: allowed revenue and rate of return &amp; EDCM recoverable, and No factors contributing to greater than 2% downward change.</v>
      </c>
    </row>
    <row r="18" spans="1:17" ht="39.75" customHeight="1" x14ac:dyDescent="0.2">
      <c r="A18" s="40"/>
      <c r="B18" s="41" t="s">
        <v>23</v>
      </c>
      <c r="C18" s="42"/>
      <c r="D18" s="43">
        <f>VLOOKUP($B18,[1]Tariffs!$A$15:$I$42,3,FALSE)</f>
        <v>0</v>
      </c>
      <c r="E18" s="44">
        <f>VLOOKUP($B18,[2]Tariffs!$A:$I,4,FALSE)</f>
        <v>4.6349999999999998</v>
      </c>
      <c r="F18" s="44">
        <f>VLOOKUP($B18,[2]Tariffs!$A:$I,5,FALSE)</f>
        <v>1.1890000000000001</v>
      </c>
      <c r="G18" s="44">
        <f>VLOOKUP($B18,[2]Tariffs!$A:$I,6,FALSE)</f>
        <v>0.871</v>
      </c>
      <c r="H18" s="44">
        <f>VLOOKUP($B18,[2]Tariffs!$A:$I,7,FALSE)</f>
        <v>6.71</v>
      </c>
      <c r="I18" s="44">
        <f>VLOOKUP($B18,[2]Tariffs!$A:$I,8,FALSE)</f>
        <v>3.44</v>
      </c>
      <c r="J18" s="44">
        <f>VLOOKUP($B18,[2]Tariffs!$A:$I,9,FALSE)</f>
        <v>5.43</v>
      </c>
      <c r="K18" s="44">
        <f t="shared" si="0"/>
        <v>3.44</v>
      </c>
      <c r="L18" s="54"/>
      <c r="M18" s="47">
        <f>VLOOKUP(B18,[2]Summary!$A$1:$J$65536,10,FALSE)</f>
        <v>2.2316145307410387</v>
      </c>
      <c r="N18" s="47">
        <f>VLOOKUP(B18,[1]Summary!$A$1:$J$65536,10,FALSE)</f>
        <v>2.1095477111051135</v>
      </c>
      <c r="O18" s="50">
        <f t="shared" si="1"/>
        <v>5.7863976715643473E-2</v>
      </c>
      <c r="P18" s="51">
        <f>VLOOKUP(B18,[2]Summary!$A$1:$IJ$65536,11,FALSE)</f>
        <v>14265.185448312148</v>
      </c>
      <c r="Q18" s="52" t="str">
        <f>'Detailed Breakdown'!AU66&amp;" and "&amp;'Detailed Breakdown'!AV66</f>
        <v>Gone up mainly due to Table 1076: allowed revenue and rate of return &amp; EDCM recoverable, and No factors contributing to greater than 2% downward change.</v>
      </c>
    </row>
    <row r="19" spans="1:17" ht="39.75" customHeight="1" x14ac:dyDescent="0.2">
      <c r="A19" s="40"/>
      <c r="B19" s="41" t="s">
        <v>24</v>
      </c>
      <c r="C19" s="42"/>
      <c r="D19" s="43">
        <f>VLOOKUP($B19,[1]Tariffs!$A$15:$I$42,3,FALSE)</f>
        <v>0</v>
      </c>
      <c r="E19" s="44">
        <f>VLOOKUP($B19,[2]Tariffs!$A:$I,4,FALSE)</f>
        <v>3.129</v>
      </c>
      <c r="F19" s="44">
        <f>VLOOKUP($B19,[2]Tariffs!$A:$I,5,FALSE)</f>
        <v>1.018</v>
      </c>
      <c r="G19" s="44">
        <f>VLOOKUP($B19,[2]Tariffs!$A:$I,6,FALSE)</f>
        <v>0.86</v>
      </c>
      <c r="H19" s="44">
        <f>VLOOKUP($B19,[2]Tariffs!$A:$I,7,FALSE)</f>
        <v>72.5</v>
      </c>
      <c r="I19" s="44">
        <f>VLOOKUP($B19,[2]Tariffs!$A:$I,8,FALSE)</f>
        <v>4.13</v>
      </c>
      <c r="J19" s="44">
        <f>VLOOKUP($B19,[2]Tariffs!$A:$I,9,FALSE)</f>
        <v>6.24</v>
      </c>
      <c r="K19" s="44">
        <f t="shared" si="0"/>
        <v>4.13</v>
      </c>
      <c r="L19" s="54"/>
      <c r="M19" s="47">
        <f>VLOOKUP(B19,[2]Summary!$A$1:$J$65536,10,FALSE)</f>
        <v>1.728991515141822</v>
      </c>
      <c r="N19" s="47">
        <f>VLOOKUP(B19,[1]Summary!$A$1:$J$65536,10,FALSE)</f>
        <v>1.6076541281647596</v>
      </c>
      <c r="O19" s="50">
        <f t="shared" si="1"/>
        <v>7.5474808201174914E-2</v>
      </c>
      <c r="P19" s="51">
        <f>VLOOKUP(B19,[2]Summary!$A$1:$IJ$65536,11,FALSE)</f>
        <v>37227.291422582799</v>
      </c>
      <c r="Q19" s="52" t="str">
        <f>'Detailed Breakdown'!AU67&amp;" and "&amp;'Detailed Breakdown'!AV67</f>
        <v>Gone up mainly due to Table 1076: allowed revenue and rate of return &amp; EDCM recoverable, and No factors contributing to greater than 2% downward change.</v>
      </c>
    </row>
    <row r="20" spans="1:17" ht="39.75" customHeight="1" x14ac:dyDescent="0.2">
      <c r="A20" s="40"/>
      <c r="B20" s="41" t="s">
        <v>77</v>
      </c>
      <c r="C20" s="42"/>
      <c r="D20" s="43">
        <f>VLOOKUP($B20,[1]Tariffs!$A$15:$I$42,3,FALSE)</f>
        <v>8</v>
      </c>
      <c r="E20" s="44">
        <f>VLOOKUP($B20,[2]Tariffs!$A:$I,4,FALSE)</f>
        <v>2.3570000000000002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VLOOKUP(B20,[2]Summary!$A$1:$J$65536,10,FALSE)</f>
        <v>2.3570000000000007</v>
      </c>
      <c r="N20" s="47">
        <f>VLOOKUP(B20,[1]Summary!$A$1:$J$65536,10,FALSE)</f>
        <v>2.1469999999999998</v>
      </c>
      <c r="O20" s="50">
        <f t="shared" si="1"/>
        <v>9.7810898928738288E-2</v>
      </c>
      <c r="P20" s="51">
        <f>VLOOKUP(B20,[2]Summary!$A$1:$IJ$65536,11,FALSE)</f>
        <v>513.43933924565533</v>
      </c>
      <c r="Q20" s="52" t="str">
        <f>'Detailed Breakdown'!AU68&amp;" and "&amp;'Detailed Breakdown'!AV68</f>
        <v>Gone up mainly due to Table 1022 - 1028: service model inputs,Table 1076: allowed revenue and rate of return &amp; EDCM recoverable, and No factors contributing to greater than 2% downward change.</v>
      </c>
    </row>
    <row r="21" spans="1:17" ht="39.75" customHeight="1" x14ac:dyDescent="0.2">
      <c r="A21" s="40"/>
      <c r="B21" s="41" t="s">
        <v>78</v>
      </c>
      <c r="C21" s="42"/>
      <c r="D21" s="43">
        <f>VLOOKUP($B21,[1]Tariffs!$A$15:$I$42,3,FALSE)</f>
        <v>1</v>
      </c>
      <c r="E21" s="44">
        <f>VLOOKUP($B21,[2]Tariffs!$A:$I,4,FALSE)</f>
        <v>2.6190000000000002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VLOOKUP(B21,[2]Summary!$A$1:$J$65536,10,FALSE)</f>
        <v>2.6190000000000007</v>
      </c>
      <c r="N21" s="47">
        <f>VLOOKUP(B21,[1]Summary!$A$1:$J$65536,10,FALSE)</f>
        <v>2.4090000000000003</v>
      </c>
      <c r="O21" s="50">
        <f t="shared" si="1"/>
        <v>8.7173100871731135E-2</v>
      </c>
      <c r="P21" s="51">
        <f>VLOOKUP(B21,[2]Summary!$A$1:$IJ$65536,11,FALSE)</f>
        <v>460.03789511305553</v>
      </c>
      <c r="Q21" s="52" t="str">
        <f>'Detailed Breakdown'!AU69&amp;" and "&amp;'Detailed Breakdown'!AV69</f>
        <v>Gone up mainly due to Table 1022 - 1028: service model inputs,Table 1053: volumes and mpans etc forecast,Table 1076: allowed revenue and rate of return &amp; EDCM recoverable, and No factors contributing to greater than 2% downward change.</v>
      </c>
    </row>
    <row r="22" spans="1:17" ht="39.75" customHeight="1" x14ac:dyDescent="0.2">
      <c r="A22" s="40"/>
      <c r="B22" s="41" t="s">
        <v>79</v>
      </c>
      <c r="C22" s="42"/>
      <c r="D22" s="43">
        <f>VLOOKUP($B22,[1]Tariffs!$A$15:$I$42,3,FALSE)</f>
        <v>1</v>
      </c>
      <c r="E22" s="44">
        <f>VLOOKUP($B22,[2]Tariffs!$A:$I,4,FALSE)</f>
        <v>3.581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54"/>
      <c r="M22" s="47">
        <f>VLOOKUP(B22,[2]Summary!$A$1:$J$65536,10,FALSE)</f>
        <v>3.581</v>
      </c>
      <c r="N22" s="47">
        <f>VLOOKUP(B22,[1]Summary!$A$1:$J$65536,10,FALSE)</f>
        <v>3.3160000000000003</v>
      </c>
      <c r="O22" s="50">
        <f t="shared" si="1"/>
        <v>7.9915560916766992E-2</v>
      </c>
      <c r="P22" s="51">
        <f>VLOOKUP(B22,[2]Summary!$A$1:$IJ$65536,11,FALSE)</f>
        <v>62.593924891759528</v>
      </c>
      <c r="Q22" s="52" t="str">
        <f>'Detailed Breakdown'!AU70&amp;" and "&amp;'Detailed Breakdown'!AV70</f>
        <v>Gone up mainly due to Table 1053: volumes and mpans etc forecast,Table 1076: allowed revenue and rate of return &amp; EDCM recoverable, and No factors contributing to greater than 2% downward change.</v>
      </c>
    </row>
    <row r="23" spans="1:17" ht="39.75" customHeight="1" x14ac:dyDescent="0.2">
      <c r="A23" s="40"/>
      <c r="B23" s="41" t="s">
        <v>80</v>
      </c>
      <c r="C23" s="42"/>
      <c r="D23" s="43">
        <f>VLOOKUP($B23,[1]Tariffs!$A$15:$I$42,3,FALSE)</f>
        <v>1</v>
      </c>
      <c r="E23" s="44">
        <f>VLOOKUP($B23,[2]Tariffs!$A:$I,4,FALSE)</f>
        <v>2.097</v>
      </c>
      <c r="F23" s="44">
        <f>VLOOKUP($B23,[2]Tariffs!$A:$I,5,FALSE)</f>
        <v>0</v>
      </c>
      <c r="G23" s="44">
        <f>VLOOKUP($B23,[2]Tariffs!$A:$I,6,FALSE)</f>
        <v>0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VLOOKUP(B23,[2]Summary!$A$1:$J$65536,10,FALSE)</f>
        <v>2.0970000000000004</v>
      </c>
      <c r="N23" s="47">
        <f>VLOOKUP(B23,[1]Summary!$A$1:$J$65536,10,FALSE)</f>
        <v>1.8850000000000002</v>
      </c>
      <c r="O23" s="50">
        <f t="shared" si="1"/>
        <v>0.1124668435013263</v>
      </c>
      <c r="P23" s="51">
        <f>VLOOKUP(B23,[2]Summary!$A$1:$IJ$65536,11,FALSE)</f>
        <v>611.99765624643885</v>
      </c>
      <c r="Q23" s="52" t="str">
        <f>'Detailed Breakdown'!AU71&amp;" and "&amp;'Detailed Breakdown'!AV71</f>
        <v>No factors contributing to greater than 2% upward change. and No factors contributing to greater than 2% downward change.</v>
      </c>
    </row>
    <row r="24" spans="1:17" ht="39.75" customHeight="1" x14ac:dyDescent="0.2">
      <c r="A24" s="40"/>
      <c r="B24" s="41" t="s">
        <v>25</v>
      </c>
      <c r="C24" s="42"/>
      <c r="D24" s="43">
        <f>VLOOKUP($B24,[1]Tariffs!$A$15:$I$42,3,FALSE)</f>
        <v>0</v>
      </c>
      <c r="E24" s="44">
        <f>VLOOKUP($B24,[2]Tariffs!$A:$I,4,FALSE)</f>
        <v>21.657</v>
      </c>
      <c r="F24" s="44">
        <f>VLOOKUP($B24,[2]Tariffs!$A:$I,5,FALSE)</f>
        <v>2.13</v>
      </c>
      <c r="G24" s="44">
        <f>VLOOKUP($B24,[2]Tariffs!$A:$I,6,FALSE)</f>
        <v>1.552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VLOOKUP(B24,[2]Summary!$A$1:$J$65536,10,FALSE)</f>
        <v>2.6861639859387041</v>
      </c>
      <c r="N24" s="47">
        <f>VLOOKUP(B24,[1]Summary!$A$1:$J$65536,10,FALSE)</f>
        <v>2.5871107052290681</v>
      </c>
      <c r="O24" s="50">
        <f t="shared" si="1"/>
        <v>3.8287221536144278E-2</v>
      </c>
      <c r="P24" s="51">
        <f>VLOOKUP(B24,[2]Summary!$A$1:$IJ$65536,11,FALSE)</f>
        <v>232021.80879208667</v>
      </c>
      <c r="Q24" s="52" t="str">
        <f>'Detailed Breakdown'!AU72&amp;" and "&amp;'Detailed Breakdown'!AV72</f>
        <v>Gone up mainly due to Table 1053: volumes and mpans etc forecast,Table 1076: allowed revenue and rate of return &amp; EDCM recoverable, and No factors contributing to greater than 2% downward change.</v>
      </c>
    </row>
    <row r="25" spans="1:17" ht="15" customHeight="1" x14ac:dyDescent="0.2">
      <c r="A25" s="40"/>
      <c r="B25" s="41" t="s">
        <v>92</v>
      </c>
      <c r="C25" s="42"/>
      <c r="D25" s="43" t="str">
        <f>VLOOKUP($B25,[1]Tariffs!$A$15:$I$42,3,FALSE)</f>
        <v>8&amp;0</v>
      </c>
      <c r="E25" s="44">
        <f>VLOOKUP($B25,[2]Tariffs!$A:$I,4,FALSE)</f>
        <v>-0.626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>
        <f>VLOOKUP(B25,[2]Summary!$A$1:$J$65536,10,FALSE)</f>
        <v>-0.626</v>
      </c>
      <c r="N25" s="47">
        <f>VLOOKUP(B25,[1]Summary!$A$1:$J$65536,10,FALSE)</f>
        <v>-0.63300000000000012</v>
      </c>
      <c r="O25" s="50">
        <f t="shared" si="1"/>
        <v>-1.1058451816745807E-2</v>
      </c>
      <c r="P25" s="51">
        <f>VLOOKUP(B25,[2]Summary!$A$1:$IJ$65536,11,FALSE)</f>
        <v>-471.06287498316175</v>
      </c>
      <c r="Q25" s="55"/>
    </row>
    <row r="26" spans="1:17" ht="15" customHeight="1" x14ac:dyDescent="0.2">
      <c r="A26" s="40"/>
      <c r="B26" s="41" t="s">
        <v>50</v>
      </c>
      <c r="C26" s="42"/>
      <c r="D26" s="43">
        <f>VLOOKUP($B26,[1]Tariffs!$A$15:$I$42,3,FALSE)</f>
        <v>8</v>
      </c>
      <c r="E26" s="44">
        <f>VLOOKUP($B26,[2]Tariffs!$A:$I,4,FALSE)</f>
        <v>-0.54800000000000004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</v>
      </c>
      <c r="K26" s="44">
        <f t="shared" si="0"/>
        <v>0</v>
      </c>
      <c r="L26" s="49"/>
      <c r="M26" s="47" t="str">
        <f>VLOOKUP(B26,[2]Summary!$A$1:$J$65536,10,FALSE)</f>
        <v/>
      </c>
      <c r="N26" s="47" t="str">
        <f>VLOOKUP(B26,[1]Summary!$A$1:$J$65536,10,FALSE)</f>
        <v/>
      </c>
      <c r="O26" s="50"/>
      <c r="P26" s="51" t="str">
        <f>VLOOKUP(B26,[2]Summary!$A$1:$IJ$65536,11,FALSE)</f>
        <v/>
      </c>
      <c r="Q26" s="55"/>
    </row>
    <row r="27" spans="1:17" x14ac:dyDescent="0.2">
      <c r="A27" s="40"/>
      <c r="B27" s="41" t="s">
        <v>51</v>
      </c>
      <c r="C27" s="42"/>
      <c r="D27" s="43">
        <f>VLOOKUP($B27,[1]Tariffs!$A$15:$I$42,3,FALSE)</f>
        <v>0</v>
      </c>
      <c r="E27" s="44">
        <f>VLOOKUP($B27,[2]Tariffs!$A:$I,4,FALSE)</f>
        <v>-0.626</v>
      </c>
      <c r="F27" s="44">
        <f>VLOOKUP($B27,[2]Tariffs!$A:$I,5,FALSE)</f>
        <v>0</v>
      </c>
      <c r="G27" s="44">
        <f>VLOOKUP($B27,[2]Tariffs!$A:$I,6,FALSE)</f>
        <v>0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</v>
      </c>
      <c r="K27" s="44">
        <f t="shared" si="0"/>
        <v>0</v>
      </c>
      <c r="L27" s="49"/>
      <c r="M27" s="47">
        <f>VLOOKUP(B27,[2]Summary!$A$1:$J$65536,10,FALSE)</f>
        <v>-0.61106091165424037</v>
      </c>
      <c r="N27" s="47">
        <f>VLOOKUP(B27,[1]Summary!$A$1:$J$65536,10,FALSE)</f>
        <v>-0.6180655636285769</v>
      </c>
      <c r="O27" s="50">
        <f t="shared" si="1"/>
        <v>-1.1333185970130999E-2</v>
      </c>
      <c r="P27" s="51">
        <f>VLOOKUP(B27,[2]Summary!$A$1:$IJ$65536,11,FALSE)</f>
        <v>-346.37518243428804</v>
      </c>
      <c r="Q27" s="55"/>
    </row>
    <row r="28" spans="1:17" ht="15" customHeight="1" x14ac:dyDescent="0.2">
      <c r="A28" s="40"/>
      <c r="B28" s="41" t="s">
        <v>52</v>
      </c>
      <c r="C28" s="42"/>
      <c r="D28" s="43">
        <f>VLOOKUP($B28,[1]Tariffs!$A$15:$I$42,3,FALSE)</f>
        <v>0</v>
      </c>
      <c r="E28" s="44">
        <f>VLOOKUP($B28,[2]Tariffs!$A:$I,4,FALSE)</f>
        <v>-4.99</v>
      </c>
      <c r="F28" s="44">
        <f>VLOOKUP($B28,[2]Tariffs!$A:$I,5,FALSE)</f>
        <v>-0.51300000000000001</v>
      </c>
      <c r="G28" s="44">
        <f>VLOOKUP($B28,[2]Tariffs!$A:$I,6,FALSE)</f>
        <v>-0.03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</v>
      </c>
      <c r="K28" s="44">
        <f t="shared" si="0"/>
        <v>0</v>
      </c>
      <c r="L28" s="49"/>
      <c r="M28" s="47">
        <f>VLOOKUP(B28,[2]Summary!$A$1:$J$65536,10,FALSE)</f>
        <v>-0.65303517864318372</v>
      </c>
      <c r="N28" s="47">
        <f>VLOOKUP(B28,[1]Summary!$A$1:$J$65536,10,FALSE)</f>
        <v>-0.66459733034913104</v>
      </c>
      <c r="O28" s="50">
        <f t="shared" si="1"/>
        <v>-1.7397228634477679E-2</v>
      </c>
      <c r="P28" s="51">
        <f>VLOOKUP(B28,[2]Summary!$A$1:$IJ$65536,11,FALSE)</f>
        <v>-1073.2417390786186</v>
      </c>
      <c r="Q28" s="55"/>
    </row>
    <row r="29" spans="1:17" ht="15" customHeight="1" x14ac:dyDescent="0.2">
      <c r="A29" s="40"/>
      <c r="B29" s="41" t="s">
        <v>53</v>
      </c>
      <c r="C29" s="42"/>
      <c r="D29" s="43">
        <f>VLOOKUP($B29,[1]Tariffs!$A$15:$I$42,3,FALSE)</f>
        <v>0</v>
      </c>
      <c r="E29" s="44">
        <f>VLOOKUP($B29,[2]Tariffs!$A:$I,4,FALSE)</f>
        <v>-0.54800000000000004</v>
      </c>
      <c r="F29" s="44">
        <f>VLOOKUP($B29,[2]Tariffs!$A:$I,5,FALSE)</f>
        <v>0</v>
      </c>
      <c r="G29" s="44">
        <f>VLOOKUP($B29,[2]Tariffs!$A:$I,6,FALSE)</f>
        <v>0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</v>
      </c>
      <c r="K29" s="44">
        <f t="shared" si="0"/>
        <v>0</v>
      </c>
      <c r="L29" s="49"/>
      <c r="M29" s="47">
        <f>VLOOKUP(B29,[2]Summary!$A$1:$J$65536,10,FALSE)</f>
        <v>-0.53640626614112785</v>
      </c>
      <c r="N29" s="47">
        <f>VLOOKUP(B29,[1]Summary!$A$1:$J$65536,10,FALSE)</f>
        <v>-0.53386328254409465</v>
      </c>
      <c r="O29" s="50">
        <f t="shared" si="1"/>
        <v>4.7633611079502813E-3</v>
      </c>
      <c r="P29" s="51">
        <f>VLOOKUP(B29,[2]Summary!$A$1:$IJ$65536,11,FALSE)</f>
        <v>-658.23250189929627</v>
      </c>
      <c r="Q29" s="55"/>
    </row>
    <row r="30" spans="1:17" ht="15" customHeight="1" x14ac:dyDescent="0.2">
      <c r="A30" s="40"/>
      <c r="B30" s="41" t="s">
        <v>54</v>
      </c>
      <c r="C30" s="42"/>
      <c r="D30" s="43" t="e">
        <f>VLOOKUP($B30,[1]Tariffs!$A$15:$I$42,3,FALSE)</f>
        <v>#N/A</v>
      </c>
      <c r="E30" s="44">
        <f>VLOOKUP($B30,[2]Tariffs!$A:$I,4,FALSE)</f>
        <v>-4.4020000000000001</v>
      </c>
      <c r="F30" s="44">
        <f>VLOOKUP($B30,[2]Tariffs!$A:$I,5,FALSE)</f>
        <v>-0.442</v>
      </c>
      <c r="G30" s="44">
        <f>VLOOKUP($B30,[2]Tariffs!$A:$I,6,FALSE)</f>
        <v>-2.5999999999999999E-2</v>
      </c>
      <c r="H30" s="44">
        <f>VLOOKUP($B30,[2]Tariffs!$A:$I,7,FALSE)</f>
        <v>0</v>
      </c>
      <c r="I30" s="44">
        <f>VLOOKUP($B30,[2]Tariffs!$A:$I,8,FALSE)</f>
        <v>0</v>
      </c>
      <c r="J30" s="44">
        <f>VLOOKUP($B30,[2]Tariffs!$A:$I,9,FALSE)</f>
        <v>0</v>
      </c>
      <c r="K30" s="44">
        <f t="shared" si="0"/>
        <v>0</v>
      </c>
      <c r="L30" s="49"/>
      <c r="M30" s="47">
        <f>VLOOKUP(B30,[2]Summary!$A$1:$J$65536,10,FALSE)</f>
        <v>-0.51283498285712614</v>
      </c>
      <c r="N30" s="47">
        <f>VLOOKUP(B30,[1]Summary!$A$1:$J$65536,10,FALSE)</f>
        <v>-0.56682922457556817</v>
      </c>
      <c r="O30" s="50">
        <f t="shared" si="1"/>
        <v>-9.5256629999753373E-2</v>
      </c>
      <c r="P30" s="51">
        <f>VLOOKUP(B30,[2]Summary!$A$1:$IJ$65536,11,FALSE)</f>
        <v>-4898.5855478563963</v>
      </c>
      <c r="Q30" s="55"/>
    </row>
    <row r="31" spans="1:17" x14ac:dyDescent="0.2">
      <c r="A31" s="40"/>
      <c r="B31" s="41" t="s">
        <v>55</v>
      </c>
      <c r="C31" s="42"/>
      <c r="D31" s="43" t="e">
        <f>VLOOKUP($B31,[1]Tariffs!$A$15:$I$42,3,FALSE)</f>
        <v>#N/A</v>
      </c>
      <c r="E31" s="44">
        <f>VLOOKUP($B31,[2]Tariffs!$A:$I,4,FALSE)</f>
        <v>-0.33900000000000002</v>
      </c>
      <c r="F31" s="44">
        <f>VLOOKUP($B31,[2]Tariffs!$A:$I,5,FALSE)</f>
        <v>0</v>
      </c>
      <c r="G31" s="44">
        <f>VLOOKUP($B31,[2]Tariffs!$A:$I,6,FALSE)</f>
        <v>0</v>
      </c>
      <c r="H31" s="44">
        <f>VLOOKUP($B31,[2]Tariffs!$A:$I,7,FALSE)</f>
        <v>29.81</v>
      </c>
      <c r="I31" s="44">
        <f>VLOOKUP($B31,[2]Tariffs!$A:$I,8,FALSE)</f>
        <v>0</v>
      </c>
      <c r="J31" s="44">
        <f>VLOOKUP($B31,[2]Tariffs!$A:$I,9,FALSE)</f>
        <v>0</v>
      </c>
      <c r="K31" s="44">
        <f t="shared" si="0"/>
        <v>0</v>
      </c>
      <c r="L31" s="49"/>
      <c r="M31" s="47">
        <f>VLOOKUP(B31,[2]Summary!$A$1:$J$65536,10,FALSE)</f>
        <v>-0.33122200817305181</v>
      </c>
      <c r="N31" s="47">
        <f>VLOOKUP(B31,[1]Summary!$A$1:$J$65536,10,FALSE)</f>
        <v>-0.33194363361069479</v>
      </c>
      <c r="O31" s="50">
        <f t="shared" si="1"/>
        <v>-2.1739396830526836E-3</v>
      </c>
      <c r="P31" s="51">
        <f>VLOOKUP(B31,[2]Summary!$A$1:$IJ$65536,11,FALSE)</f>
        <v>-6393.3907038614607</v>
      </c>
      <c r="Q31" s="55"/>
    </row>
    <row r="32" spans="1:17" x14ac:dyDescent="0.2">
      <c r="A32" s="40"/>
      <c r="B32" s="41" t="s">
        <v>56</v>
      </c>
      <c r="C32" s="42"/>
      <c r="D32" s="43" t="e">
        <f>VLOOKUP($B32,[1]Tariffs!$A$15:$I$42,3,FALSE)</f>
        <v>#N/A</v>
      </c>
      <c r="E32" s="44">
        <f>VLOOKUP($B32,[2]Tariffs!$A:$I,4,FALSE)</f>
        <v>-2.851</v>
      </c>
      <c r="F32" s="44">
        <f>VLOOKUP($B32,[2]Tariffs!$A:$I,5,FALSE)</f>
        <v>-0.245</v>
      </c>
      <c r="G32" s="44">
        <f>VLOOKUP($B32,[2]Tariffs!$A:$I,6,FALSE)</f>
        <v>-1.2E-2</v>
      </c>
      <c r="H32" s="44">
        <f>VLOOKUP($B32,[2]Tariffs!$A:$I,7,FALSE)</f>
        <v>29.81</v>
      </c>
      <c r="I32" s="44">
        <f>VLOOKUP($B32,[2]Tariffs!$A:$I,8,FALSE)</f>
        <v>0</v>
      </c>
      <c r="J32" s="44">
        <f>VLOOKUP($B32,[2]Tariffs!$A:$I,9,FALSE)</f>
        <v>0</v>
      </c>
      <c r="K32" s="44">
        <f t="shared" si="0"/>
        <v>0</v>
      </c>
      <c r="L32" s="49"/>
      <c r="M32" s="47">
        <f>VLOOKUP(B32,[2]Summary!$A$1:$J$65536,10,FALSE)</f>
        <v>-0.37536232825489541</v>
      </c>
      <c r="N32" s="47">
        <f>VLOOKUP(B32,[1]Summary!$A$1:$J$65536,10,FALSE)</f>
        <v>-0.37289921072897864</v>
      </c>
      <c r="O32" s="50">
        <f t="shared" si="1"/>
        <v>6.6053170804563077E-3</v>
      </c>
      <c r="P32" s="51">
        <f>VLOOKUP(B32,[2]Summary!$A$1:$IJ$65536,11,FALSE)</f>
        <v>-13820.10098675378</v>
      </c>
      <c r="Q32" s="55"/>
    </row>
    <row r="33" spans="1:17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  <row r="34" spans="1:17" ht="15" customHeight="1" x14ac:dyDescent="0.2">
      <c r="A34" s="40"/>
      <c r="B34" s="41"/>
      <c r="C34" s="42"/>
      <c r="D34" s="43"/>
      <c r="E34" s="44"/>
      <c r="F34" s="44"/>
      <c r="G34" s="44"/>
      <c r="H34" s="44"/>
      <c r="I34" s="44"/>
      <c r="J34" s="44"/>
      <c r="K34" s="44"/>
      <c r="L34" s="49"/>
      <c r="M34" s="47"/>
      <c r="N34" s="47"/>
      <c r="O34" s="53"/>
      <c r="P34" s="51"/>
      <c r="Q34" s="55"/>
    </row>
  </sheetData>
  <mergeCells count="2">
    <mergeCell ref="B4:L4"/>
    <mergeCell ref="M4:Q4"/>
  </mergeCells>
  <conditionalFormatting sqref="E6:L34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2017-12-11T16:40:43Z</cp:lastPrinted>
  <dcterms:created xsi:type="dcterms:W3CDTF">2012-04-17T13:56:47Z</dcterms:created>
  <dcterms:modified xsi:type="dcterms:W3CDTF">2017-12-11T16:40:44Z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