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15" yWindow="480" windowWidth="18480" windowHeight="10575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Breakdown'!$B$1:$AQ$49</definedName>
  </definedNames>
  <calcPr calcId="145621"/>
</workbook>
</file>

<file path=xl/calcChain.xml><?xml version="1.0" encoding="utf-8"?>
<calcChain xmlns="http://schemas.openxmlformats.org/spreadsheetml/2006/main">
  <c r="H28" i="2" l="1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P32" i="3"/>
  <c r="M32" i="3"/>
  <c r="P31" i="3"/>
  <c r="M31" i="3"/>
  <c r="P30" i="3"/>
  <c r="M30" i="3"/>
  <c r="P29" i="3"/>
  <c r="M29" i="3"/>
  <c r="P28" i="3"/>
  <c r="M28" i="3"/>
  <c r="P27" i="3"/>
  <c r="M27" i="3"/>
  <c r="P26" i="3"/>
  <c r="M26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G72" i="2" l="1"/>
  <c r="K15" i="3" l="1"/>
  <c r="K16" i="3"/>
  <c r="O7" i="3" l="1"/>
  <c r="O8" i="3"/>
  <c r="O9" i="3"/>
  <c r="O10" i="3"/>
  <c r="O11" i="3"/>
  <c r="O17" i="3"/>
  <c r="O18" i="3"/>
  <c r="O19" i="3"/>
  <c r="O20" i="3"/>
  <c r="O21" i="3"/>
  <c r="O22" i="3"/>
  <c r="O23" i="3"/>
  <c r="O24" i="3"/>
  <c r="O27" i="3"/>
  <c r="O28" i="3"/>
  <c r="O29" i="3"/>
  <c r="O30" i="3"/>
  <c r="O31" i="3"/>
  <c r="O3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4" i="3"/>
  <c r="K13" i="3"/>
  <c r="K12" i="3"/>
  <c r="K11" i="3"/>
  <c r="K10" i="3"/>
  <c r="K9" i="3"/>
  <c r="K8" i="3"/>
  <c r="K7" i="3"/>
  <c r="O25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72" i="2" l="1"/>
  <c r="AQ72" i="2"/>
  <c r="AN72" i="2"/>
  <c r="AO72" i="2"/>
  <c r="AL72" i="2"/>
  <c r="AM72" i="2"/>
  <c r="AJ72" i="2"/>
  <c r="AK72" i="2"/>
  <c r="AH72" i="2"/>
  <c r="AI72" i="2"/>
  <c r="AF72" i="2"/>
  <c r="AG72" i="2"/>
  <c r="AD72" i="2"/>
  <c r="AE72" i="2"/>
  <c r="AB72" i="2"/>
  <c r="AC72" i="2"/>
  <c r="Z72" i="2"/>
  <c r="AA72" i="2"/>
  <c r="X72" i="2"/>
  <c r="Y72" i="2"/>
  <c r="W72" i="2"/>
  <c r="V72" i="2"/>
  <c r="T72" i="2"/>
  <c r="U72" i="2"/>
  <c r="R72" i="2"/>
  <c r="S72" i="2"/>
  <c r="P72" i="2"/>
  <c r="Q72" i="2"/>
  <c r="N72" i="2"/>
  <c r="O72" i="2"/>
  <c r="L72" i="2"/>
  <c r="M72" i="2"/>
  <c r="H72" i="2"/>
  <c r="I72" i="2"/>
  <c r="K72" i="2"/>
  <c r="J72" i="2"/>
  <c r="AP28" i="2"/>
  <c r="AN28" i="2"/>
  <c r="AL28" i="2"/>
  <c r="AJ28" i="2"/>
  <c r="AF28" i="2"/>
  <c r="AD28" i="2"/>
  <c r="AB28" i="2"/>
  <c r="Z28" i="2"/>
  <c r="X28" i="2"/>
  <c r="V28" i="2"/>
  <c r="R28" i="2"/>
  <c r="P28" i="2"/>
  <c r="N28" i="2"/>
  <c r="AV72" i="2" l="1"/>
  <c r="AU72" i="2"/>
  <c r="AY72" i="2" s="1"/>
  <c r="AW72" i="2" s="1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Z72" i="2" l="1"/>
  <c r="AX72" i="2" s="1"/>
  <c r="Q24" i="3" s="1"/>
  <c r="AV66" i="2"/>
  <c r="AZ66" i="2" s="1"/>
  <c r="AX66" i="2" s="1"/>
  <c r="AU66" i="2"/>
  <c r="AY66" i="2" s="1"/>
  <c r="AW66" i="2" l="1"/>
  <c r="Q18" i="3" s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O60" i="2"/>
  <c r="AN60" i="2"/>
  <c r="AQ60" i="2"/>
  <c r="AP60" i="2"/>
  <c r="AN61" i="2"/>
  <c r="AO61" i="2"/>
  <c r="AP61" i="2"/>
  <c r="AQ61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Q22" i="3" l="1"/>
  <c r="AV55" i="2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Y56" i="2" s="1"/>
  <c r="AW56" i="2" s="1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Q20" i="3" s="1"/>
  <c r="AU69" i="2"/>
  <c r="AY69" i="2" s="1"/>
  <c r="AW69" i="2" s="1"/>
  <c r="Q21" i="3" s="1"/>
  <c r="AV54" i="2"/>
  <c r="AY71" i="2"/>
  <c r="AW71" i="2" s="1"/>
  <c r="Q7" i="3" l="1"/>
  <c r="Q19" i="3"/>
  <c r="Q17" i="3"/>
  <c r="Q8" i="3"/>
  <c r="Q10" i="3"/>
  <c r="Q9" i="3"/>
  <c r="Q11" i="3"/>
  <c r="AX62" i="2"/>
  <c r="AX71" i="2"/>
  <c r="Q23" i="3" s="1"/>
  <c r="AX64" i="2"/>
  <c r="AZ54" i="2"/>
  <c r="AX54" i="2" s="1"/>
  <c r="Q6" i="3" s="1"/>
  <c r="O6" i="3" l="1"/>
  <c r="K6" i="3" l="1"/>
</calcChain>
</file>

<file path=xl/sharedStrings.xml><?xml version="1.0" encoding="utf-8"?>
<sst xmlns="http://schemas.openxmlformats.org/spreadsheetml/2006/main" count="256" uniqueCount="98">
  <si>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</si>
  <si>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</si>
  <si>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</si>
  <si>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</si>
  <si>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</si>
  <si>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</si>
  <si>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</si>
  <si>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</si>
  <si>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</si>
  <si>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</si>
  <si>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</si>
  <si>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</si>
  <si>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</si>
  <si>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</si>
  <si>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</si>
  <si>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</si>
  <si>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</si>
  <si>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</si>
  <si>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</si>
  <si>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</si>
  <si>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</si>
  <si>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</si>
  <si>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</si>
  <si>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</si>
  <si>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</si>
  <si>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</si>
  <si>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</si>
  <si>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</si>
  <si>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</si>
  <si>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</si>
  <si>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</si>
  <si>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</si>
  <si>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</si>
  <si>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</si>
  <si>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</si>
  <si>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</si>
  <si>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</si>
  <si>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</si>
  <si>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</si>
  <si>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</si>
  <si>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</si>
  <si>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</si>
  <si>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</si>
  <si>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</si>
  <si>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</si>
  <si>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</si>
  <si>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</si>
  <si>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</si>
  <si>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</si>
  <si>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</si>
  <si>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</si>
  <si>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</si>
  <si>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</si>
  <si>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</si>
  <si>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</si>
  <si>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</si>
  <si>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</si>
  <si>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</si>
  <si>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</si>
  <si>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</si>
  <si>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</si>
  <si>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</si>
  <si>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</si>
  <si>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</si>
  <si>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</si>
  <si>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</si>
  <si>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</si>
  <si>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</si>
  <si>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</si>
  <si>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</si>
  <si>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</si>
  <si>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</si>
  <si>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</si>
  <si>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</si>
  <si>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</si>
  <si>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</si>
  <si>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</si>
  <si>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</si>
  <si>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</si>
  <si>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</si>
  <si>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</si>
  <si>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</si>
  <si>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</si>
  <si>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</si>
  <si>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</si>
  <si>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</si>
  <si>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</si>
  <si>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</si>
  <si>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</si>
  <si>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</si>
  <si>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</si>
  <si>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LV Generation NHH or Aggregate HH</t>
  </si>
  <si>
    <t>Table 1061/1062/1064: TPR data</t>
  </si>
  <si>
    <t>Table 1066/1068 - annual hours in time bands</t>
  </si>
  <si>
    <t>Table 1010 - no of days and Rate of return</t>
  </si>
  <si>
    <t>Table 1076: allowed revenue</t>
  </si>
  <si>
    <t>DNO : Mid West</t>
  </si>
  <si>
    <t>EDCM recoverable &amp;Table 1037 - LDNO discounts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</si>
</sst>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66675</xdr:rowOff>
    </xdr:from>
    <xdr:to>
      <xdr:col>24</xdr:col>
      <xdr:colOff>466725</xdr:colOff>
      <xdr:row>1</xdr:row>
      <xdr:rowOff>816428</xdr:rowOff>
    </xdr:to>
    <xdr:sp macro="" textlink="">
      <xdr:nvSpPr>
        <xdr:cNvPr id="4" name="TextBox 3"/>
        <xdr:cNvSpPr txBox="1"/>
      </xdr:nvSpPr>
      <xdr:spPr>
        <a:xfrm>
          <a:off x="161924" y="270782"/>
          <a:ext cx="18347872" cy="749753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West Mids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8/CDCM%20Models/April%2018%20CDCM%20Models/CDCM%20Model_01%20April%202018%20Pre-Release%20-%20MI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9/Current%20DCUSA%20Models/CDCM/CDCM%20Model_01%20April%202019%20Pre-Release%20-%20M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  <sheetName val="CDCM Model_01 April 2018 Pre-Re"/>
    </sheetNames>
    <sheetDataSet>
      <sheetData sheetId="0"/>
      <sheetData sheetId="1">
        <row r="46">
          <cell r="E46">
            <v>5021154.0213884702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West Mids in April 18 (Final)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>
            <v>1</v>
          </cell>
          <cell r="C16">
            <v>1</v>
          </cell>
          <cell r="D16">
            <v>2.1459999999999999</v>
          </cell>
          <cell r="E16">
            <v>0</v>
          </cell>
          <cell r="F16">
            <v>0</v>
          </cell>
          <cell r="G16">
            <v>4.21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>
            <v>4</v>
          </cell>
          <cell r="C17">
            <v>2</v>
          </cell>
          <cell r="D17">
            <v>2.3679999999999999</v>
          </cell>
          <cell r="E17">
            <v>1.05</v>
          </cell>
          <cell r="F17">
            <v>0</v>
          </cell>
          <cell r="G17">
            <v>4.21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>
            <v>34</v>
          </cell>
          <cell r="C18">
            <v>2</v>
          </cell>
          <cell r="D18">
            <v>1.111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>
            <v>7</v>
          </cell>
          <cell r="C19">
            <v>3</v>
          </cell>
          <cell r="D19">
            <v>1.9570000000000001</v>
          </cell>
          <cell r="E19">
            <v>0</v>
          </cell>
          <cell r="F19">
            <v>0</v>
          </cell>
          <cell r="G19">
            <v>6.5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>
            <v>10</v>
          </cell>
          <cell r="C20">
            <v>4</v>
          </cell>
          <cell r="D20">
            <v>2.1480000000000001</v>
          </cell>
          <cell r="E20">
            <v>1.04</v>
          </cell>
          <cell r="F20">
            <v>0</v>
          </cell>
          <cell r="G20">
            <v>6.5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40</v>
          </cell>
          <cell r="C21">
            <v>4</v>
          </cell>
          <cell r="D21">
            <v>1.1930000000000001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21</v>
          </cell>
          <cell r="C22" t="str">
            <v>5-8</v>
          </cell>
          <cell r="D22">
            <v>2.0960000000000001</v>
          </cell>
          <cell r="E22">
            <v>1.0349999999999999</v>
          </cell>
          <cell r="F22">
            <v>0</v>
          </cell>
          <cell r="G22">
            <v>37.450000000000003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19</v>
          </cell>
          <cell r="C23" t="str">
            <v>5-8</v>
          </cell>
          <cell r="D23">
            <v>2.0070000000000001</v>
          </cell>
          <cell r="E23">
            <v>1.0289999999999999</v>
          </cell>
          <cell r="F23">
            <v>0</v>
          </cell>
          <cell r="G23">
            <v>25.36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 t="str">
            <v>322, 323</v>
          </cell>
          <cell r="C24" t="str">
            <v>5-8</v>
          </cell>
          <cell r="D24">
            <v>1.27</v>
          </cell>
          <cell r="E24">
            <v>0.97799999999999998</v>
          </cell>
          <cell r="F24">
            <v>0</v>
          </cell>
          <cell r="G24">
            <v>266.97000000000003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632</v>
          </cell>
          <cell r="C25">
            <v>0</v>
          </cell>
          <cell r="D25">
            <v>7.2530000000000001</v>
          </cell>
          <cell r="E25">
            <v>1.4890000000000001</v>
          </cell>
          <cell r="F25">
            <v>1.0369999999999999</v>
          </cell>
          <cell r="G25">
            <v>4.21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633</v>
          </cell>
          <cell r="C26">
            <v>0</v>
          </cell>
          <cell r="D26">
            <v>6.6449999999999996</v>
          </cell>
          <cell r="E26">
            <v>1.4390000000000001</v>
          </cell>
          <cell r="F26">
            <v>1.0309999999999999</v>
          </cell>
          <cell r="G26">
            <v>6.5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 t="str">
            <v>127, 129</v>
          </cell>
          <cell r="C27">
            <v>0</v>
          </cell>
          <cell r="D27">
            <v>5.3929999999999998</v>
          </cell>
          <cell r="E27">
            <v>1.339</v>
          </cell>
          <cell r="F27">
            <v>1.0129999999999999</v>
          </cell>
          <cell r="G27">
            <v>8.4600000000000009</v>
          </cell>
          <cell r="H27">
            <v>3.68</v>
          </cell>
          <cell r="I27">
            <v>7.58</v>
          </cell>
        </row>
        <row r="28">
          <cell r="A28" t="str">
            <v>LV Sub HH Metered</v>
          </cell>
          <cell r="B28">
            <v>128</v>
          </cell>
          <cell r="C28">
            <v>0</v>
          </cell>
          <cell r="D28">
            <v>3.8410000000000002</v>
          </cell>
          <cell r="E28">
            <v>1.2190000000000001</v>
          </cell>
          <cell r="F28">
            <v>0.99</v>
          </cell>
          <cell r="G28">
            <v>6.52</v>
          </cell>
          <cell r="H28">
            <v>4.71</v>
          </cell>
          <cell r="I28">
            <v>6.89</v>
          </cell>
        </row>
        <row r="29">
          <cell r="A29" t="str">
            <v>HV HH Metered</v>
          </cell>
          <cell r="B29" t="str">
            <v>365, 367</v>
          </cell>
          <cell r="C29">
            <v>0</v>
          </cell>
          <cell r="D29">
            <v>2.4169999999999998</v>
          </cell>
          <cell r="E29">
            <v>1.0900000000000001</v>
          </cell>
          <cell r="F29">
            <v>0.97599999999999998</v>
          </cell>
          <cell r="G29">
            <v>64.66</v>
          </cell>
          <cell r="H29">
            <v>4.97</v>
          </cell>
          <cell r="I29">
            <v>6.93</v>
          </cell>
        </row>
        <row r="30">
          <cell r="A30" t="str">
            <v>NHH UMS category A</v>
          </cell>
          <cell r="B30">
            <v>95</v>
          </cell>
          <cell r="C30">
            <v>8</v>
          </cell>
          <cell r="D30">
            <v>2.472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96</v>
          </cell>
          <cell r="C31">
            <v>1</v>
          </cell>
          <cell r="D31">
            <v>2.7730000000000001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97</v>
          </cell>
          <cell r="C32">
            <v>1</v>
          </cell>
          <cell r="D32">
            <v>3.714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98</v>
          </cell>
          <cell r="C33">
            <v>1</v>
          </cell>
          <cell r="D33">
            <v>2.1619999999999999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99</v>
          </cell>
          <cell r="C34">
            <v>0</v>
          </cell>
          <cell r="D34">
            <v>23.7</v>
          </cell>
          <cell r="E34">
            <v>2.1040000000000001</v>
          </cell>
          <cell r="F34">
            <v>1.661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625</v>
          </cell>
          <cell r="C35" t="str">
            <v>8&amp;0</v>
          </cell>
          <cell r="D35">
            <v>-0.59599999999999997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570</v>
          </cell>
          <cell r="C36">
            <v>8</v>
          </cell>
          <cell r="D36">
            <v>-0.50800000000000001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571</v>
          </cell>
          <cell r="C37">
            <v>0</v>
          </cell>
          <cell r="D37">
            <v>-0.59599999999999997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tbc</v>
          </cell>
          <cell r="C38">
            <v>0</v>
          </cell>
          <cell r="D38">
            <v>-0.59599999999999997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573</v>
          </cell>
          <cell r="C39">
            <v>0</v>
          </cell>
          <cell r="D39">
            <v>-4.899</v>
          </cell>
          <cell r="E39">
            <v>-0.40699999999999997</v>
          </cell>
          <cell r="F39">
            <v>-5.5E-2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tbc</v>
          </cell>
          <cell r="C40">
            <v>0</v>
          </cell>
          <cell r="D40">
            <v>-4.899</v>
          </cell>
          <cell r="E40">
            <v>-0.40699999999999997</v>
          </cell>
          <cell r="F40">
            <v>-5.5E-2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572</v>
          </cell>
          <cell r="C41">
            <v>0</v>
          </cell>
          <cell r="D41">
            <v>-0.50800000000000001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tbc</v>
          </cell>
          <cell r="C42">
            <v>0</v>
          </cell>
          <cell r="D42">
            <v>-0.50800000000000001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for WPD West Mids in April 18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216226643.96371365</v>
          </cell>
          <cell r="D14">
            <v>-32194.825024247169</v>
          </cell>
          <cell r="E14">
            <v>-6.4998039572341284E-5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</row>
        <row r="48">
          <cell r="A48" t="str">
            <v>&gt; Domestic Unrestricted</v>
          </cell>
        </row>
        <row r="49">
          <cell r="A49" t="str">
            <v>Domestic Unrestricted</v>
          </cell>
          <cell r="B49">
            <v>7033994.3995415075</v>
          </cell>
          <cell r="C49">
            <v>1997624.9959965297</v>
          </cell>
          <cell r="D49">
            <v>181646024.31514141</v>
          </cell>
          <cell r="E49">
            <v>150949519.81416073</v>
          </cell>
          <cell r="F49">
            <v>30696504.500980679</v>
          </cell>
          <cell r="G49">
            <v>0</v>
          </cell>
          <cell r="H49">
            <v>0</v>
          </cell>
          <cell r="I49">
            <v>0</v>
          </cell>
          <cell r="J49">
            <v>2.5824021743176471</v>
          </cell>
        </row>
        <row r="50">
          <cell r="A50" t="str">
            <v>LDNO LV: Domestic Unrestricted</v>
          </cell>
          <cell r="B50">
            <v>45904.235473913803</v>
          </cell>
          <cell r="C50">
            <v>15951.347266438355</v>
          </cell>
          <cell r="D50">
            <v>820494.60286993149</v>
          </cell>
          <cell r="E50">
            <v>656889.60963170649</v>
          </cell>
          <cell r="F50">
            <v>163604.993238225</v>
          </cell>
          <cell r="G50">
            <v>0</v>
          </cell>
          <cell r="H50">
            <v>0</v>
          </cell>
          <cell r="I50">
            <v>0</v>
          </cell>
          <cell r="J50">
            <v>1.7874050060940401</v>
          </cell>
        </row>
        <row r="51">
          <cell r="A51" t="str">
            <v>LDNO HV: Domestic Unrestricted</v>
          </cell>
          <cell r="B51">
            <v>85598.427335508633</v>
          </cell>
          <cell r="C51">
            <v>29809.599419178085</v>
          </cell>
          <cell r="D51">
            <v>1117553.8933100651</v>
          </cell>
          <cell r="E51">
            <v>894503.56565606524</v>
          </cell>
          <cell r="F51">
            <v>223050.32765399999</v>
          </cell>
          <cell r="G51">
            <v>0</v>
          </cell>
          <cell r="H51">
            <v>0</v>
          </cell>
          <cell r="I51">
            <v>0</v>
          </cell>
          <cell r="J51">
            <v>1.3055776000763888</v>
          </cell>
        </row>
        <row r="52">
          <cell r="A52" t="str">
            <v>&gt; Domestic Two Rate</v>
          </cell>
        </row>
        <row r="53">
          <cell r="A53" t="str">
            <v>Domestic Two Rate</v>
          </cell>
          <cell r="B53">
            <v>1493964.3520166888</v>
          </cell>
          <cell r="C53">
            <v>280164.54532643908</v>
          </cell>
          <cell r="D53">
            <v>31285306.039278407</v>
          </cell>
          <cell r="E53">
            <v>26980157.553519681</v>
          </cell>
          <cell r="F53">
            <v>4305148.4857587265</v>
          </cell>
          <cell r="G53">
            <v>0</v>
          </cell>
          <cell r="H53">
            <v>0</v>
          </cell>
          <cell r="I53">
            <v>0</v>
          </cell>
          <cell r="J53">
            <v>2.0941132897211814</v>
          </cell>
        </row>
        <row r="54">
          <cell r="A54" t="str">
            <v>LDNO LV: Domestic Two Rate</v>
          </cell>
          <cell r="B54">
            <v>3799.6470773534484</v>
          </cell>
          <cell r="C54">
            <v>979.4869910958904</v>
          </cell>
          <cell r="D54">
            <v>61625.170695642941</v>
          </cell>
          <cell r="E54">
            <v>51579.062371467939</v>
          </cell>
          <cell r="F54">
            <v>10046.108324175</v>
          </cell>
          <cell r="G54">
            <v>0</v>
          </cell>
          <cell r="H54">
            <v>0</v>
          </cell>
          <cell r="I54">
            <v>0</v>
          </cell>
          <cell r="J54">
            <v>1.6218656480739906</v>
          </cell>
        </row>
        <row r="55">
          <cell r="A55" t="str">
            <v>LDNO HV: Domestic Two Rate</v>
          </cell>
          <cell r="B55">
            <v>5889.5460257586219</v>
          </cell>
          <cell r="C55">
            <v>1369.8624349315071</v>
          </cell>
          <cell r="D55">
            <v>67680.985344691566</v>
          </cell>
          <cell r="E55">
            <v>57430.989675316567</v>
          </cell>
          <cell r="F55">
            <v>10249.995669375001</v>
          </cell>
          <cell r="G55">
            <v>0</v>
          </cell>
          <cell r="H55">
            <v>0</v>
          </cell>
          <cell r="I55">
            <v>0</v>
          </cell>
          <cell r="J55">
            <v>1.1491715159144835</v>
          </cell>
        </row>
        <row r="56">
          <cell r="A56" t="str">
            <v>&gt; Domestic Off Peak (related MPAN)</v>
          </cell>
        </row>
        <row r="57">
          <cell r="A57" t="str">
            <v>Domestic Off Peak (related MPAN)</v>
          </cell>
          <cell r="B57">
            <v>22924.724389826239</v>
          </cell>
          <cell r="C57">
            <v>9842</v>
          </cell>
          <cell r="D57">
            <v>254693.68797096951</v>
          </cell>
          <cell r="E57">
            <v>254693.68797096951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1.111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</row>
        <row r="60">
          <cell r="A60" t="str">
            <v>&gt; Small Non Domestic Unrestricted</v>
          </cell>
        </row>
        <row r="61">
          <cell r="A61" t="str">
            <v>Small Non Domestic Unrestricted</v>
          </cell>
          <cell r="B61">
            <v>1595722.2482836125</v>
          </cell>
          <cell r="C61">
            <v>134131.86978233623</v>
          </cell>
          <cell r="D61">
            <v>34410563.009496227</v>
          </cell>
          <cell r="E61">
            <v>31228284.398910299</v>
          </cell>
          <cell r="F61">
            <v>3182278.6105859275</v>
          </cell>
          <cell r="G61">
            <v>0</v>
          </cell>
          <cell r="H61">
            <v>0</v>
          </cell>
          <cell r="I61">
            <v>0</v>
          </cell>
          <cell r="J61">
            <v>2.1564255964036878</v>
          </cell>
        </row>
        <row r="62">
          <cell r="A62" t="str">
            <v>LDNO LV: Small Non Domestic Unrestricted</v>
          </cell>
          <cell r="B62">
            <v>2554.7659093189659</v>
          </cell>
          <cell r="C62">
            <v>314.36521027397271</v>
          </cell>
          <cell r="D62">
            <v>38319.554412562502</v>
          </cell>
          <cell r="E62">
            <v>33339.6951166125</v>
          </cell>
          <cell r="F62">
            <v>4979.8592959500011</v>
          </cell>
          <cell r="G62">
            <v>0</v>
          </cell>
          <cell r="H62">
            <v>0</v>
          </cell>
          <cell r="I62">
            <v>0</v>
          </cell>
          <cell r="J62">
            <v>1.4999242894538818</v>
          </cell>
        </row>
        <row r="63">
          <cell r="A63" t="str">
            <v>LDNO HV: Small Non Domestic Unrestricted</v>
          </cell>
          <cell r="B63">
            <v>16791.711370784484</v>
          </cell>
          <cell r="C63">
            <v>1122.0559191780821</v>
          </cell>
          <cell r="D63">
            <v>173007.75737642613</v>
          </cell>
          <cell r="E63">
            <v>160025.00936357613</v>
          </cell>
          <cell r="F63">
            <v>12982.748012849997</v>
          </cell>
          <cell r="G63">
            <v>0</v>
          </cell>
          <cell r="H63">
            <v>0</v>
          </cell>
          <cell r="I63">
            <v>0</v>
          </cell>
          <cell r="J63">
            <v>1.0303164076381064</v>
          </cell>
        </row>
        <row r="64">
          <cell r="A64" t="str">
            <v>&gt; Small Non Domestic Two Rate</v>
          </cell>
        </row>
        <row r="65">
          <cell r="A65" t="str">
            <v>Small Non Domestic Two Rate</v>
          </cell>
          <cell r="B65">
            <v>739187.96455120202</v>
          </cell>
          <cell r="C65">
            <v>36566.217500969753</v>
          </cell>
          <cell r="D65">
            <v>14478257.522060452</v>
          </cell>
          <cell r="E65">
            <v>13610724.011849945</v>
          </cell>
          <cell r="F65">
            <v>867533.51021050732</v>
          </cell>
          <cell r="G65">
            <v>0</v>
          </cell>
          <cell r="H65">
            <v>0</v>
          </cell>
          <cell r="I65">
            <v>0</v>
          </cell>
          <cell r="J65">
            <v>1.9586706245752967</v>
          </cell>
        </row>
        <row r="66">
          <cell r="A66" t="str">
            <v>LDNO LV: Small Non Domestic Two Rate</v>
          </cell>
          <cell r="B66">
            <v>939.02471992241385</v>
          </cell>
          <cell r="C66">
            <v>15.913684931506848</v>
          </cell>
          <cell r="D66">
            <v>12023.446729518362</v>
          </cell>
          <cell r="E66">
            <v>11771.358046518362</v>
          </cell>
          <cell r="F66">
            <v>252.08868299999997</v>
          </cell>
          <cell r="G66">
            <v>0</v>
          </cell>
          <cell r="H66">
            <v>0</v>
          </cell>
          <cell r="I66">
            <v>0</v>
          </cell>
          <cell r="J66">
            <v>1.280418552827</v>
          </cell>
        </row>
        <row r="67">
          <cell r="A67" t="str">
            <v>LDNO HV: Small Non Domestic Two Rate</v>
          </cell>
          <cell r="B67">
            <v>4222.6182513103449</v>
          </cell>
          <cell r="C67">
            <v>81.950730821917816</v>
          </cell>
          <cell r="D67">
            <v>39904.103584139229</v>
          </cell>
          <cell r="E67">
            <v>38955.892653164228</v>
          </cell>
          <cell r="F67">
            <v>948.21093097500011</v>
          </cell>
          <cell r="G67">
            <v>0</v>
          </cell>
          <cell r="H67">
            <v>0</v>
          </cell>
          <cell r="I67">
            <v>0</v>
          </cell>
          <cell r="J67">
            <v>0.9450085517855269</v>
          </cell>
        </row>
        <row r="68">
          <cell r="A68" t="str">
            <v>&gt; Small Non Domestic Off Peak (related MPAN)</v>
          </cell>
        </row>
        <row r="69">
          <cell r="A69" t="str">
            <v>Small Non Domestic Off Peak (related MPAN)</v>
          </cell>
          <cell r="B69">
            <v>4352.9807728373871</v>
          </cell>
          <cell r="C69">
            <v>864</v>
          </cell>
          <cell r="D69">
            <v>51931.060619950033</v>
          </cell>
          <cell r="E69">
            <v>51931.060619950033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1.1930000000000003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</row>
        <row r="72">
          <cell r="A72" t="str">
            <v>&gt; LV Medium Non-Domestic</v>
          </cell>
        </row>
        <row r="73">
          <cell r="A73" t="str">
            <v>LV Medium Non-Domestic</v>
          </cell>
          <cell r="B73">
            <v>1E-3</v>
          </cell>
          <cell r="C73">
            <v>1.204888626703401E-5</v>
          </cell>
          <cell r="D73">
            <v>2.0507868406873728E-2</v>
          </cell>
          <cell r="E73">
            <v>1.886087602081718E-2</v>
          </cell>
          <cell r="F73">
            <v>1.6469923860565467E-3</v>
          </cell>
          <cell r="G73">
            <v>0</v>
          </cell>
          <cell r="H73">
            <v>0</v>
          </cell>
          <cell r="I73">
            <v>0</v>
          </cell>
          <cell r="J73">
            <v>2.0507868406873726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</row>
        <row r="75">
          <cell r="A75" t="str">
            <v>LDNO HV: LV Medium Non-Domestic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</row>
        <row r="76">
          <cell r="A76" t="str">
            <v>&gt; LV Sub Medium Non-Domestic</v>
          </cell>
        </row>
        <row r="77">
          <cell r="A77" t="str">
            <v>LV Sub Medium Non-Domestic</v>
          </cell>
          <cell r="B77">
            <v>1E-3</v>
          </cell>
          <cell r="C77">
            <v>1.2536144055792031E-5</v>
          </cell>
          <cell r="D77">
            <v>1.8887448052384102E-2</v>
          </cell>
          <cell r="E77">
            <v>1.7727052414003769E-2</v>
          </cell>
          <cell r="F77">
            <v>1.1603956383803335E-3</v>
          </cell>
          <cell r="G77">
            <v>0</v>
          </cell>
          <cell r="H77">
            <v>0</v>
          </cell>
          <cell r="I77">
            <v>0</v>
          </cell>
          <cell r="J77">
            <v>1.8887448052384102</v>
          </cell>
        </row>
        <row r="78">
          <cell r="A78" t="str">
            <v>&gt; HV Medium Non-Domestic</v>
          </cell>
        </row>
        <row r="79">
          <cell r="A79" t="str">
            <v>HV Medium Non-Domestic</v>
          </cell>
          <cell r="B79">
            <v>1E-3</v>
          </cell>
          <cell r="C79">
            <v>6.1528634567946232E-6</v>
          </cell>
          <cell r="D79">
            <v>1.8092485506669299E-2</v>
          </cell>
          <cell r="E79">
            <v>1.2096886163398619E-2</v>
          </cell>
          <cell r="F79">
            <v>5.9955993432706809E-3</v>
          </cell>
          <cell r="G79">
            <v>0</v>
          </cell>
          <cell r="H79">
            <v>0</v>
          </cell>
          <cell r="I79">
            <v>0</v>
          </cell>
          <cell r="J79">
            <v>1.8092485506669298</v>
          </cell>
        </row>
        <row r="80">
          <cell r="A80" t="str">
            <v>&gt; LV Network Domestic</v>
          </cell>
        </row>
        <row r="81">
          <cell r="A81" t="str">
            <v>LV Network Domestic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/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</row>
        <row r="84">
          <cell r="A84" t="str">
            <v>&gt; LV Network Non-Domestic Non-CT</v>
          </cell>
        </row>
        <row r="85">
          <cell r="A85" t="str">
            <v>LV Network Non-Domestic Non-CT</v>
          </cell>
          <cell r="B85">
            <v>592169.15915692737</v>
          </cell>
          <cell r="C85">
            <v>9933.7901453094528</v>
          </cell>
          <cell r="D85">
            <v>11033530.303074561</v>
          </cell>
          <cell r="E85">
            <v>10797851.131877095</v>
          </cell>
          <cell r="F85">
            <v>235679.17119746679</v>
          </cell>
          <cell r="G85">
            <v>0</v>
          </cell>
          <cell r="H85">
            <v>0</v>
          </cell>
          <cell r="I85">
            <v>0</v>
          </cell>
          <cell r="J85">
            <v>1.8632396051802198</v>
          </cell>
        </row>
        <row r="86">
          <cell r="A86" t="str">
            <v>LDNO LV: LV Network Non-Domestic Non-CT</v>
          </cell>
          <cell r="B86">
            <v>845.2122377252266</v>
          </cell>
          <cell r="C86">
            <v>16.994399508493149</v>
          </cell>
          <cell r="D86">
            <v>10299.848375783387</v>
          </cell>
          <cell r="E86">
            <v>10030.640093169348</v>
          </cell>
          <cell r="F86">
            <v>269.20828261403994</v>
          </cell>
          <cell r="G86">
            <v>0</v>
          </cell>
          <cell r="H86">
            <v>0</v>
          </cell>
          <cell r="I86">
            <v>0</v>
          </cell>
          <cell r="J86">
            <v>1.2186108903846475</v>
          </cell>
        </row>
        <row r="87">
          <cell r="A87" t="str">
            <v>LDNO HV: LV Network Non-Domestic Non-CT</v>
          </cell>
          <cell r="B87">
            <v>7016.2262838624192</v>
          </cell>
          <cell r="C87">
            <v>106.46776342520548</v>
          </cell>
          <cell r="D87">
            <v>63711.031485702631</v>
          </cell>
          <cell r="E87">
            <v>62479.146228991289</v>
          </cell>
          <cell r="F87">
            <v>1231.8852567113399</v>
          </cell>
          <cell r="G87">
            <v>0</v>
          </cell>
          <cell r="H87">
            <v>0</v>
          </cell>
          <cell r="I87">
            <v>0</v>
          </cell>
          <cell r="J87">
            <v>0.90805268969503405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2639731.6580583258</v>
          </cell>
          <cell r="C89">
            <v>13739.246046912602</v>
          </cell>
          <cell r="D89">
            <v>63721176.573983103</v>
          </cell>
          <cell r="E89">
            <v>43056960.949982703</v>
          </cell>
          <cell r="F89">
            <v>424254.17868261429</v>
          </cell>
          <cell r="G89">
            <v>19393095.605789121</v>
          </cell>
          <cell r="H89">
            <v>530798.25105054909</v>
          </cell>
          <cell r="I89">
            <v>316067.58847812505</v>
          </cell>
          <cell r="J89">
            <v>2.4139262935859809</v>
          </cell>
        </row>
        <row r="90">
          <cell r="A90" t="str">
            <v>LDNO LV: LV HH Metered</v>
          </cell>
          <cell r="B90">
            <v>2947.0777106337073</v>
          </cell>
          <cell r="C90">
            <v>29.531531998356169</v>
          </cell>
          <cell r="D90">
            <v>49802.456955596834</v>
          </cell>
          <cell r="E90">
            <v>31028.432937353129</v>
          </cell>
          <cell r="F90">
            <v>607.93611771816006</v>
          </cell>
          <cell r="G90">
            <v>17333.004005625</v>
          </cell>
          <cell r="H90">
            <v>656.79353816999992</v>
          </cell>
          <cell r="I90">
            <v>176.29035673055171</v>
          </cell>
          <cell r="J90">
            <v>1.6898928988502262</v>
          </cell>
        </row>
        <row r="91">
          <cell r="A91" t="str">
            <v>LDNO HV: LV HH Metered</v>
          </cell>
          <cell r="B91">
            <v>129099.87342647437</v>
          </cell>
          <cell r="C91">
            <v>377.12646465698623</v>
          </cell>
          <cell r="D91">
            <v>1568004.8787644522</v>
          </cell>
          <cell r="E91">
            <v>1037133.6714168638</v>
          </cell>
          <cell r="F91">
            <v>5671.2277755117593</v>
          </cell>
          <cell r="G91">
            <v>507569.80223564996</v>
          </cell>
          <cell r="H91">
            <v>14685.364036035002</v>
          </cell>
          <cell r="I91">
            <v>2944.8133003914963</v>
          </cell>
          <cell r="J91">
            <v>1.2145673246205548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144784.6567445235</v>
          </cell>
          <cell r="C93">
            <v>263.43850408549929</v>
          </cell>
          <cell r="D93">
            <v>3829781.5651059002</v>
          </cell>
          <cell r="E93">
            <v>2023613.9493566332</v>
          </cell>
          <cell r="F93">
            <v>6269.3095202267114</v>
          </cell>
          <cell r="G93">
            <v>1778095.7615890184</v>
          </cell>
          <cell r="H93">
            <v>11884.666087670004</v>
          </cell>
          <cell r="I93">
            <v>9917.8785523518345</v>
          </cell>
          <cell r="J93">
            <v>2.6451570568445351</v>
          </cell>
        </row>
        <row r="94">
          <cell r="A94" t="str">
            <v>LDNO HV: LV Sub HH Metered</v>
          </cell>
          <cell r="B94">
            <v>6226.6681534981362</v>
          </cell>
          <cell r="C94">
            <v>7.1201794520547956</v>
          </cell>
          <cell r="D94">
            <v>122727.60885893262</v>
          </cell>
          <cell r="E94">
            <v>62275.310359463096</v>
          </cell>
          <cell r="F94">
            <v>126.56474985000001</v>
          </cell>
          <cell r="G94">
            <v>58959.646283999995</v>
          </cell>
          <cell r="H94">
            <v>0</v>
          </cell>
          <cell r="I94">
            <v>1366.0874656195344</v>
          </cell>
          <cell r="J94">
            <v>1.970999671629913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7554375.1876074681</v>
          </cell>
          <cell r="C96">
            <v>4142.6109571263096</v>
          </cell>
          <cell r="D96">
            <v>142899530.78146535</v>
          </cell>
          <cell r="E96">
            <v>87789837.300269604</v>
          </cell>
          <cell r="F96">
            <v>977693.46938042308</v>
          </cell>
          <cell r="G96">
            <v>52129405.648665287</v>
          </cell>
          <cell r="H96">
            <v>1535991.2754507903</v>
          </cell>
          <cell r="I96">
            <v>466603.08769925416</v>
          </cell>
          <cell r="J96">
            <v>1.8916128367026843</v>
          </cell>
        </row>
        <row r="97">
          <cell r="A97" t="str">
            <v>LDNO HV: HV HH Metered</v>
          </cell>
          <cell r="B97">
            <v>34994.502414312927</v>
          </cell>
          <cell r="C97">
            <v>32.520528082191788</v>
          </cell>
          <cell r="D97">
            <v>799055.19653222966</v>
          </cell>
          <cell r="E97">
            <v>357434.48817065737</v>
          </cell>
          <cell r="F97">
            <v>6574.7889842250015</v>
          </cell>
          <cell r="G97">
            <v>434757.91219244996</v>
          </cell>
          <cell r="H97">
            <v>0</v>
          </cell>
          <cell r="I97">
            <v>288.00718489739484</v>
          </cell>
          <cell r="J97">
            <v>2.2833735055635831</v>
          </cell>
        </row>
        <row r="98">
          <cell r="A98" t="str">
            <v>&gt; NHH UMS category A</v>
          </cell>
        </row>
        <row r="99">
          <cell r="A99" t="str">
            <v>NHH UMS category A</v>
          </cell>
          <cell r="B99">
            <v>59176.071403002861</v>
          </cell>
          <cell r="C99">
            <v>948</v>
          </cell>
          <cell r="D99">
            <v>1462832.4850822308</v>
          </cell>
          <cell r="E99">
            <v>1462832.4850822308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2.472</v>
          </cell>
        </row>
        <row r="100">
          <cell r="A100" t="str">
            <v>LDNO LV: NHH UMS category A</v>
          </cell>
          <cell r="B100">
            <v>36.248115749999997</v>
          </cell>
          <cell r="C100">
            <v>0</v>
          </cell>
          <cell r="D100">
            <v>597.73142871749997</v>
          </cell>
          <cell r="E100">
            <v>597.73142871749997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1.649</v>
          </cell>
        </row>
        <row r="101">
          <cell r="A101" t="str">
            <v>LDNO HV: NHH UMS category A</v>
          </cell>
          <cell r="B101">
            <v>85.360149543103461</v>
          </cell>
          <cell r="C101">
            <v>0</v>
          </cell>
          <cell r="D101">
            <v>1027.7362004989657</v>
          </cell>
          <cell r="E101">
            <v>1027.7362004989657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1.2040000000000002</v>
          </cell>
        </row>
        <row r="102">
          <cell r="A102" t="str">
            <v>&gt; NHH UMS category B</v>
          </cell>
        </row>
        <row r="103">
          <cell r="A103" t="str">
            <v>NHH UMS category B</v>
          </cell>
          <cell r="B103">
            <v>10874.207167439868</v>
          </cell>
          <cell r="C103">
            <v>694</v>
          </cell>
          <cell r="D103">
            <v>301541.76475310756</v>
          </cell>
          <cell r="E103">
            <v>301541.76475310756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2.7730000000000001</v>
          </cell>
        </row>
        <row r="104">
          <cell r="A104" t="str">
            <v>LDNO LV: NHH UMS category B</v>
          </cell>
          <cell r="B104">
            <v>200.20069233620688</v>
          </cell>
          <cell r="C104">
            <v>0</v>
          </cell>
          <cell r="D104">
            <v>3703.7128082198274</v>
          </cell>
          <cell r="E104">
            <v>3703.7128082198274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1.85</v>
          </cell>
        </row>
        <row r="105">
          <cell r="A105" t="str">
            <v>LDNO HV: NHH UMS category B</v>
          </cell>
          <cell r="B105">
            <v>544.4360659137933</v>
          </cell>
          <cell r="C105">
            <v>0</v>
          </cell>
          <cell r="D105">
            <v>7355.3312504953474</v>
          </cell>
          <cell r="E105">
            <v>7355.3312504953474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1.351</v>
          </cell>
        </row>
        <row r="106">
          <cell r="A106" t="str">
            <v>&gt; NHH UMS category C</v>
          </cell>
        </row>
        <row r="107">
          <cell r="A107" t="str">
            <v>NHH UMS category C</v>
          </cell>
          <cell r="B107">
            <v>974.65951184584776</v>
          </cell>
          <cell r="C107">
            <v>135</v>
          </cell>
          <cell r="D107">
            <v>36198.854269954783</v>
          </cell>
          <cell r="E107">
            <v>36198.854269954783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3.714</v>
          </cell>
        </row>
        <row r="108">
          <cell r="A108" t="str">
            <v>LDNO LV: NHH UMS category C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</row>
        <row r="109">
          <cell r="A109" t="str">
            <v>LDNO HV: NHH UMS category C</v>
          </cell>
          <cell r="B109">
            <v>25.769167163793099</v>
          </cell>
          <cell r="C109">
            <v>0</v>
          </cell>
          <cell r="D109">
            <v>466.16423399301715</v>
          </cell>
          <cell r="E109">
            <v>466.16423399301715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1.8089999999999999</v>
          </cell>
        </row>
        <row r="110">
          <cell r="A110" t="str">
            <v>&gt; NHH UMS category D</v>
          </cell>
        </row>
        <row r="111">
          <cell r="A111" t="str">
            <v>NHH UMS category D</v>
          </cell>
          <cell r="B111">
            <v>6690.9793127952425</v>
          </cell>
          <cell r="C111">
            <v>40</v>
          </cell>
          <cell r="D111">
            <v>144658.97274263314</v>
          </cell>
          <cell r="E111">
            <v>144658.97274263314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2.1619999999999999</v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</row>
        <row r="114">
          <cell r="A114" t="str">
            <v>&gt; LV UMS (Pseudo HH Metered)</v>
          </cell>
        </row>
        <row r="115">
          <cell r="A115" t="str">
            <v>LV UMS (Pseudo HH Metered)</v>
          </cell>
          <cell r="B115">
            <v>268074.24347846059</v>
          </cell>
          <cell r="C115">
            <v>42.935455737500135</v>
          </cell>
          <cell r="D115">
            <v>7340402.9096013252</v>
          </cell>
          <cell r="E115">
            <v>7340402.9096013252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2.7381977523667311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</row>
        <row r="117">
          <cell r="A117" t="str">
            <v>LDNO HV: LV UMS (Pseudo HH Metered)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</row>
        <row r="118">
          <cell r="A118" t="str">
            <v>&gt; LV Generation NHH or Aggregate HH</v>
          </cell>
        </row>
        <row r="119">
          <cell r="A119" t="str">
            <v>LV Generation NHH or Aggregate HH</v>
          </cell>
          <cell r="B119">
            <v>1307.1162122586206</v>
          </cell>
          <cell r="C119">
            <v>125</v>
          </cell>
          <cell r="D119">
            <v>-7790.412625061379</v>
          </cell>
          <cell r="E119">
            <v>-7790.412625061379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-0.59600000000000009</v>
          </cell>
        </row>
        <row r="120">
          <cell r="A120" t="str">
            <v>LDNO LV: LV Generation NHH or Aggregate 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/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</row>
        <row r="122">
          <cell r="A122" t="str">
            <v>&gt; LV Sub Generation NHH</v>
          </cell>
        </row>
        <row r="123">
          <cell r="A123" t="str">
            <v>LV Sub Generation NHH</v>
          </cell>
          <cell r="B123">
            <v>133.51970661206897</v>
          </cell>
          <cell r="C123">
            <v>1</v>
          </cell>
          <cell r="D123">
            <v>-678.28010958931043</v>
          </cell>
          <cell r="E123">
            <v>-678.28010958931043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-0.50800000000000001</v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</row>
        <row r="125">
          <cell r="A125" t="str">
            <v>&gt; LV Generation Intermittent</v>
          </cell>
        </row>
        <row r="126">
          <cell r="A126" t="str">
            <v>LV Generation Intermittent</v>
          </cell>
          <cell r="B126">
            <v>32745.26218624138</v>
          </cell>
          <cell r="C126">
            <v>462.3004582191781</v>
          </cell>
          <cell r="D126">
            <v>-188983.65890925078</v>
          </cell>
          <cell r="E126">
            <v>-195161.76262999862</v>
          </cell>
          <cell r="F126">
            <v>0</v>
          </cell>
          <cell r="G126">
            <v>0</v>
          </cell>
          <cell r="H126">
            <v>0</v>
          </cell>
          <cell r="I126">
            <v>6178.1037207478485</v>
          </cell>
          <cell r="J126">
            <v>-0.57713283171895413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</row>
        <row r="128">
          <cell r="A128" t="str">
            <v>LDNO HV: LV Generation Intermittent</v>
          </cell>
          <cell r="B128">
            <v>181.69715821551725</v>
          </cell>
          <cell r="C128">
            <v>1.5583006849315069</v>
          </cell>
          <cell r="D128">
            <v>-967.86684420155166</v>
          </cell>
          <cell r="E128">
            <v>-1082.9150629644828</v>
          </cell>
          <cell r="F128">
            <v>0</v>
          </cell>
          <cell r="G128">
            <v>0</v>
          </cell>
          <cell r="H128">
            <v>0</v>
          </cell>
          <cell r="I128">
            <v>115.04821876293101</v>
          </cell>
          <cell r="J128">
            <v>-0.53268133288773378</v>
          </cell>
        </row>
        <row r="129">
          <cell r="A129" t="str">
            <v>&gt; LV Generation Intermittent no RP charge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12737.132835787026</v>
          </cell>
          <cell r="C132">
            <v>116.02639520547946</v>
          </cell>
          <cell r="D132">
            <v>-77509.149456733634</v>
          </cell>
          <cell r="E132">
            <v>-79047.940009369835</v>
          </cell>
          <cell r="F132">
            <v>0</v>
          </cell>
          <cell r="G132">
            <v>0</v>
          </cell>
          <cell r="H132">
            <v>0</v>
          </cell>
          <cell r="I132">
            <v>1538.7905526362069</v>
          </cell>
          <cell r="J132">
            <v>-0.60852901870473708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</row>
        <row r="134">
          <cell r="A134" t="str">
            <v>LDNO HV: LV Generation Non-Intermittent</v>
          </cell>
          <cell r="B134">
            <v>4.7888687602040614</v>
          </cell>
          <cell r="C134">
            <v>1.1611705479452052</v>
          </cell>
          <cell r="D134">
            <v>-13.873260521756896</v>
          </cell>
          <cell r="E134">
            <v>-17.707653736929309</v>
          </cell>
          <cell r="F134">
            <v>0</v>
          </cell>
          <cell r="G134">
            <v>0</v>
          </cell>
          <cell r="H134">
            <v>0</v>
          </cell>
          <cell r="I134">
            <v>3.8343932151724136</v>
          </cell>
          <cell r="J134">
            <v>-0.28969807310329659</v>
          </cell>
        </row>
        <row r="135">
          <cell r="A135" t="str">
            <v>&gt; LV Generation Non-Intermittent no RP charge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</row>
        <row r="137">
          <cell r="A137" t="str">
            <v>&gt; LV Sub Generation Intermittent</v>
          </cell>
        </row>
        <row r="138">
          <cell r="A138" t="str">
            <v>LV Sub Generation Intermittent</v>
          </cell>
          <cell r="B138">
            <v>1529.5298745517241</v>
          </cell>
          <cell r="C138">
            <v>12.527319863013698</v>
          </cell>
          <cell r="D138">
            <v>-7463.4745947499141</v>
          </cell>
          <cell r="E138">
            <v>-7770.0117627227592</v>
          </cell>
          <cell r="F138">
            <v>0</v>
          </cell>
          <cell r="G138">
            <v>0</v>
          </cell>
          <cell r="H138">
            <v>0</v>
          </cell>
          <cell r="I138">
            <v>306.53716797284483</v>
          </cell>
          <cell r="J138">
            <v>-0.48795873287125663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</row>
        <row r="140">
          <cell r="A140" t="str">
            <v>&gt; LV Sub Generation Intermittent no RP charge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</row>
        <row r="142">
          <cell r="A142" t="str">
            <v>&gt; LV Sub Generation Non-Intermittent</v>
          </cell>
        </row>
        <row r="143">
          <cell r="A143" t="str">
            <v>LV Sub Generation Non-Intermittent</v>
          </cell>
          <cell r="B143">
            <v>10704.169630332035</v>
          </cell>
          <cell r="C143">
            <v>6.8750979452054803</v>
          </cell>
          <cell r="D143">
            <v>-54176.287733365898</v>
          </cell>
          <cell r="E143">
            <v>-54189.779033548999</v>
          </cell>
          <cell r="F143">
            <v>0</v>
          </cell>
          <cell r="G143">
            <v>0</v>
          </cell>
          <cell r="H143">
            <v>0</v>
          </cell>
          <cell r="I143">
            <v>13.49130018310345</v>
          </cell>
          <cell r="J143">
            <v>-0.50612321744087863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</row>
        <row r="145">
          <cell r="A145" t="str">
            <v>&gt; LV Sub Generation Non-Intermittent no RP charge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</row>
        <row r="147">
          <cell r="A147" t="str">
            <v>&gt; HV Generation Intermittent</v>
          </cell>
        </row>
        <row r="148">
          <cell r="A148" t="str">
            <v>HV Generation Intermittent</v>
          </cell>
          <cell r="B148">
            <v>139370.23880487931</v>
          </cell>
          <cell r="C148">
            <v>115.63970753424657</v>
          </cell>
          <cell r="D148">
            <v>-335536.62689493236</v>
          </cell>
          <cell r="E148">
            <v>-359575.21611658862</v>
          </cell>
          <cell r="F148">
            <v>13156.387346025</v>
          </cell>
          <cell r="G148">
            <v>0</v>
          </cell>
          <cell r="H148">
            <v>0</v>
          </cell>
          <cell r="I148">
            <v>10882.201875631294</v>
          </cell>
          <cell r="J148">
            <v>-0.24075199251447743</v>
          </cell>
        </row>
        <row r="149">
          <cell r="A149" t="str">
            <v>LDNO HV: HV Generation Intermittent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/>
          </cell>
        </row>
        <row r="150">
          <cell r="A150" t="str">
            <v>&gt; HV Generation Intermittent no RP charge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</row>
        <row r="152">
          <cell r="A152" t="str">
            <v>&gt; HV Generation Non-Intermittent</v>
          </cell>
        </row>
        <row r="153">
          <cell r="A153" t="str">
            <v>HV Generation Non-Intermittent</v>
          </cell>
          <cell r="B153">
            <v>719941.75906854938</v>
          </cell>
          <cell r="C153">
            <v>160.76555753424657</v>
          </cell>
          <cell r="D153">
            <v>-1893892.141764086</v>
          </cell>
          <cell r="E153">
            <v>-1936872.4173967103</v>
          </cell>
          <cell r="F153">
            <v>18290.377863450001</v>
          </cell>
          <cell r="G153">
            <v>0</v>
          </cell>
          <cell r="H153">
            <v>0</v>
          </cell>
          <cell r="I153">
            <v>24689.897769174568</v>
          </cell>
          <cell r="J153">
            <v>-0.26306185436643892</v>
          </cell>
        </row>
        <row r="154">
          <cell r="A154" t="str">
            <v>LDNO HV: HV Generation Non-Intermittent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</row>
        <row r="155">
          <cell r="A155" t="str">
            <v>&gt; HV Generation Non-Intermittent no RP charge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23433374.259923734</v>
          </cell>
          <cell r="C172">
            <v>2540349.846277691</v>
          </cell>
          <cell r="D172">
            <v>495286779.34115851</v>
          </cell>
          <cell r="E172">
            <v>376865049.99889421</v>
          </cell>
          <cell r="F172">
            <v>41167403.953304224</v>
          </cell>
          <cell r="G172">
            <v>74319217.380761147</v>
          </cell>
          <cell r="H172">
            <v>2094016.3501632144</v>
          </cell>
          <cell r="I172">
            <v>841091.65803569427</v>
          </cell>
          <cell r="J172">
            <v>0</v>
          </cell>
        </row>
      </sheetData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West Midlands in April 19 ()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Exceeded capacity charge p/kVA/day (in Tariffs)</v>
          </cell>
        </row>
        <row r="11">
          <cell r="A11" t="str">
            <v>x7 = 3607. Reactive power charge p/kVArh (in Tariffs)</v>
          </cell>
        </row>
        <row r="12">
          <cell r="A12" t="str">
            <v>Kind:</v>
          </cell>
          <cell r="B12" t="str">
            <v>Input data</v>
          </cell>
          <cell r="C12" t="str">
            <v>Fixed data</v>
          </cell>
          <cell r="D12" t="str">
            <v>Copy cells</v>
          </cell>
          <cell r="E12" t="str">
            <v>Copy cells</v>
          </cell>
          <cell r="F12" t="str">
            <v>Copy cells</v>
          </cell>
          <cell r="G12" t="str">
            <v>Copy cells</v>
          </cell>
          <cell r="H12" t="str">
            <v>Copy cells</v>
          </cell>
          <cell r="I12" t="str">
            <v>Copy cells</v>
          </cell>
        </row>
        <row r="13">
          <cell r="A13" t="str">
            <v>Formula:</v>
          </cell>
          <cell r="B13" t="str">
            <v/>
          </cell>
          <cell r="C13" t="str">
            <v/>
          </cell>
          <cell r="D13" t="str">
            <v>= x1</v>
          </cell>
          <cell r="E13" t="str">
            <v>= x2</v>
          </cell>
          <cell r="F13" t="str">
            <v>= x3</v>
          </cell>
          <cell r="G13" t="str">
            <v>= x4</v>
          </cell>
          <cell r="H13" t="str">
            <v>= x5</v>
          </cell>
          <cell r="I13" t="str">
            <v>= x6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>
            <v>1</v>
          </cell>
          <cell r="C16">
            <v>1</v>
          </cell>
          <cell r="D16">
            <v>2.1960000000000002</v>
          </cell>
          <cell r="E16">
            <v>0</v>
          </cell>
          <cell r="F16">
            <v>0</v>
          </cell>
          <cell r="G16">
            <v>4.1399999999999997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>
            <v>4</v>
          </cell>
          <cell r="C17">
            <v>2</v>
          </cell>
          <cell r="D17">
            <v>2.4049999999999998</v>
          </cell>
          <cell r="E17">
            <v>1.0920000000000001</v>
          </cell>
          <cell r="F17">
            <v>0</v>
          </cell>
          <cell r="G17">
            <v>4.1399999999999997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>
            <v>34</v>
          </cell>
          <cell r="C18">
            <v>2</v>
          </cell>
          <cell r="D18">
            <v>1.1619999999999999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>
            <v>7</v>
          </cell>
          <cell r="C19">
            <v>3</v>
          </cell>
          <cell r="D19">
            <v>2.0209999999999999</v>
          </cell>
          <cell r="E19">
            <v>0</v>
          </cell>
          <cell r="F19">
            <v>0</v>
          </cell>
          <cell r="G19">
            <v>7.5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>
            <v>10</v>
          </cell>
          <cell r="C20">
            <v>4</v>
          </cell>
          <cell r="D20">
            <v>2.1920000000000002</v>
          </cell>
          <cell r="E20">
            <v>1.0820000000000001</v>
          </cell>
          <cell r="F20">
            <v>0</v>
          </cell>
          <cell r="G20">
            <v>7.5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40</v>
          </cell>
          <cell r="C21">
            <v>4</v>
          </cell>
          <cell r="D21">
            <v>1.228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21</v>
          </cell>
          <cell r="C22" t="str">
            <v>5-8</v>
          </cell>
          <cell r="D22">
            <v>2.1440000000000001</v>
          </cell>
          <cell r="E22">
            <v>1.0780000000000001</v>
          </cell>
          <cell r="F22">
            <v>0</v>
          </cell>
          <cell r="G22">
            <v>19.54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19</v>
          </cell>
          <cell r="C23" t="str">
            <v>5-8</v>
          </cell>
          <cell r="D23">
            <v>2.0459999999999998</v>
          </cell>
          <cell r="E23">
            <v>1.07</v>
          </cell>
          <cell r="F23">
            <v>0</v>
          </cell>
          <cell r="G23">
            <v>23.88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 t="str">
            <v>322, 323</v>
          </cell>
          <cell r="C24" t="str">
            <v>5-8</v>
          </cell>
          <cell r="D24">
            <v>1.3149999999999999</v>
          </cell>
          <cell r="E24">
            <v>1.018</v>
          </cell>
          <cell r="F24">
            <v>0</v>
          </cell>
          <cell r="G24">
            <v>183.19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632</v>
          </cell>
          <cell r="D25">
            <v>7.5</v>
          </cell>
          <cell r="E25">
            <v>1.613</v>
          </cell>
          <cell r="F25">
            <v>1.0840000000000001</v>
          </cell>
          <cell r="G25">
            <v>4.1399999999999997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633</v>
          </cell>
          <cell r="D26">
            <v>6.8520000000000003</v>
          </cell>
          <cell r="E26">
            <v>1.5529999999999999</v>
          </cell>
          <cell r="F26">
            <v>1.0760000000000001</v>
          </cell>
          <cell r="G26">
            <v>7.5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 t="str">
            <v>127, 129</v>
          </cell>
          <cell r="D27">
            <v>5.282</v>
          </cell>
          <cell r="E27">
            <v>1.415</v>
          </cell>
          <cell r="F27">
            <v>1.054</v>
          </cell>
          <cell r="G27">
            <v>9.26</v>
          </cell>
          <cell r="H27">
            <v>3.84</v>
          </cell>
          <cell r="I27">
            <v>7.58</v>
          </cell>
        </row>
        <row r="28">
          <cell r="A28" t="str">
            <v>LV Sub HH Metered</v>
          </cell>
          <cell r="B28">
            <v>128</v>
          </cell>
          <cell r="D28">
            <v>3.9239999999999999</v>
          </cell>
          <cell r="E28">
            <v>1.3029999999999999</v>
          </cell>
          <cell r="F28">
            <v>1.0309999999999999</v>
          </cell>
          <cell r="G28">
            <v>7.22</v>
          </cell>
          <cell r="H28">
            <v>4.68</v>
          </cell>
          <cell r="I28">
            <v>6.74</v>
          </cell>
        </row>
        <row r="29">
          <cell r="A29" t="str">
            <v>HV HH Metered</v>
          </cell>
          <cell r="B29" t="str">
            <v>365, 367</v>
          </cell>
          <cell r="D29">
            <v>2.4180000000000001</v>
          </cell>
          <cell r="E29">
            <v>1.147</v>
          </cell>
          <cell r="F29">
            <v>1.016</v>
          </cell>
          <cell r="G29">
            <v>78.03</v>
          </cell>
          <cell r="H29">
            <v>4.95</v>
          </cell>
          <cell r="I29">
            <v>6.77</v>
          </cell>
        </row>
        <row r="30">
          <cell r="A30" t="str">
            <v>NHH UMS category A</v>
          </cell>
          <cell r="B30">
            <v>95</v>
          </cell>
          <cell r="C30">
            <v>8</v>
          </cell>
          <cell r="D30">
            <v>2.64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96</v>
          </cell>
          <cell r="C31">
            <v>1</v>
          </cell>
          <cell r="D31">
            <v>2.9220000000000002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97</v>
          </cell>
          <cell r="C32">
            <v>1</v>
          </cell>
          <cell r="D32">
            <v>3.86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98</v>
          </cell>
          <cell r="C33">
            <v>1</v>
          </cell>
          <cell r="D33">
            <v>2.347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99</v>
          </cell>
          <cell r="D34">
            <v>23.795000000000002</v>
          </cell>
          <cell r="E34">
            <v>2.3149999999999999</v>
          </cell>
          <cell r="F34">
            <v>1.8049999999999999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625</v>
          </cell>
          <cell r="C35" t="str">
            <v>8&amp;0</v>
          </cell>
          <cell r="D35">
            <v>-0.59599999999999997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570</v>
          </cell>
          <cell r="C36">
            <v>8</v>
          </cell>
          <cell r="D36">
            <v>-0.503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571</v>
          </cell>
          <cell r="D37">
            <v>-0.59599999999999997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141</v>
          </cell>
          <cell r="D38">
            <v>-0.59599999999999997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573</v>
          </cell>
          <cell r="D39">
            <v>-4.7329999999999997</v>
          </cell>
          <cell r="E39">
            <v>-0.442</v>
          </cell>
          <cell r="F39">
            <v>-5.6000000000000001E-2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142</v>
          </cell>
          <cell r="D40">
            <v>-4.7329999999999997</v>
          </cell>
          <cell r="E40">
            <v>-0.442</v>
          </cell>
          <cell r="F40">
            <v>-5.6000000000000001E-2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572</v>
          </cell>
          <cell r="D41">
            <v>-0.503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143</v>
          </cell>
          <cell r="D42">
            <v>-0.503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LV Sub Generation Non-Intermittent</v>
          </cell>
          <cell r="B43">
            <v>574</v>
          </cell>
          <cell r="D43">
            <v>-3.996</v>
          </cell>
          <cell r="E43">
            <v>-0.378</v>
          </cell>
          <cell r="F43">
            <v>-4.4999999999999998E-2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LV Sub Generation Non-Intermittent no RP charge</v>
          </cell>
          <cell r="B44" t="str">
            <v>144</v>
          </cell>
          <cell r="D44">
            <v>-3.996</v>
          </cell>
          <cell r="E44">
            <v>-0.378</v>
          </cell>
          <cell r="F44">
            <v>-4.4999999999999998E-2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HV Generation Intermittent</v>
          </cell>
          <cell r="B45">
            <v>575</v>
          </cell>
          <cell r="D45">
            <v>-0.26</v>
          </cell>
          <cell r="E45">
            <v>0</v>
          </cell>
          <cell r="F45">
            <v>0</v>
          </cell>
          <cell r="G45">
            <v>32.08</v>
          </cell>
          <cell r="H45">
            <v>0</v>
          </cell>
          <cell r="I45">
            <v>0</v>
          </cell>
        </row>
        <row r="46">
          <cell r="A46" t="str">
            <v>HV Generation Intermittent no RP charge</v>
          </cell>
          <cell r="B46" t="str">
            <v>145</v>
          </cell>
          <cell r="D46">
            <v>-0.26</v>
          </cell>
          <cell r="E46">
            <v>0</v>
          </cell>
          <cell r="F46">
            <v>0</v>
          </cell>
          <cell r="G46">
            <v>32.08</v>
          </cell>
          <cell r="H46">
            <v>0</v>
          </cell>
          <cell r="I46">
            <v>0</v>
          </cell>
        </row>
        <row r="47">
          <cell r="A47" t="str">
            <v>HV Generation Non-Intermittent</v>
          </cell>
          <cell r="B47">
            <v>577</v>
          </cell>
          <cell r="D47">
            <v>-2.0609999999999999</v>
          </cell>
          <cell r="E47">
            <v>-0.20899999999999999</v>
          </cell>
          <cell r="F47">
            <v>-1.7000000000000001E-2</v>
          </cell>
          <cell r="G47">
            <v>32.08</v>
          </cell>
          <cell r="H47">
            <v>0</v>
          </cell>
          <cell r="I47">
            <v>0</v>
          </cell>
        </row>
        <row r="48">
          <cell r="A48" t="str">
            <v>HV Generation Non-Intermittent no RP charge</v>
          </cell>
          <cell r="B48" t="str">
            <v>146</v>
          </cell>
          <cell r="D48">
            <v>-2.0609999999999999</v>
          </cell>
          <cell r="E48">
            <v>-0.20899999999999999</v>
          </cell>
          <cell r="F48">
            <v>-1.7000000000000001E-2</v>
          </cell>
          <cell r="G48">
            <v>32.08</v>
          </cell>
          <cell r="H48">
            <v>0</v>
          </cell>
          <cell r="I48">
            <v>0</v>
          </cell>
        </row>
        <row r="49">
          <cell r="A49" t="str">
            <v>LDNO LV: Domestic Unrestricted</v>
          </cell>
          <cell r="B49">
            <v>10300</v>
          </cell>
          <cell r="C49">
            <v>1</v>
          </cell>
          <cell r="D49">
            <v>1.4670000000000001</v>
          </cell>
          <cell r="E49">
            <v>0</v>
          </cell>
          <cell r="F49">
            <v>0</v>
          </cell>
          <cell r="G49">
            <v>2.77</v>
          </cell>
          <cell r="H49">
            <v>0</v>
          </cell>
          <cell r="I49">
            <v>0</v>
          </cell>
        </row>
        <row r="50">
          <cell r="A50" t="str">
            <v>LDNO LV: Domestic Two Rate</v>
          </cell>
          <cell r="B50">
            <v>10301</v>
          </cell>
          <cell r="C50">
            <v>2</v>
          </cell>
          <cell r="D50">
            <v>1.607</v>
          </cell>
          <cell r="E50">
            <v>0.72899999999999998</v>
          </cell>
          <cell r="F50">
            <v>0</v>
          </cell>
          <cell r="G50">
            <v>2.77</v>
          </cell>
          <cell r="H50">
            <v>0</v>
          </cell>
          <cell r="I50">
            <v>0</v>
          </cell>
        </row>
        <row r="51">
          <cell r="A51" t="str">
            <v>LDNO LV: Domestic Off Peak (related MPAN)</v>
          </cell>
          <cell r="B51">
            <v>10302</v>
          </cell>
          <cell r="C51">
            <v>2</v>
          </cell>
          <cell r="D51">
            <v>0.77600000000000002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Small Non Domestic Unrestricted</v>
          </cell>
          <cell r="B52">
            <v>10303</v>
          </cell>
          <cell r="C52">
            <v>3</v>
          </cell>
          <cell r="D52">
            <v>1.35</v>
          </cell>
          <cell r="E52">
            <v>0</v>
          </cell>
          <cell r="F52">
            <v>0</v>
          </cell>
          <cell r="G52">
            <v>5.01</v>
          </cell>
          <cell r="H52">
            <v>0</v>
          </cell>
          <cell r="I52">
            <v>0</v>
          </cell>
        </row>
        <row r="53">
          <cell r="A53" t="str">
            <v>LDNO LV: Small Non Domestic Two Rate</v>
          </cell>
          <cell r="B53">
            <v>10304</v>
          </cell>
          <cell r="C53">
            <v>4</v>
          </cell>
          <cell r="D53">
            <v>1.464</v>
          </cell>
          <cell r="E53">
            <v>0.72299999999999998</v>
          </cell>
          <cell r="F53">
            <v>0</v>
          </cell>
          <cell r="G53">
            <v>5.01</v>
          </cell>
          <cell r="H53">
            <v>0</v>
          </cell>
          <cell r="I53">
            <v>0</v>
          </cell>
        </row>
        <row r="54">
          <cell r="A54" t="str">
            <v>LDNO LV: Small Non Domestic Off Peak (related MPAN)</v>
          </cell>
          <cell r="B54">
            <v>10305</v>
          </cell>
          <cell r="C54">
            <v>4</v>
          </cell>
          <cell r="D54">
            <v>0.82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Medium Non-Domestic</v>
          </cell>
          <cell r="B55">
            <v>10306</v>
          </cell>
          <cell r="C55" t="str">
            <v>5-8</v>
          </cell>
          <cell r="D55">
            <v>1.4319999999999999</v>
          </cell>
          <cell r="E55">
            <v>0.72</v>
          </cell>
          <cell r="F55">
            <v>0</v>
          </cell>
          <cell r="G55">
            <v>13.05</v>
          </cell>
          <cell r="H55">
            <v>0</v>
          </cell>
          <cell r="I55">
            <v>0</v>
          </cell>
        </row>
        <row r="56">
          <cell r="A56" t="str">
            <v>LDNO LV: LV Network Domestic</v>
          </cell>
          <cell r="B56">
            <v>10307</v>
          </cell>
          <cell r="D56">
            <v>5.01</v>
          </cell>
          <cell r="E56">
            <v>1.077</v>
          </cell>
          <cell r="F56">
            <v>0.72399999999999998</v>
          </cell>
          <cell r="G56">
            <v>2.77</v>
          </cell>
          <cell r="H56">
            <v>0</v>
          </cell>
          <cell r="I56">
            <v>0</v>
          </cell>
        </row>
        <row r="57">
          <cell r="A57" t="str">
            <v>LDNO LV: LV Network Non-Domestic Non-CT</v>
          </cell>
          <cell r="B57">
            <v>10308</v>
          </cell>
          <cell r="D57">
            <v>4.577</v>
          </cell>
          <cell r="E57">
            <v>1.0369999999999999</v>
          </cell>
          <cell r="F57">
            <v>0.71899999999999997</v>
          </cell>
          <cell r="G57">
            <v>5.01</v>
          </cell>
          <cell r="H57">
            <v>0</v>
          </cell>
          <cell r="I57">
            <v>0</v>
          </cell>
        </row>
        <row r="58">
          <cell r="A58" t="str">
            <v>LDNO LV: LV HH Metered</v>
          </cell>
          <cell r="B58">
            <v>10309</v>
          </cell>
          <cell r="D58">
            <v>3.528</v>
          </cell>
          <cell r="E58">
            <v>0.94499999999999995</v>
          </cell>
          <cell r="F58">
            <v>0.70399999999999996</v>
          </cell>
          <cell r="G58">
            <v>6.19</v>
          </cell>
          <cell r="H58">
            <v>2.57</v>
          </cell>
          <cell r="I58">
            <v>5.0599999999999996</v>
          </cell>
        </row>
        <row r="59">
          <cell r="A59" t="str">
            <v>LDNO LV: NHH UMS category A</v>
          </cell>
          <cell r="B59">
            <v>10310</v>
          </cell>
          <cell r="C59">
            <v>8</v>
          </cell>
          <cell r="D59">
            <v>1.7629999999999999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LDNO LV: NHH UMS category B</v>
          </cell>
          <cell r="B60">
            <v>10311</v>
          </cell>
          <cell r="C60">
            <v>1</v>
          </cell>
          <cell r="D60">
            <v>1.952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LDNO LV: NHH UMS category C</v>
          </cell>
          <cell r="B61">
            <v>10312</v>
          </cell>
          <cell r="C61">
            <v>1</v>
          </cell>
          <cell r="D61">
            <v>2.5779999999999998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LV: NHH UMS category D</v>
          </cell>
          <cell r="B62">
            <v>10313</v>
          </cell>
          <cell r="C62">
            <v>1</v>
          </cell>
          <cell r="D62">
            <v>1.5680000000000001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LV: LV UMS (Pseudo HH Metered)</v>
          </cell>
          <cell r="B63">
            <v>10314</v>
          </cell>
          <cell r="D63">
            <v>15.895</v>
          </cell>
          <cell r="E63">
            <v>1.546</v>
          </cell>
          <cell r="F63">
            <v>1.206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LDNO LV: LV Generation NHH or Aggregate HH</v>
          </cell>
          <cell r="B64">
            <v>10315</v>
          </cell>
          <cell r="C64" t="str">
            <v>8&amp;0</v>
          </cell>
          <cell r="D64">
            <v>-0.59599999999999997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LV: LV Generation Intermittent</v>
          </cell>
          <cell r="B65">
            <v>10316</v>
          </cell>
          <cell r="D65">
            <v>-0.59599999999999997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LV: LV Generation Non-Intermittent</v>
          </cell>
          <cell r="B66">
            <v>10317</v>
          </cell>
          <cell r="D66">
            <v>-4.7329999999999997</v>
          </cell>
          <cell r="E66">
            <v>-0.442</v>
          </cell>
          <cell r="F66">
            <v>-5.6000000000000001E-2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LDNO HV: Domestic Unrestricted</v>
          </cell>
          <cell r="B67">
            <v>10318</v>
          </cell>
          <cell r="C67">
            <v>1</v>
          </cell>
          <cell r="D67">
            <v>1.077</v>
          </cell>
          <cell r="E67">
            <v>0</v>
          </cell>
          <cell r="F67">
            <v>0</v>
          </cell>
          <cell r="G67">
            <v>2.0299999999999998</v>
          </cell>
          <cell r="H67">
            <v>0</v>
          </cell>
          <cell r="I67">
            <v>0</v>
          </cell>
        </row>
        <row r="68">
          <cell r="A68" t="str">
            <v>LDNO HV: Domestic Two Rate</v>
          </cell>
          <cell r="B68">
            <v>10319</v>
          </cell>
          <cell r="C68">
            <v>2</v>
          </cell>
          <cell r="D68">
            <v>1.18</v>
          </cell>
          <cell r="E68">
            <v>0.53600000000000003</v>
          </cell>
          <cell r="F68">
            <v>0</v>
          </cell>
          <cell r="G68">
            <v>2.0299999999999998</v>
          </cell>
          <cell r="H68">
            <v>0</v>
          </cell>
          <cell r="I68">
            <v>0</v>
          </cell>
        </row>
        <row r="69">
          <cell r="A69" t="str">
            <v>LDNO HV: Domestic Off Peak (related MPAN)</v>
          </cell>
          <cell r="B69">
            <v>10320</v>
          </cell>
          <cell r="C69">
            <v>2</v>
          </cell>
          <cell r="D69">
            <v>0.56999999999999995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Small Non Domestic Unrestricted</v>
          </cell>
          <cell r="B70">
            <v>10321</v>
          </cell>
          <cell r="C70">
            <v>3</v>
          </cell>
          <cell r="D70">
            <v>0.99099999999999999</v>
          </cell>
          <cell r="E70">
            <v>0</v>
          </cell>
          <cell r="F70">
            <v>0</v>
          </cell>
          <cell r="G70">
            <v>3.68</v>
          </cell>
          <cell r="H70">
            <v>0</v>
          </cell>
          <cell r="I70">
            <v>0</v>
          </cell>
        </row>
        <row r="71">
          <cell r="A71" t="str">
            <v>LDNO HV: Small Non Domestic Two Rate</v>
          </cell>
          <cell r="B71">
            <v>10322</v>
          </cell>
          <cell r="C71">
            <v>4</v>
          </cell>
          <cell r="D71">
            <v>1.075</v>
          </cell>
          <cell r="E71">
            <v>0.53100000000000003</v>
          </cell>
          <cell r="F71">
            <v>0</v>
          </cell>
          <cell r="G71">
            <v>3.68</v>
          </cell>
          <cell r="H71">
            <v>0</v>
          </cell>
          <cell r="I71">
            <v>0</v>
          </cell>
        </row>
        <row r="72">
          <cell r="A72" t="str">
            <v>LDNO HV: Small Non Domestic Off Peak (related MPAN)</v>
          </cell>
          <cell r="B72">
            <v>10323</v>
          </cell>
          <cell r="C72">
            <v>4</v>
          </cell>
          <cell r="D72">
            <v>0.60199999999999998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Medium Non-Domestic</v>
          </cell>
          <cell r="B73">
            <v>10324</v>
          </cell>
          <cell r="C73" t="str">
            <v>5-8</v>
          </cell>
          <cell r="D73">
            <v>1.052</v>
          </cell>
          <cell r="E73">
            <v>0.52900000000000003</v>
          </cell>
          <cell r="F73">
            <v>0</v>
          </cell>
          <cell r="G73">
            <v>9.59</v>
          </cell>
          <cell r="H73">
            <v>0</v>
          </cell>
          <cell r="I73">
            <v>0</v>
          </cell>
        </row>
        <row r="74">
          <cell r="A74" t="str">
            <v>LDNO HV: LV Network Domestic</v>
          </cell>
          <cell r="B74">
            <v>10325</v>
          </cell>
          <cell r="D74">
            <v>3.6789999999999998</v>
          </cell>
          <cell r="E74">
            <v>0.79100000000000004</v>
          </cell>
          <cell r="F74">
            <v>0.53200000000000003</v>
          </cell>
          <cell r="G74">
            <v>2.0299999999999998</v>
          </cell>
          <cell r="H74">
            <v>0</v>
          </cell>
          <cell r="I74">
            <v>0</v>
          </cell>
        </row>
        <row r="75">
          <cell r="A75" t="str">
            <v>LDNO HV: LV Network Non-Domestic Non-CT</v>
          </cell>
          <cell r="B75">
            <v>10326</v>
          </cell>
          <cell r="D75">
            <v>3.3610000000000002</v>
          </cell>
          <cell r="E75">
            <v>0.76200000000000001</v>
          </cell>
          <cell r="F75">
            <v>0.52800000000000002</v>
          </cell>
          <cell r="G75">
            <v>3.68</v>
          </cell>
          <cell r="H75">
            <v>0</v>
          </cell>
          <cell r="I75">
            <v>0</v>
          </cell>
        </row>
        <row r="76">
          <cell r="A76" t="str">
            <v>LDNO HV: LV HH Metered</v>
          </cell>
          <cell r="B76">
            <v>10327</v>
          </cell>
          <cell r="D76">
            <v>2.5910000000000002</v>
          </cell>
          <cell r="E76">
            <v>0.69399999999999995</v>
          </cell>
          <cell r="F76">
            <v>0.51700000000000002</v>
          </cell>
          <cell r="G76">
            <v>4.54</v>
          </cell>
          <cell r="H76">
            <v>1.88</v>
          </cell>
          <cell r="I76">
            <v>3.72</v>
          </cell>
        </row>
        <row r="77">
          <cell r="A77" t="str">
            <v>LDNO HV: LV Sub HH Metered</v>
          </cell>
          <cell r="B77">
            <v>10328</v>
          </cell>
          <cell r="D77">
            <v>2.95</v>
          </cell>
          <cell r="E77">
            <v>0.97899999999999998</v>
          </cell>
          <cell r="F77">
            <v>0.77500000000000002</v>
          </cell>
          <cell r="G77">
            <v>5.43</v>
          </cell>
          <cell r="H77">
            <v>3.52</v>
          </cell>
          <cell r="I77">
            <v>5.07</v>
          </cell>
        </row>
        <row r="78">
          <cell r="A78" t="str">
            <v>LDNO HV: HV HH Metered</v>
          </cell>
          <cell r="B78">
            <v>10329</v>
          </cell>
          <cell r="D78">
            <v>2.0840000000000001</v>
          </cell>
          <cell r="E78">
            <v>0.98899999999999999</v>
          </cell>
          <cell r="F78">
            <v>0.876</v>
          </cell>
          <cell r="G78">
            <v>67.27</v>
          </cell>
          <cell r="H78">
            <v>4.2699999999999996</v>
          </cell>
          <cell r="I78">
            <v>5.84</v>
          </cell>
        </row>
        <row r="79">
          <cell r="A79" t="str">
            <v>LDNO HV: NHH UMS category A</v>
          </cell>
          <cell r="B79">
            <v>10330</v>
          </cell>
          <cell r="C79">
            <v>8</v>
          </cell>
          <cell r="D79">
            <v>1.2949999999999999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LDNO HV: NHH UMS category B</v>
          </cell>
          <cell r="B80">
            <v>10331</v>
          </cell>
          <cell r="C80">
            <v>1</v>
          </cell>
          <cell r="D80">
            <v>1.4330000000000001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LDNO HV: NHH UMS category C</v>
          </cell>
          <cell r="B81">
            <v>10332</v>
          </cell>
          <cell r="C81">
            <v>1</v>
          </cell>
          <cell r="D81">
            <v>1.8939999999999999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LDNO HV: NHH UMS category D</v>
          </cell>
          <cell r="B82">
            <v>10333</v>
          </cell>
          <cell r="C82">
            <v>1</v>
          </cell>
          <cell r="D82">
            <v>1.151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LDNO HV: LV UMS (Pseudo HH Metered)</v>
          </cell>
          <cell r="B83">
            <v>10334</v>
          </cell>
          <cell r="D83">
            <v>11.673</v>
          </cell>
          <cell r="E83">
            <v>1.1359999999999999</v>
          </cell>
          <cell r="F83">
            <v>0.88500000000000001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LDNO HV: LV Generation NHH or Aggregate HH</v>
          </cell>
          <cell r="B84">
            <v>10335</v>
          </cell>
          <cell r="C84" t="str">
            <v>8&amp;0</v>
          </cell>
          <cell r="D84">
            <v>-0.59599999999999997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LDNO HV: LV Sub Generation NHH</v>
          </cell>
          <cell r="B85">
            <v>10336</v>
          </cell>
          <cell r="C85">
            <v>8</v>
          </cell>
          <cell r="D85">
            <v>-0.503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LDNO HV: LV Generation Intermittent</v>
          </cell>
          <cell r="B86">
            <v>10337</v>
          </cell>
          <cell r="D86">
            <v>-0.59599999999999997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LDNO HV: LV Generation Non-Intermittent</v>
          </cell>
          <cell r="B87">
            <v>10338</v>
          </cell>
          <cell r="D87">
            <v>-4.7329999999999997</v>
          </cell>
          <cell r="E87">
            <v>-0.442</v>
          </cell>
          <cell r="F87">
            <v>-5.6000000000000001E-2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LDNO HV: LV Sub Generation Intermittent</v>
          </cell>
          <cell r="B88">
            <v>10339</v>
          </cell>
          <cell r="D88">
            <v>-0.503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LDNO HV: LV Sub Generation Non-Intermittent</v>
          </cell>
          <cell r="B89">
            <v>10340</v>
          </cell>
          <cell r="D89">
            <v>-3.996</v>
          </cell>
          <cell r="E89">
            <v>-0.378</v>
          </cell>
          <cell r="F89">
            <v>-4.4999999999999998E-2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LDNO HV: HV Generation Intermittent</v>
          </cell>
          <cell r="B90">
            <v>10341</v>
          </cell>
          <cell r="D90">
            <v>-0.26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LDNO HV: HV Generation Non-Intermittent</v>
          </cell>
          <cell r="B91">
            <v>10342</v>
          </cell>
          <cell r="D91">
            <v>-2.0609999999999999</v>
          </cell>
          <cell r="E91">
            <v>-0.20899999999999999</v>
          </cell>
          <cell r="F91">
            <v>-1.7000000000000001E-2</v>
          </cell>
          <cell r="G91">
            <v>0</v>
          </cell>
          <cell r="H91">
            <v>0</v>
          </cell>
          <cell r="I91">
            <v>0</v>
          </cell>
        </row>
      </sheetData>
      <sheetData sheetId="20">
        <row r="1">
          <cell r="A1" t="str">
            <v>Summary for WPD West Midlands in April 19 ()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223843647.8048985</v>
          </cell>
          <cell r="D14">
            <v>-38636.545583844185</v>
          </cell>
          <cell r="E14">
            <v>-7.5795909922975538E-5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  <cell r="K44" t="str">
            <v>Calculation</v>
          </cell>
          <cell r="L44" t="str">
            <v>Calculation</v>
          </cell>
          <cell r="M44" t="str">
            <v>Calculation</v>
          </cell>
          <cell r="N44" t="str">
            <v>Calculation</v>
          </cell>
          <cell r="O44" t="str">
            <v>Calculation</v>
          </cell>
          <cell r="P44" t="str">
            <v>Calculation</v>
          </cell>
          <cell r="Q44" t="str">
            <v>Calculation</v>
          </cell>
          <cell r="R44" t="str">
            <v>Calculation</v>
          </cell>
          <cell r="S44" t="str">
            <v>Calculation</v>
          </cell>
          <cell r="T44" t="str">
            <v>Calculation</v>
          </cell>
          <cell r="U44" t="str">
            <v>Calculation</v>
          </cell>
          <cell r="V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  <cell r="K45" t="str">
            <v>=IF(x18&lt;&gt;0,x17/x18,"")</v>
          </cell>
          <cell r="L45" t="str">
            <v>=IF(x16&lt;&gt;0,0.1*x19/x16,0)</v>
          </cell>
          <cell r="M45" t="str">
            <v>=x11*x1*10</v>
          </cell>
          <cell r="N45" t="str">
            <v>=x12*x2*10</v>
          </cell>
          <cell r="O45" t="str">
            <v>=x13*x3*10</v>
          </cell>
          <cell r="P45" t="str">
            <v>=IF(x19&lt;&gt;0,x20/x19,"")</v>
          </cell>
          <cell r="Q45" t="str">
            <v>=IF(x19&lt;&gt;0,x21/x19,"")</v>
          </cell>
          <cell r="R45" t="str">
            <v>=IF(x19&lt;&gt;0,x22/x19,"")</v>
          </cell>
          <cell r="S45" t="str">
            <v>=IF(x17&lt;&gt;0,x23/x17,"")</v>
          </cell>
          <cell r="T45" t="str">
            <v>=IF(x17&lt;&gt;0,x24/x17,"")</v>
          </cell>
          <cell r="U45" t="str">
            <v>=IF(x17&lt;&gt;0,x25/x17,"")</v>
          </cell>
          <cell r="V45" t="str">
            <v>=IF(x17&lt;&gt;0,x26/x17,"")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  <cell r="K47" t="str">
            <v>Average £/MPAN</v>
          </cell>
          <cell r="L47" t="str">
            <v>Average unit rate p/kWh</v>
          </cell>
          <cell r="M47" t="str">
            <v>Net revenues from unit rate 1 (£)</v>
          </cell>
          <cell r="N47" t="str">
            <v>Net revenues from unit rate 2 (£)</v>
          </cell>
          <cell r="O47" t="str">
            <v>Net revenues from unit rate 3 (£)</v>
          </cell>
          <cell r="P47" t="str">
            <v>Rate 1 revenue proportion</v>
          </cell>
          <cell r="Q47" t="str">
            <v>Rate 2 revenue proportion</v>
          </cell>
          <cell r="R47" t="str">
            <v>Rate 3 revenue proportion</v>
          </cell>
          <cell r="S47" t="str">
            <v>Fixed charge proportion</v>
          </cell>
          <cell r="T47" t="str">
            <v>Capacity charge proportion</v>
          </cell>
          <cell r="U47" t="str">
            <v>Exceeded capacity charge proportion</v>
          </cell>
          <cell r="V47" t="str">
            <v>Reactive power charge proportion</v>
          </cell>
        </row>
        <row r="48">
          <cell r="A48" t="str">
            <v>&gt; Domestic Unrestricted</v>
          </cell>
        </row>
        <row r="49">
          <cell r="A49" t="str">
            <v>Domestic Unrestricted</v>
          </cell>
          <cell r="B49">
            <v>7011938.3334253635</v>
          </cell>
          <cell r="C49">
            <v>2020063.3134562976</v>
          </cell>
          <cell r="D49">
            <v>184590973.1528362</v>
          </cell>
          <cell r="E49">
            <v>153982165.802021</v>
          </cell>
          <cell r="F49">
            <v>30608807.350815199</v>
          </cell>
          <cell r="G49">
            <v>0</v>
          </cell>
          <cell r="H49">
            <v>0</v>
          </cell>
          <cell r="I49">
            <v>0</v>
          </cell>
          <cell r="J49">
            <v>2.6325241948136573</v>
          </cell>
          <cell r="K49">
            <v>91.378805764757871</v>
          </cell>
          <cell r="L49">
            <v>2.1960000000000002</v>
          </cell>
          <cell r="M49">
            <v>153982165.802021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0.16581963260723456</v>
          </cell>
          <cell r="T49">
            <v>0</v>
          </cell>
          <cell r="U49">
            <v>0</v>
          </cell>
          <cell r="V49">
            <v>0</v>
          </cell>
        </row>
        <row r="50">
          <cell r="A50" t="str">
            <v>LDNO LV: Domestic Unrestricted</v>
          </cell>
          <cell r="B50">
            <v>62258.132346403479</v>
          </cell>
          <cell r="C50">
            <v>22099.367320429548</v>
          </cell>
          <cell r="D50">
            <v>1137374.607289718</v>
          </cell>
          <cell r="E50">
            <v>913326.80152173911</v>
          </cell>
          <cell r="F50">
            <v>224047.80576797883</v>
          </cell>
          <cell r="G50">
            <v>0</v>
          </cell>
          <cell r="H50">
            <v>0</v>
          </cell>
          <cell r="I50">
            <v>0</v>
          </cell>
          <cell r="J50">
            <v>1.8268691405026092</v>
          </cell>
          <cell r="K50">
            <v>51.466387738543219</v>
          </cell>
          <cell r="L50">
            <v>1.4670000000000001</v>
          </cell>
          <cell r="M50">
            <v>913326.80152173911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0.19698681888271505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LDNO HV: Domestic Unrestricted</v>
          </cell>
          <cell r="B51">
            <v>126932.12096577352</v>
          </cell>
          <cell r="C51">
            <v>45341.742870763133</v>
          </cell>
          <cell r="D51">
            <v>1703939.0239825766</v>
          </cell>
          <cell r="E51">
            <v>1367058.9428013808</v>
          </cell>
          <cell r="F51">
            <v>336880.08118119591</v>
          </cell>
          <cell r="G51">
            <v>0</v>
          </cell>
          <cell r="H51">
            <v>0</v>
          </cell>
          <cell r="I51">
            <v>0</v>
          </cell>
          <cell r="J51">
            <v>1.3424017585289019</v>
          </cell>
          <cell r="K51">
            <v>37.579918990747387</v>
          </cell>
          <cell r="L51">
            <v>1.077</v>
          </cell>
          <cell r="M51">
            <v>1367058.9428013808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0.19770665290229344</v>
          </cell>
          <cell r="T51">
            <v>0</v>
          </cell>
          <cell r="U51">
            <v>0</v>
          </cell>
          <cell r="V51">
            <v>0</v>
          </cell>
        </row>
        <row r="52">
          <cell r="A52" t="str">
            <v>&gt; Domestic Two Rate</v>
          </cell>
        </row>
        <row r="53">
          <cell r="A53" t="str">
            <v>Domestic Two Rate</v>
          </cell>
          <cell r="B53">
            <v>1445698.4232013943</v>
          </cell>
          <cell r="C53">
            <v>270511.37670028891</v>
          </cell>
          <cell r="D53">
            <v>30961531.612656131</v>
          </cell>
          <cell r="E53">
            <v>26862635.028342675</v>
          </cell>
          <cell r="F53">
            <v>4098896.5843134569</v>
          </cell>
          <cell r="G53">
            <v>0</v>
          </cell>
          <cell r="H53">
            <v>0</v>
          </cell>
          <cell r="I53">
            <v>0</v>
          </cell>
          <cell r="J53">
            <v>2.1416314160524621</v>
          </cell>
          <cell r="K53">
            <v>114.4555618707295</v>
          </cell>
          <cell r="L53">
            <v>1.858107790479381</v>
          </cell>
          <cell r="M53">
            <v>20287005.204870675</v>
          </cell>
          <cell r="N53">
            <v>6575629.8234719979</v>
          </cell>
          <cell r="O53">
            <v>0</v>
          </cell>
          <cell r="P53">
            <v>0.75521277728212155</v>
          </cell>
          <cell r="Q53">
            <v>0.24478722271787831</v>
          </cell>
          <cell r="R53">
            <v>0</v>
          </cell>
          <cell r="S53">
            <v>0.13238675126258781</v>
          </cell>
          <cell r="T53">
            <v>0</v>
          </cell>
          <cell r="U53">
            <v>0</v>
          </cell>
          <cell r="V53">
            <v>0</v>
          </cell>
        </row>
        <row r="54">
          <cell r="A54" t="str">
            <v>LDNO LV: Domestic Two Rate</v>
          </cell>
          <cell r="B54">
            <v>5209.4516211989394</v>
          </cell>
          <cell r="C54">
            <v>1296.5854367428776</v>
          </cell>
          <cell r="D54">
            <v>84728.634682385644</v>
          </cell>
          <cell r="E54">
            <v>71583.592207598995</v>
          </cell>
          <cell r="F54">
            <v>13145.042474786642</v>
          </cell>
          <cell r="G54">
            <v>0</v>
          </cell>
          <cell r="H54">
            <v>0</v>
          </cell>
          <cell r="I54">
            <v>0</v>
          </cell>
          <cell r="J54">
            <v>1.6264405707809533</v>
          </cell>
          <cell r="K54">
            <v>65.347513770654786</v>
          </cell>
          <cell r="L54">
            <v>1.3741099334966902</v>
          </cell>
          <cell r="M54">
            <v>61510.194364142808</v>
          </cell>
          <cell r="N54">
            <v>10073.397843456189</v>
          </cell>
          <cell r="O54">
            <v>0</v>
          </cell>
          <cell r="P54">
            <v>0.8592778382196522</v>
          </cell>
          <cell r="Q54">
            <v>0.14072216178034777</v>
          </cell>
          <cell r="R54">
            <v>0</v>
          </cell>
          <cell r="S54">
            <v>0.15514285724138294</v>
          </cell>
          <cell r="T54">
            <v>0</v>
          </cell>
          <cell r="U54">
            <v>0</v>
          </cell>
          <cell r="V54">
            <v>0</v>
          </cell>
        </row>
        <row r="55">
          <cell r="A55" t="str">
            <v>LDNO HV: Domestic Two Rate</v>
          </cell>
          <cell r="B55">
            <v>8882.5302503232779</v>
          </cell>
          <cell r="C55">
            <v>1985.4499408317195</v>
          </cell>
          <cell r="D55">
            <v>102550.00702801658</v>
          </cell>
          <cell r="E55">
            <v>87798.511057625074</v>
          </cell>
          <cell r="F55">
            <v>14751.495970391508</v>
          </cell>
          <cell r="G55">
            <v>0</v>
          </cell>
          <cell r="H55">
            <v>0</v>
          </cell>
          <cell r="I55">
            <v>0</v>
          </cell>
          <cell r="J55">
            <v>1.1545134566165345</v>
          </cell>
          <cell r="K55">
            <v>51.650764352717772</v>
          </cell>
          <cell r="L55">
            <v>0.98844032706142104</v>
          </cell>
          <cell r="M55">
            <v>73636.670373839952</v>
          </cell>
          <cell r="N55">
            <v>14161.840683785129</v>
          </cell>
          <cell r="O55">
            <v>0</v>
          </cell>
          <cell r="P55">
            <v>0.83870067369946355</v>
          </cell>
          <cell r="Q55">
            <v>0.16129932630053651</v>
          </cell>
          <cell r="R55">
            <v>0</v>
          </cell>
          <cell r="S55">
            <v>0.14384685479701051</v>
          </cell>
          <cell r="T55">
            <v>0</v>
          </cell>
          <cell r="U55">
            <v>0</v>
          </cell>
          <cell r="V55">
            <v>0</v>
          </cell>
        </row>
        <row r="56">
          <cell r="A56" t="str">
            <v>&gt; Domestic Off Peak (related MPAN)</v>
          </cell>
        </row>
        <row r="57">
          <cell r="A57" t="str">
            <v>Domestic Off Peak (related MPAN)</v>
          </cell>
          <cell r="B57">
            <v>22610.77948996353</v>
          </cell>
          <cell r="C57">
            <v>8980</v>
          </cell>
          <cell r="D57">
            <v>262737.25767337618</v>
          </cell>
          <cell r="E57">
            <v>262737.25767337618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1.1619999999999999</v>
          </cell>
          <cell r="K57">
            <v>29.258046511511825</v>
          </cell>
          <cell r="L57">
            <v>1.1619999999999999</v>
          </cell>
          <cell r="M57">
            <v>262737.25767337618</v>
          </cell>
          <cell r="N57">
            <v>0</v>
          </cell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 t="str">
            <v/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</row>
        <row r="60">
          <cell r="A60" t="str">
            <v>&gt; Small Non Domestic Unrestricted</v>
          </cell>
        </row>
        <row r="61">
          <cell r="A61" t="str">
            <v>Small Non Domestic Unrestricted</v>
          </cell>
          <cell r="B61">
            <v>1589899.3262579124</v>
          </cell>
          <cell r="C61">
            <v>131912.27782479828</v>
          </cell>
          <cell r="D61">
            <v>35752857.409963124</v>
          </cell>
          <cell r="E61">
            <v>32131865.383672409</v>
          </cell>
          <cell r="F61">
            <v>3620992.0262907129</v>
          </cell>
          <cell r="G61">
            <v>0</v>
          </cell>
          <cell r="H61">
            <v>0</v>
          </cell>
          <cell r="I61">
            <v>0</v>
          </cell>
          <cell r="J61">
            <v>2.2487497679562711</v>
          </cell>
          <cell r="K61">
            <v>271.03509998856163</v>
          </cell>
          <cell r="L61">
            <v>2.0209999999999999</v>
          </cell>
          <cell r="M61">
            <v>32131865.383672409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0.10127839531174546</v>
          </cell>
          <cell r="T61">
            <v>0</v>
          </cell>
          <cell r="U61">
            <v>0</v>
          </cell>
          <cell r="V61">
            <v>0</v>
          </cell>
        </row>
        <row r="62">
          <cell r="A62" t="str">
            <v>LDNO LV: Small Non Domestic Unrestricted</v>
          </cell>
          <cell r="B62">
            <v>3147.3809546232696</v>
          </cell>
          <cell r="C62">
            <v>405.20908906838514</v>
          </cell>
          <cell r="D62">
            <v>49919.799870025498</v>
          </cell>
          <cell r="E62">
            <v>42489.642887414149</v>
          </cell>
          <cell r="F62">
            <v>7430.15698261135</v>
          </cell>
          <cell r="G62">
            <v>0</v>
          </cell>
          <cell r="H62">
            <v>0</v>
          </cell>
          <cell r="I62">
            <v>0</v>
          </cell>
          <cell r="J62">
            <v>1.5860742817515308</v>
          </cell>
          <cell r="K62">
            <v>123.19516322991655</v>
          </cell>
          <cell r="L62">
            <v>1.3500000000000003</v>
          </cell>
          <cell r="M62">
            <v>42489.642887414149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0.14884188241853932</v>
          </cell>
          <cell r="T62">
            <v>0</v>
          </cell>
          <cell r="U62">
            <v>0</v>
          </cell>
          <cell r="V62">
            <v>0</v>
          </cell>
        </row>
        <row r="63">
          <cell r="A63" t="str">
            <v>LDNO HV: Small Non Domestic Unrestricted</v>
          </cell>
          <cell r="B63">
            <v>21885.541840098271</v>
          </cell>
          <cell r="C63">
            <v>1432.6293166278883</v>
          </cell>
          <cell r="D63">
            <v>236181.51737517156</v>
          </cell>
          <cell r="E63">
            <v>216885.71963537385</v>
          </cell>
          <cell r="F63">
            <v>19295.797739797705</v>
          </cell>
          <cell r="G63">
            <v>0</v>
          </cell>
          <cell r="H63">
            <v>0</v>
          </cell>
          <cell r="I63">
            <v>0</v>
          </cell>
          <cell r="J63">
            <v>1.0791668723615713</v>
          </cell>
          <cell r="K63">
            <v>164.85877723840929</v>
          </cell>
          <cell r="L63">
            <v>0.99099999999999999</v>
          </cell>
          <cell r="M63">
            <v>216885.71963537385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0</v>
          </cell>
          <cell r="S63">
            <v>8.1699016731891672E-2</v>
          </cell>
          <cell r="T63">
            <v>0</v>
          </cell>
          <cell r="U63">
            <v>0</v>
          </cell>
          <cell r="V63">
            <v>0</v>
          </cell>
        </row>
        <row r="64">
          <cell r="A64" t="str">
            <v>&gt; Small Non Domestic Two Rate</v>
          </cell>
        </row>
        <row r="65">
          <cell r="A65" t="str">
            <v>Small Non Domestic Two Rate</v>
          </cell>
          <cell r="B65">
            <v>733496.28103450686</v>
          </cell>
          <cell r="C65">
            <v>36898.267365758649</v>
          </cell>
          <cell r="D65">
            <v>14958007.624313414</v>
          </cell>
          <cell r="E65">
            <v>13945150.185123339</v>
          </cell>
          <cell r="F65">
            <v>1012857.4391900749</v>
          </cell>
          <cell r="G65">
            <v>0</v>
          </cell>
          <cell r="H65">
            <v>0</v>
          </cell>
          <cell r="I65">
            <v>0</v>
          </cell>
          <cell r="J65">
            <v>2.0392751825840172</v>
          </cell>
          <cell r="K65">
            <v>405.38509507886397</v>
          </cell>
          <cell r="L65">
            <v>1.9011889420155492</v>
          </cell>
          <cell r="M65">
            <v>11865869.522640815</v>
          </cell>
          <cell r="N65">
            <v>2079280.6624825243</v>
          </cell>
          <cell r="O65">
            <v>0</v>
          </cell>
          <cell r="P65">
            <v>0.8508957856401792</v>
          </cell>
          <cell r="Q65">
            <v>0.14910421435982074</v>
          </cell>
          <cell r="R65">
            <v>0</v>
          </cell>
          <cell r="S65">
            <v>6.7713392360071484E-2</v>
          </cell>
          <cell r="T65">
            <v>0</v>
          </cell>
          <cell r="U65">
            <v>0</v>
          </cell>
          <cell r="V65">
            <v>0</v>
          </cell>
        </row>
        <row r="66">
          <cell r="A66" t="str">
            <v>LDNO LV: Small Non Domestic Two Rate</v>
          </cell>
          <cell r="B66">
            <v>1007.8606127629536</v>
          </cell>
          <cell r="C66">
            <v>18.654435227010278</v>
          </cell>
          <cell r="D66">
            <v>13343.007639371075</v>
          </cell>
          <cell r="E66">
            <v>13000.948722387478</v>
          </cell>
          <cell r="F66">
            <v>342.05891698359665</v>
          </cell>
          <cell r="G66">
            <v>0</v>
          </cell>
          <cell r="H66">
            <v>0</v>
          </cell>
          <cell r="I66">
            <v>0</v>
          </cell>
          <cell r="J66">
            <v>1.3238941447262729</v>
          </cell>
          <cell r="K66">
            <v>715.27266716986219</v>
          </cell>
          <cell r="L66">
            <v>1.2899550352252203</v>
          </cell>
          <cell r="M66">
            <v>11289.428535021565</v>
          </cell>
          <cell r="N66">
            <v>1711.5201873659139</v>
          </cell>
          <cell r="O66">
            <v>0</v>
          </cell>
          <cell r="P66">
            <v>0.86835420830337584</v>
          </cell>
          <cell r="Q66">
            <v>0.13164579169662416</v>
          </cell>
          <cell r="R66">
            <v>0</v>
          </cell>
          <cell r="S66">
            <v>2.5635818117519991E-2</v>
          </cell>
          <cell r="T66">
            <v>0</v>
          </cell>
          <cell r="U66">
            <v>0</v>
          </cell>
          <cell r="V66">
            <v>0</v>
          </cell>
        </row>
        <row r="67">
          <cell r="A67" t="str">
            <v>LDNO HV: Small Non Domestic Two Rate</v>
          </cell>
          <cell r="B67">
            <v>6810.7153343960817</v>
          </cell>
          <cell r="C67">
            <v>101.98408873190348</v>
          </cell>
          <cell r="D67">
            <v>64321.798993726079</v>
          </cell>
          <cell r="E67">
            <v>62948.195699413816</v>
          </cell>
          <cell r="F67">
            <v>1373.6032943122618</v>
          </cell>
          <cell r="G67">
            <v>0</v>
          </cell>
          <cell r="H67">
            <v>0</v>
          </cell>
          <cell r="I67">
            <v>0</v>
          </cell>
          <cell r="J67">
            <v>0.94442060540810446</v>
          </cell>
          <cell r="K67">
            <v>630.70425782609766</v>
          </cell>
          <cell r="L67">
            <v>0.92425233780521154</v>
          </cell>
          <cell r="M67">
            <v>52926.552517101874</v>
          </cell>
          <cell r="N67">
            <v>10021.643182311942</v>
          </cell>
          <cell r="O67">
            <v>0</v>
          </cell>
          <cell r="P67">
            <v>0.84079538625433126</v>
          </cell>
          <cell r="Q67">
            <v>0.15920461374566872</v>
          </cell>
          <cell r="R67">
            <v>0</v>
          </cell>
          <cell r="S67">
            <v>2.1355175318498825E-2</v>
          </cell>
          <cell r="T67">
            <v>0</v>
          </cell>
          <cell r="U67">
            <v>0</v>
          </cell>
          <cell r="V67">
            <v>0</v>
          </cell>
        </row>
        <row r="68">
          <cell r="A68" t="str">
            <v>&gt; Small Non Domestic Off Peak (related MPAN)</v>
          </cell>
        </row>
        <row r="69">
          <cell r="A69" t="str">
            <v>Small Non Domestic Off Peak (related MPAN)</v>
          </cell>
          <cell r="B69">
            <v>5399.3137214449498</v>
          </cell>
          <cell r="C69">
            <v>813</v>
          </cell>
          <cell r="D69">
            <v>66303.57249934398</v>
          </cell>
          <cell r="E69">
            <v>66303.57249934398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1.228</v>
          </cell>
          <cell r="K69">
            <v>81.554209716290259</v>
          </cell>
          <cell r="L69">
            <v>1.228</v>
          </cell>
          <cell r="M69">
            <v>66303.57249934398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 t="str">
            <v/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</row>
        <row r="72">
          <cell r="A72" t="str">
            <v>&gt; LV Medium Non-Domestic</v>
          </cell>
        </row>
        <row r="73">
          <cell r="A73" t="str">
            <v>LV Medium Non-Domestic</v>
          </cell>
          <cell r="B73">
            <v>93427.516080338726</v>
          </cell>
          <cell r="C73">
            <v>2818.5226707950819</v>
          </cell>
          <cell r="D73">
            <v>2001467.0426796959</v>
          </cell>
          <cell r="E73">
            <v>1799896.4479460465</v>
          </cell>
          <cell r="F73">
            <v>201570.59473364937</v>
          </cell>
          <cell r="G73">
            <v>0</v>
          </cell>
          <cell r="H73">
            <v>0</v>
          </cell>
          <cell r="I73">
            <v>0</v>
          </cell>
          <cell r="J73">
            <v>2.1422672106134404</v>
          </cell>
          <cell r="K73">
            <v>710.11209646048314</v>
          </cell>
          <cell r="L73">
            <v>1.9265164305538294</v>
          </cell>
          <cell r="M73">
            <v>1594419.6397208157</v>
          </cell>
          <cell r="N73">
            <v>205476.8082252309</v>
          </cell>
          <cell r="O73">
            <v>0</v>
          </cell>
          <cell r="P73">
            <v>0.88583965013114463</v>
          </cell>
          <cell r="Q73">
            <v>0.11416034986885548</v>
          </cell>
          <cell r="R73">
            <v>0</v>
          </cell>
          <cell r="S73">
            <v>0.10071142338860269</v>
          </cell>
          <cell r="T73">
            <v>0</v>
          </cell>
          <cell r="U73">
            <v>0</v>
          </cell>
          <cell r="V73">
            <v>0</v>
          </cell>
        </row>
        <row r="74">
          <cell r="A74" t="str">
            <v>LDNO LV: LV Medium Non-Domestic</v>
          </cell>
          <cell r="B74">
            <v>-1.6370904631912704E-14</v>
          </cell>
          <cell r="C74">
            <v>0</v>
          </cell>
          <cell r="D74">
            <v>-2.3443135432898992E-13</v>
          </cell>
          <cell r="E74">
            <v>-2.3443135432898992E-13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1.4319999999999999</v>
          </cell>
          <cell r="K74" t="str">
            <v/>
          </cell>
          <cell r="L74">
            <v>1.4319999999999999</v>
          </cell>
          <cell r="M74">
            <v>-2.3443135432898992E-13</v>
          </cell>
          <cell r="N74">
            <v>0</v>
          </cell>
          <cell r="O74">
            <v>0</v>
          </cell>
          <cell r="P74">
            <v>1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A75" t="str">
            <v>LDNO HV: LV Medium Non-Domestic</v>
          </cell>
          <cell r="B75">
            <v>-7.2759576141834248E-14</v>
          </cell>
          <cell r="C75">
            <v>0</v>
          </cell>
          <cell r="D75">
            <v>-9.9375029094517216E-13</v>
          </cell>
          <cell r="E75">
            <v>-9.9375029094517216E-13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1.3658000000000001</v>
          </cell>
          <cell r="K75" t="str">
            <v/>
          </cell>
          <cell r="L75">
            <v>1.3658000000000001</v>
          </cell>
          <cell r="M75">
            <v>-1.224689185619354E-12</v>
          </cell>
          <cell r="N75">
            <v>2.3093889467418187E-13</v>
          </cell>
          <cell r="O75">
            <v>0</v>
          </cell>
          <cell r="P75">
            <v>1.2323912725142774</v>
          </cell>
          <cell r="Q75">
            <v>-0.23239127251427733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A76" t="str">
            <v>&gt; LV Sub Medium Non-Domestic</v>
          </cell>
        </row>
        <row r="77">
          <cell r="A77" t="str">
            <v>LV Sub Medium Non-Domestic</v>
          </cell>
          <cell r="B77">
            <v>0.37975138665146879</v>
          </cell>
          <cell r="C77">
            <v>5.485994535518993E-3</v>
          </cell>
          <cell r="D77">
            <v>7.3511794634556429</v>
          </cell>
          <cell r="E77">
            <v>6.8716991522556548</v>
          </cell>
          <cell r="F77">
            <v>0.47948031119998835</v>
          </cell>
          <cell r="G77">
            <v>0</v>
          </cell>
          <cell r="H77">
            <v>0</v>
          </cell>
          <cell r="I77">
            <v>0</v>
          </cell>
          <cell r="J77">
            <v>1.9357873919239872</v>
          </cell>
          <cell r="K77">
            <v>1339.9903000013101</v>
          </cell>
          <cell r="L77">
            <v>1.8095257565346079</v>
          </cell>
          <cell r="M77">
            <v>5.8871958592866669</v>
          </cell>
          <cell r="N77">
            <v>0.98450329296898842</v>
          </cell>
          <cell r="O77">
            <v>0</v>
          </cell>
          <cell r="P77">
            <v>0.85673073410877976</v>
          </cell>
          <cell r="Q77">
            <v>0.14326926589122027</v>
          </cell>
          <cell r="R77">
            <v>0</v>
          </cell>
          <cell r="S77">
            <v>6.5224949762632267E-2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&gt; HV Medium Non-Domestic</v>
          </cell>
        </row>
        <row r="79">
          <cell r="A79" t="str">
            <v>HV Medium Non-Domestic</v>
          </cell>
          <cell r="B79">
            <v>7843.7078671759427</v>
          </cell>
          <cell r="C79">
            <v>92.179724652663893</v>
          </cell>
          <cell r="D79">
            <v>159980.43256268959</v>
          </cell>
          <cell r="E79">
            <v>98176.194804304905</v>
          </cell>
          <cell r="F79">
            <v>61804.237758384683</v>
          </cell>
          <cell r="G79">
            <v>0</v>
          </cell>
          <cell r="H79">
            <v>0</v>
          </cell>
          <cell r="I79">
            <v>0</v>
          </cell>
          <cell r="J79">
            <v>2.0396021278682466</v>
          </cell>
          <cell r="K79">
            <v>1735.5273425419841</v>
          </cell>
          <cell r="L79">
            <v>1.2516554219866984</v>
          </cell>
          <cell r="M79">
            <v>81145.899199113686</v>
          </cell>
          <cell r="N79">
            <v>17030.295605191226</v>
          </cell>
          <cell r="O79">
            <v>0</v>
          </cell>
          <cell r="P79">
            <v>0.82653335017579577</v>
          </cell>
          <cell r="Q79">
            <v>0.17346664982420432</v>
          </cell>
          <cell r="R79">
            <v>0</v>
          </cell>
          <cell r="S79">
            <v>0.38632373202370363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&gt; LV Network Domestic</v>
          </cell>
        </row>
        <row r="81">
          <cell r="A81" t="str">
            <v>LV Network Domestic</v>
          </cell>
          <cell r="B81">
            <v>431.42520997594403</v>
          </cell>
          <cell r="C81">
            <v>130.78786439415302</v>
          </cell>
          <cell r="D81">
            <v>10458.423868187219</v>
          </cell>
          <cell r="E81">
            <v>8476.6738317412546</v>
          </cell>
          <cell r="F81">
            <v>1981.7500364459638</v>
          </cell>
          <cell r="G81">
            <v>0</v>
          </cell>
          <cell r="H81">
            <v>0</v>
          </cell>
          <cell r="I81">
            <v>0</v>
          </cell>
          <cell r="J81">
            <v>2.4241568703809344</v>
          </cell>
          <cell r="K81">
            <v>79.964788144784265</v>
          </cell>
          <cell r="L81">
            <v>1.9648072564451919</v>
          </cell>
          <cell r="M81">
            <v>3347.6431274013526</v>
          </cell>
          <cell r="N81">
            <v>2854.6973042908207</v>
          </cell>
          <cell r="O81">
            <v>2274.3334000490813</v>
          </cell>
          <cell r="P81">
            <v>0.39492414051204433</v>
          </cell>
          <cell r="Q81">
            <v>0.33677092701164091</v>
          </cell>
          <cell r="R81">
            <v>0.26830493247631471</v>
          </cell>
          <cell r="S81">
            <v>0.18948840297763384</v>
          </cell>
          <cell r="T81">
            <v>0</v>
          </cell>
          <cell r="U81">
            <v>0</v>
          </cell>
          <cell r="V81">
            <v>0</v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 t="str">
            <v>LDNO HV: LV Network Domestic</v>
          </cell>
          <cell r="B83">
            <v>1.9700215415301785</v>
          </cell>
          <cell r="C83">
            <v>0.48623525247881172</v>
          </cell>
          <cell r="D83">
            <v>19.702813146809113</v>
          </cell>
          <cell r="E83">
            <v>16.090182467942039</v>
          </cell>
          <cell r="F83">
            <v>3.6126306788670748</v>
          </cell>
          <cell r="G83">
            <v>0</v>
          </cell>
          <cell r="H83">
            <v>0</v>
          </cell>
          <cell r="I83">
            <v>0</v>
          </cell>
          <cell r="J83">
            <v>1.0001318631016243</v>
          </cell>
          <cell r="K83">
            <v>40.521153179175727</v>
          </cell>
          <cell r="L83">
            <v>0.81675160036292205</v>
          </cell>
          <cell r="M83">
            <v>4.8957417879136758</v>
          </cell>
          <cell r="N83">
            <v>4.3424752643062376</v>
          </cell>
          <cell r="O83">
            <v>6.851965415722125</v>
          </cell>
          <cell r="P83">
            <v>0.30426887934104635</v>
          </cell>
          <cell r="Q83">
            <v>0.26988353133708415</v>
          </cell>
          <cell r="R83">
            <v>0.42584758932186945</v>
          </cell>
          <cell r="S83">
            <v>0.18335608483665405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&gt; LV Network Non-Domestic Non-CT</v>
          </cell>
        </row>
        <row r="85">
          <cell r="A85" t="str">
            <v>LV Network Non-Domestic Non-CT</v>
          </cell>
          <cell r="B85">
            <v>559209.06055391626</v>
          </cell>
          <cell r="C85">
            <v>8895.0298815917704</v>
          </cell>
          <cell r="D85">
            <v>10920919.960141085</v>
          </cell>
          <cell r="E85">
            <v>10676751.389891392</v>
          </cell>
          <cell r="F85">
            <v>244168.57024969411</v>
          </cell>
          <cell r="G85">
            <v>0</v>
          </cell>
          <cell r="H85">
            <v>0</v>
          </cell>
          <cell r="I85">
            <v>0</v>
          </cell>
          <cell r="J85">
            <v>1.95292257055412</v>
          </cell>
          <cell r="K85">
            <v>1227.7552864371919</v>
          </cell>
          <cell r="L85">
            <v>1.9092593706038476</v>
          </cell>
          <cell r="M85">
            <v>4199900.7916116416</v>
          </cell>
          <cell r="N85">
            <v>3644146.0356006343</v>
          </cell>
          <cell r="O85">
            <v>2832704.5626791157</v>
          </cell>
          <cell r="P85">
            <v>0.39336879152099136</v>
          </cell>
          <cell r="Q85">
            <v>0.3413159960857442</v>
          </cell>
          <cell r="R85">
            <v>0.26531521239326444</v>
          </cell>
          <cell r="S85">
            <v>2.2357875631435334E-2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LDNO LV: LV Network Non-Domestic Non-CT</v>
          </cell>
          <cell r="B86">
            <v>845.95999154726303</v>
          </cell>
          <cell r="C86">
            <v>18.380712254133041</v>
          </cell>
          <cell r="D86">
            <v>10573.585799372797</v>
          </cell>
          <cell r="E86">
            <v>10236.54603105366</v>
          </cell>
          <cell r="F86">
            <v>337.03976831913593</v>
          </cell>
          <cell r="G86">
            <v>0</v>
          </cell>
          <cell r="H86">
            <v>0</v>
          </cell>
          <cell r="I86">
            <v>0</v>
          </cell>
          <cell r="J86">
            <v>1.2498919458393867</v>
          </cell>
          <cell r="K86">
            <v>575.25441088362868</v>
          </cell>
          <cell r="L86">
            <v>1.2100508455879799</v>
          </cell>
          <cell r="M86">
            <v>3712.3592188052594</v>
          </cell>
          <cell r="N86">
            <v>3342.2321787498158</v>
          </cell>
          <cell r="O86">
            <v>3181.9546334985853</v>
          </cell>
          <cell r="P86">
            <v>0.36265740490429288</v>
          </cell>
          <cell r="Q86">
            <v>0.32649999019305886</v>
          </cell>
          <cell r="R86">
            <v>0.31084260490264831</v>
          </cell>
          <cell r="S86">
            <v>3.187563563716752E-2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LDNO HV: LV Network Non-Domestic Non-CT</v>
          </cell>
          <cell r="B87">
            <v>6711.1891946382402</v>
          </cell>
          <cell r="C87">
            <v>140.53847482019188</v>
          </cell>
          <cell r="D87">
            <v>66973.686226529608</v>
          </cell>
          <cell r="E87">
            <v>65080.801616871409</v>
          </cell>
          <cell r="F87">
            <v>1892.8846096582006</v>
          </cell>
          <cell r="G87">
            <v>0</v>
          </cell>
          <cell r="H87">
            <v>0</v>
          </cell>
          <cell r="I87">
            <v>0</v>
          </cell>
          <cell r="J87">
            <v>0.99794066720748675</v>
          </cell>
          <cell r="K87">
            <v>476.55054113983567</v>
          </cell>
          <cell r="L87">
            <v>0.96973576112064186</v>
          </cell>
          <cell r="M87">
            <v>26918.112638274473</v>
          </cell>
          <cell r="N87">
            <v>22652.698906268015</v>
          </cell>
          <cell r="O87">
            <v>15509.990072328925</v>
          </cell>
          <cell r="P87">
            <v>0.41361064967731248</v>
          </cell>
          <cell r="Q87">
            <v>0.34807037318968082</v>
          </cell>
          <cell r="R87">
            <v>0.23831897713300673</v>
          </cell>
          <cell r="S87">
            <v>2.8263109234509948E-2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2549367.7196327164</v>
          </cell>
          <cell r="C89">
            <v>14470.440303268886</v>
          </cell>
          <cell r="D89">
            <v>65146467.60893932</v>
          </cell>
          <cell r="E89">
            <v>42595297.057887778</v>
          </cell>
          <cell r="F89">
            <v>490426.37458226777</v>
          </cell>
          <cell r="G89">
            <v>20519424</v>
          </cell>
          <cell r="H89">
            <v>1124359.7495928239</v>
          </cell>
          <cell r="I89">
            <v>416960.42687644262</v>
          </cell>
          <cell r="J89">
            <v>2.5553970542282101</v>
          </cell>
          <cell r="K89">
            <v>4502.0376881153143</v>
          </cell>
          <cell r="L89">
            <v>1.6708180906920882</v>
          </cell>
          <cell r="M89">
            <v>14648202.924931196</v>
          </cell>
          <cell r="N89">
            <v>15677663.789770599</v>
          </cell>
          <cell r="O89">
            <v>12269430.343185995</v>
          </cell>
          <cell r="P89">
            <v>0.34389249369534913</v>
          </cell>
          <cell r="Q89">
            <v>0.36806090983388073</v>
          </cell>
          <cell r="R89">
            <v>0.28804659647077041</v>
          </cell>
          <cell r="S89">
            <v>7.5280578146799176E-3</v>
          </cell>
          <cell r="T89">
            <v>0.31497370084858367</v>
          </cell>
          <cell r="U89">
            <v>1.725895187966478E-2</v>
          </cell>
          <cell r="V89">
            <v>6.4003535752601235E-3</v>
          </cell>
        </row>
        <row r="90">
          <cell r="A90" t="str">
            <v>LDNO LV: LV HH Metered</v>
          </cell>
          <cell r="B90">
            <v>5266.1434974697077</v>
          </cell>
          <cell r="C90">
            <v>45.578989107500561</v>
          </cell>
          <cell r="D90">
            <v>108036.01268524326</v>
          </cell>
          <cell r="E90">
            <v>57377.55637876039</v>
          </cell>
          <cell r="F90">
            <v>1032.6102298260682</v>
          </cell>
          <cell r="G90">
            <v>45920.224609951321</v>
          </cell>
          <cell r="H90">
            <v>2305.6687982489552</v>
          </cell>
          <cell r="I90">
            <v>1399.9526684565149</v>
          </cell>
          <cell r="J90">
            <v>2.0515204862372762</v>
          </cell>
          <cell r="K90">
            <v>2370.3029575850037</v>
          </cell>
          <cell r="L90">
            <v>1.0895555050167041</v>
          </cell>
          <cell r="M90">
            <v>18913.574328019298</v>
          </cell>
          <cell r="N90">
            <v>20250.719122034679</v>
          </cell>
          <cell r="O90">
            <v>18213.262928706416</v>
          </cell>
          <cell r="P90">
            <v>0.32963366726821064</v>
          </cell>
          <cell r="Q90">
            <v>0.35293798481684635</v>
          </cell>
          <cell r="R90">
            <v>0.31742834791494312</v>
          </cell>
          <cell r="S90">
            <v>9.5580187028423483E-3</v>
          </cell>
          <cell r="T90">
            <v>0.42504553313844773</v>
          </cell>
          <cell r="U90">
            <v>2.1341668772674807E-2</v>
          </cell>
          <cell r="V90">
            <v>1.2958203784650927E-2</v>
          </cell>
        </row>
        <row r="91">
          <cell r="A91" t="str">
            <v>LDNO HV: LV HH Metered</v>
          </cell>
          <cell r="B91">
            <v>172587.12410555666</v>
          </cell>
          <cell r="C91">
            <v>562.8138632264513</v>
          </cell>
          <cell r="D91">
            <v>2292349.8029115833</v>
          </cell>
          <cell r="E91">
            <v>1423525.5033829634</v>
          </cell>
          <cell r="F91">
            <v>9351.940276916006</v>
          </cell>
          <cell r="G91">
            <v>840596.60840805189</v>
          </cell>
          <cell r="H91">
            <v>13836.21479349541</v>
          </cell>
          <cell r="I91">
            <v>5039.5360501567347</v>
          </cell>
          <cell r="J91">
            <v>1.3282275921751558</v>
          </cell>
          <cell r="K91">
            <v>4073.0158808992301</v>
          </cell>
          <cell r="L91">
            <v>0.82481558850955505</v>
          </cell>
          <cell r="M91">
            <v>507650.80075176328</v>
          </cell>
          <cell r="N91">
            <v>489698.62118045439</v>
          </cell>
          <cell r="O91">
            <v>426176.08145074558</v>
          </cell>
          <cell r="P91">
            <v>0.35661517798265446</v>
          </cell>
          <cell r="Q91">
            <v>0.34400410812219456</v>
          </cell>
          <cell r="R91">
            <v>0.29938071389515086</v>
          </cell>
          <cell r="S91">
            <v>4.0796305454943319E-3</v>
          </cell>
          <cell r="T91">
            <v>0.36669648207284267</v>
          </cell>
          <cell r="U91">
            <v>6.0358217475891384E-3</v>
          </cell>
          <cell r="V91">
            <v>2.198414938137219E-3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143198.69868066249</v>
          </cell>
          <cell r="C93">
            <v>256.07745936065572</v>
          </cell>
          <cell r="D93">
            <v>3817175.1498127235</v>
          </cell>
          <cell r="E93">
            <v>2089952.8258733405</v>
          </cell>
          <cell r="F93">
            <v>6766.8980790972</v>
          </cell>
          <cell r="G93">
            <v>1695137.7859415996</v>
          </cell>
          <cell r="H93">
            <v>14211.241202400006</v>
          </cell>
          <cell r="I93">
            <v>11106.398716285716</v>
          </cell>
          <cell r="J93">
            <v>2.6656493285076159</v>
          </cell>
          <cell r="K93">
            <v>14906.330136760183</v>
          </cell>
          <cell r="L93">
            <v>1.4594775267713846</v>
          </cell>
          <cell r="M93">
            <v>610493.75603318249</v>
          </cell>
          <cell r="N93">
            <v>783155.20564035513</v>
          </cell>
          <cell r="O93">
            <v>696303.86419980298</v>
          </cell>
          <cell r="P93">
            <v>0.29210886890620225</v>
          </cell>
          <cell r="Q93">
            <v>0.37472386742178909</v>
          </cell>
          <cell r="R93">
            <v>0.33316726367200872</v>
          </cell>
          <cell r="S93">
            <v>1.7727502180320948E-3</v>
          </cell>
          <cell r="T93">
            <v>0.44408174092424491</v>
          </cell>
          <cell r="U93">
            <v>3.7229733100136186E-3</v>
          </cell>
          <cell r="V93">
            <v>2.9095858273180397E-3</v>
          </cell>
        </row>
        <row r="94">
          <cell r="A94" t="str">
            <v>LDNO HV: LV Sub HH Metered</v>
          </cell>
          <cell r="B94">
            <v>8419.8357148795567</v>
          </cell>
          <cell r="C94">
            <v>11.522589544107644</v>
          </cell>
          <cell r="D94">
            <v>193214.12291263326</v>
          </cell>
          <cell r="E94">
            <v>88906.743796302209</v>
          </cell>
          <cell r="F94">
            <v>228.99764008168648</v>
          </cell>
          <cell r="G94">
            <v>102989.13190832394</v>
          </cell>
          <cell r="H94">
            <v>0</v>
          </cell>
          <cell r="I94">
            <v>1089.2495679254171</v>
          </cell>
          <cell r="J94">
            <v>2.2947493211914427</v>
          </cell>
          <cell r="K94">
            <v>16768.289990112335</v>
          </cell>
          <cell r="L94">
            <v>1.055920172399397</v>
          </cell>
          <cell r="M94">
            <v>23929.20261516262</v>
          </cell>
          <cell r="N94">
            <v>28843.546702568477</v>
          </cell>
          <cell r="O94">
            <v>36133.99447857112</v>
          </cell>
          <cell r="P94">
            <v>0.2691494659841302</v>
          </cell>
          <cell r="Q94">
            <v>0.32442473395103838</v>
          </cell>
          <cell r="R94">
            <v>0.40642580006483148</v>
          </cell>
          <cell r="S94">
            <v>1.1852013539674511E-3</v>
          </cell>
          <cell r="T94">
            <v>0.53303107638199476</v>
          </cell>
          <cell r="U94">
            <v>0</v>
          </cell>
          <cell r="V94">
            <v>5.6375256192734381E-3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7469404.8948526848</v>
          </cell>
          <cell r="C96">
            <v>4424.04379595297</v>
          </cell>
          <cell r="D96">
            <v>147202183.54709053</v>
          </cell>
          <cell r="E96">
            <v>89941888.940070868</v>
          </cell>
          <cell r="F96">
            <v>1263461.7828774496</v>
          </cell>
          <cell r="G96">
            <v>54515389.856364943</v>
          </cell>
          <cell r="H96">
            <v>1083947.2304630303</v>
          </cell>
          <cell r="I96">
            <v>397495.73731423856</v>
          </cell>
          <cell r="J96">
            <v>1.9707350936154295</v>
          </cell>
          <cell r="K96">
            <v>33273.220233883818</v>
          </cell>
          <cell r="L96">
            <v>1.2041372800937811</v>
          </cell>
          <cell r="M96">
            <v>17672958.786309246</v>
          </cell>
          <cell r="N96">
            <v>33321094.545978684</v>
          </cell>
          <cell r="O96">
            <v>38947835.607782945</v>
          </cell>
          <cell r="P96">
            <v>0.1964930800829067</v>
          </cell>
          <cell r="Q96">
            <v>0.37047359065563817</v>
          </cell>
          <cell r="R96">
            <v>0.43303332926145521</v>
          </cell>
          <cell r="S96">
            <v>8.5831728336642748E-3</v>
          </cell>
          <cell r="T96">
            <v>0.37034362223930778</v>
          </cell>
          <cell r="U96">
            <v>7.3636627143935773E-3</v>
          </cell>
          <cell r="V96">
            <v>2.7003385937347741E-3</v>
          </cell>
        </row>
        <row r="97">
          <cell r="A97" t="str">
            <v>LDNO HV: HV HH Metered</v>
          </cell>
          <cell r="B97">
            <v>67810.880239393766</v>
          </cell>
          <cell r="C97">
            <v>46.520854265820354</v>
          </cell>
          <cell r="D97">
            <v>1632936.3030661864</v>
          </cell>
          <cell r="E97">
            <v>714356.15994357364</v>
          </cell>
          <cell r="F97">
            <v>11453.81579124995</v>
          </cell>
          <cell r="G97">
            <v>900345.92614551494</v>
          </cell>
          <cell r="H97">
            <v>6263.7827671045115</v>
          </cell>
          <cell r="I97">
            <v>516.61841874326012</v>
          </cell>
          <cell r="J97">
            <v>2.408074187064682</v>
          </cell>
          <cell r="K97">
            <v>35101.167612606201</v>
          </cell>
          <cell r="L97">
            <v>1.0534536012829674</v>
          </cell>
          <cell r="M97">
            <v>154862.86512493351</v>
          </cell>
          <cell r="N97">
            <v>267519.16779420059</v>
          </cell>
          <cell r="O97">
            <v>291974.12702443951</v>
          </cell>
          <cell r="P97">
            <v>0.21678663082735367</v>
          </cell>
          <cell r="Q97">
            <v>0.37448990124944354</v>
          </cell>
          <cell r="R97">
            <v>0.40872346792320274</v>
          </cell>
          <cell r="S97">
            <v>7.0142453013892622E-3</v>
          </cell>
          <cell r="T97">
            <v>0.55136622564819171</v>
          </cell>
          <cell r="U97">
            <v>3.8359014710757076E-3</v>
          </cell>
          <cell r="V97">
            <v>3.1637389515635041E-4</v>
          </cell>
        </row>
        <row r="98">
          <cell r="A98" t="str">
            <v>&gt; NHH UMS category A</v>
          </cell>
        </row>
        <row r="99">
          <cell r="A99" t="str">
            <v>NHH UMS category A</v>
          </cell>
          <cell r="B99">
            <v>33050.527451783164</v>
          </cell>
          <cell r="C99">
            <v>995</v>
          </cell>
          <cell r="D99">
            <v>872533.9247270755</v>
          </cell>
          <cell r="E99">
            <v>872533.9247270755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2.64</v>
          </cell>
          <cell r="K99">
            <v>876.91851731364375</v>
          </cell>
          <cell r="L99">
            <v>2.64</v>
          </cell>
          <cell r="M99">
            <v>872533.9247270755</v>
          </cell>
          <cell r="N99">
            <v>0</v>
          </cell>
          <cell r="O99">
            <v>0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 t="str">
            <v>LDNO LV: NHH UMS category A</v>
          </cell>
          <cell r="B100">
            <v>250.54383041048575</v>
          </cell>
          <cell r="C100">
            <v>0</v>
          </cell>
          <cell r="D100">
            <v>4417.0877301368637</v>
          </cell>
          <cell r="E100">
            <v>4417.0877301368637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1.7629999999999999</v>
          </cell>
          <cell r="K100" t="str">
            <v/>
          </cell>
          <cell r="L100">
            <v>1.7629999999999999</v>
          </cell>
          <cell r="M100">
            <v>4417.0877301368637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 t="str">
            <v>LDNO HV: NHH UMS category A</v>
          </cell>
          <cell r="B101">
            <v>361.87849291771886</v>
          </cell>
          <cell r="C101">
            <v>0</v>
          </cell>
          <cell r="D101">
            <v>4686.3264832844588</v>
          </cell>
          <cell r="E101">
            <v>4686.3264832844588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1.2949999999999999</v>
          </cell>
          <cell r="K101" t="str">
            <v/>
          </cell>
          <cell r="L101">
            <v>1.2949999999999999</v>
          </cell>
          <cell r="M101">
            <v>4686.3264832844588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 t="str">
            <v>&gt; NHH UMS category B</v>
          </cell>
        </row>
        <row r="103">
          <cell r="A103" t="str">
            <v>NHH UMS category B</v>
          </cell>
          <cell r="B103">
            <v>14987.953655230278</v>
          </cell>
          <cell r="C103">
            <v>730</v>
          </cell>
          <cell r="D103">
            <v>437948.00580582872</v>
          </cell>
          <cell r="E103">
            <v>437948.00580582872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2.9220000000000002</v>
          </cell>
          <cell r="K103">
            <v>599.92877507647768</v>
          </cell>
          <cell r="L103">
            <v>2.9220000000000002</v>
          </cell>
          <cell r="M103">
            <v>437948.00580582872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 t="str">
            <v>LDNO LV: NHH UMS category B</v>
          </cell>
          <cell r="B104">
            <v>431.01816197102306</v>
          </cell>
          <cell r="C104">
            <v>0</v>
          </cell>
          <cell r="D104">
            <v>8413.4745216743704</v>
          </cell>
          <cell r="E104">
            <v>8413.4745216743704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1.952</v>
          </cell>
          <cell r="K104" t="str">
            <v/>
          </cell>
          <cell r="L104">
            <v>1.952</v>
          </cell>
          <cell r="M104">
            <v>8413.4745216743704</v>
          </cell>
          <cell r="N104">
            <v>0</v>
          </cell>
          <cell r="O104">
            <v>0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 t="str">
            <v>LDNO HV: NHH UMS category B</v>
          </cell>
          <cell r="B105">
            <v>490.40657870961417</v>
          </cell>
          <cell r="C105">
            <v>0</v>
          </cell>
          <cell r="D105">
            <v>7027.5262729087717</v>
          </cell>
          <cell r="E105">
            <v>7027.5262729087717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1.4330000000000001</v>
          </cell>
          <cell r="K105" t="str">
            <v/>
          </cell>
          <cell r="L105">
            <v>1.4330000000000001</v>
          </cell>
          <cell r="M105">
            <v>7027.5262729087717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 t="str">
            <v>&gt; NHH UMS category C</v>
          </cell>
        </row>
        <row r="107">
          <cell r="A107" t="str">
            <v>NHH UMS category C</v>
          </cell>
          <cell r="B107">
            <v>566.49247321216001</v>
          </cell>
          <cell r="C107">
            <v>136</v>
          </cell>
          <cell r="D107">
            <v>21866.609465989379</v>
          </cell>
          <cell r="E107">
            <v>21866.609465989379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3.8600000000000008</v>
          </cell>
          <cell r="K107">
            <v>160.78389313227484</v>
          </cell>
          <cell r="L107">
            <v>3.8600000000000008</v>
          </cell>
          <cell r="M107">
            <v>21866.609465989379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 t="str">
            <v>LDNO LV: NHH UMS category C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  <cell r="K108" t="str">
            <v/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A109" t="str">
            <v>LDNO HV: NHH UMS category C</v>
          </cell>
          <cell r="B109">
            <v>30.663975614061407</v>
          </cell>
          <cell r="C109">
            <v>0</v>
          </cell>
          <cell r="D109">
            <v>580.77569813032301</v>
          </cell>
          <cell r="E109">
            <v>580.77569813032301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1.8940000000000001</v>
          </cell>
          <cell r="K109" t="str">
            <v/>
          </cell>
          <cell r="L109">
            <v>1.8940000000000001</v>
          </cell>
          <cell r="M109">
            <v>580.77569813032301</v>
          </cell>
          <cell r="N109">
            <v>0</v>
          </cell>
          <cell r="O109">
            <v>0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 t="str">
            <v>&gt; NHH UMS category D</v>
          </cell>
        </row>
        <row r="111">
          <cell r="A111" t="str">
            <v>NHH UMS category D</v>
          </cell>
          <cell r="B111">
            <v>3921.1676671188688</v>
          </cell>
          <cell r="C111">
            <v>42</v>
          </cell>
          <cell r="D111">
            <v>92029.805147279854</v>
          </cell>
          <cell r="E111">
            <v>92029.805147279854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2.347</v>
          </cell>
          <cell r="K111">
            <v>2191.1858368399967</v>
          </cell>
          <cell r="L111">
            <v>2.347</v>
          </cell>
          <cell r="M111">
            <v>92029.805147279854</v>
          </cell>
          <cell r="N111">
            <v>0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 t="str">
            <v/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</row>
        <row r="114">
          <cell r="A114" t="str">
            <v>&gt; LV UMS (Pseudo HH Metered)</v>
          </cell>
        </row>
        <row r="115">
          <cell r="A115" t="str">
            <v>LV UMS (Pseudo HH Metered)</v>
          </cell>
          <cell r="B115">
            <v>260431.0433259187</v>
          </cell>
          <cell r="C115">
            <v>27.396174863387976</v>
          </cell>
          <cell r="D115">
            <v>7587432.5194925722</v>
          </cell>
          <cell r="E115">
            <v>7587432.5194925722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2.9134132485109365</v>
          </cell>
          <cell r="K115">
            <v>276952.25911382085</v>
          </cell>
          <cell r="L115">
            <v>2.9134132485109365</v>
          </cell>
          <cell r="M115">
            <v>2920284.6443489725</v>
          </cell>
          <cell r="N115">
            <v>852870.74036998255</v>
          </cell>
          <cell r="O115">
            <v>3814277.1347736167</v>
          </cell>
          <cell r="P115">
            <v>0.38488443051672422</v>
          </cell>
          <cell r="Q115">
            <v>0.11240571012380092</v>
          </cell>
          <cell r="R115">
            <v>0.50270985935947488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 t="str">
            <v/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LDNO HV: LV UMS (Pseudo HH Metered)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&gt; LV Generation NHH or Aggregate HH</v>
          </cell>
        </row>
        <row r="119">
          <cell r="A119" t="str">
            <v>LV Generation NHH or Aggregate HH</v>
          </cell>
          <cell r="B119">
            <v>3220.4737917857137</v>
          </cell>
          <cell r="C119">
            <v>143</v>
          </cell>
          <cell r="D119">
            <v>-19194.02379904285</v>
          </cell>
          <cell r="E119">
            <v>-19194.02379904285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-0.59599999999999997</v>
          </cell>
          <cell r="K119">
            <v>-134.22394265064929</v>
          </cell>
          <cell r="L119">
            <v>-0.59599999999999997</v>
          </cell>
          <cell r="M119">
            <v>-19194.02379904285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 t="str">
            <v>LDNO LV: LV Generation NHH or Aggregate 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/>
          </cell>
          <cell r="K120" t="str">
            <v/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A122" t="str">
            <v>&gt; LV Sub Generation NHH</v>
          </cell>
        </row>
        <row r="123">
          <cell r="A123" t="str">
            <v>LV Sub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 t="str">
            <v/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</row>
        <row r="125">
          <cell r="A125" t="str">
            <v>&gt; LV Generation Intermittent</v>
          </cell>
        </row>
        <row r="126">
          <cell r="A126" t="str">
            <v>LV Generation Intermittent</v>
          </cell>
          <cell r="B126">
            <v>46729.954019571422</v>
          </cell>
          <cell r="C126">
            <v>658.29996721311466</v>
          </cell>
          <cell r="D126">
            <v>-263620.52378615137</v>
          </cell>
          <cell r="E126">
            <v>-278510.52595664567</v>
          </cell>
          <cell r="F126">
            <v>0</v>
          </cell>
          <cell r="G126">
            <v>0</v>
          </cell>
          <cell r="H126">
            <v>0</v>
          </cell>
          <cell r="I126">
            <v>14890.002170494285</v>
          </cell>
          <cell r="J126">
            <v>-0.56413606500820002</v>
          </cell>
          <cell r="K126">
            <v>-400.45653488663811</v>
          </cell>
          <cell r="L126">
            <v>-0.59600000000000009</v>
          </cell>
          <cell r="M126">
            <v>-278510.52595664567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-5.6482712182808023E-2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</row>
        <row r="128">
          <cell r="A128" t="str">
            <v>LDNO HV: LV Generation Intermittent</v>
          </cell>
          <cell r="B128">
            <v>311.81705129999989</v>
          </cell>
          <cell r="C128">
            <v>2.944</v>
          </cell>
          <cell r="D128">
            <v>-1762.8649547892849</v>
          </cell>
          <cell r="E128">
            <v>-1858.4296257479991</v>
          </cell>
          <cell r="F128">
            <v>0</v>
          </cell>
          <cell r="G128">
            <v>0</v>
          </cell>
          <cell r="H128">
            <v>0</v>
          </cell>
          <cell r="I128">
            <v>95.564670958714288</v>
          </cell>
          <cell r="J128">
            <v>-0.56535232676972125</v>
          </cell>
          <cell r="K128">
            <v>-598.79923736049079</v>
          </cell>
          <cell r="L128">
            <v>-0.59599999999999997</v>
          </cell>
          <cell r="M128">
            <v>-1858.4296257479991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-5.4209864856118332E-2</v>
          </cell>
        </row>
        <row r="129">
          <cell r="A129" t="str">
            <v>&gt; LV Generation Intermittent no RP charge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 t="str">
            <v/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13880.013945792767</v>
          </cell>
          <cell r="C132">
            <v>110.20120081967212</v>
          </cell>
          <cell r="D132">
            <v>-82863.511428468788</v>
          </cell>
          <cell r="E132">
            <v>-84063.98810038036</v>
          </cell>
          <cell r="F132">
            <v>0</v>
          </cell>
          <cell r="G132">
            <v>0</v>
          </cell>
          <cell r="H132">
            <v>0</v>
          </cell>
          <cell r="I132">
            <v>1200.4766719115623</v>
          </cell>
          <cell r="J132">
            <v>-0.59699876204797275</v>
          </cell>
          <cell r="K132">
            <v>-751.92929670578269</v>
          </cell>
          <cell r="L132">
            <v>-0.60564772073490147</v>
          </cell>
          <cell r="M132">
            <v>-57655.740977485562</v>
          </cell>
          <cell r="N132">
            <v>-22120.166665669611</v>
          </cell>
          <cell r="O132">
            <v>-4288.0804572251855</v>
          </cell>
          <cell r="P132">
            <v>0.68585540943690593</v>
          </cell>
          <cell r="Q132">
            <v>0.26313487101344796</v>
          </cell>
          <cell r="R132">
            <v>5.1009719549646053E-2</v>
          </cell>
          <cell r="S132">
            <v>0</v>
          </cell>
          <cell r="T132">
            <v>0</v>
          </cell>
          <cell r="U132">
            <v>0</v>
          </cell>
          <cell r="V132">
            <v>-1.4487398026185065E-2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</row>
        <row r="134">
          <cell r="A134" t="str">
            <v>LDNO HV: LV Generation Non-Intermittent</v>
          </cell>
          <cell r="B134">
            <v>2.0731712130486599</v>
          </cell>
          <cell r="C134">
            <v>0.97014754098360645</v>
          </cell>
          <cell r="D134">
            <v>-3.1649149430895256</v>
          </cell>
          <cell r="E134">
            <v>-5.3993545010895252</v>
          </cell>
          <cell r="F134">
            <v>0</v>
          </cell>
          <cell r="G134">
            <v>0</v>
          </cell>
          <cell r="H134">
            <v>0</v>
          </cell>
          <cell r="I134">
            <v>2.2344395579999992</v>
          </cell>
          <cell r="J134">
            <v>-0.15266056769307654</v>
          </cell>
          <cell r="K134">
            <v>-3.2623027007631267</v>
          </cell>
          <cell r="L134">
            <v>-0.26043939193761106</v>
          </cell>
          <cell r="M134">
            <v>-0.98256013354987504</v>
          </cell>
          <cell r="N134">
            <v>-3.741477282945</v>
          </cell>
          <cell r="O134">
            <v>-0.67531708459464979</v>
          </cell>
          <cell r="P134">
            <v>0.18197733328152582</v>
          </cell>
          <cell r="Q134">
            <v>0.69294899643837327</v>
          </cell>
          <cell r="R134">
            <v>0.12507367028010086</v>
          </cell>
          <cell r="S134">
            <v>0</v>
          </cell>
          <cell r="T134">
            <v>0</v>
          </cell>
          <cell r="U134">
            <v>0</v>
          </cell>
          <cell r="V134">
            <v>-0.70600303584107849</v>
          </cell>
        </row>
        <row r="135">
          <cell r="A135" t="str">
            <v>&gt; LV Generation Non-Intermittent no RP charge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 t="str">
            <v/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</row>
        <row r="137">
          <cell r="A137" t="str">
            <v>&gt; LV Sub Generation Intermittent</v>
          </cell>
        </row>
        <row r="138">
          <cell r="A138" t="str">
            <v>LV Sub Generation Intermittent</v>
          </cell>
          <cell r="B138">
            <v>1891.6480705714287</v>
          </cell>
          <cell r="C138">
            <v>22.760573770491806</v>
          </cell>
          <cell r="D138">
            <v>-9162.7267004142868</v>
          </cell>
          <cell r="E138">
            <v>-9514.9897949742863</v>
          </cell>
          <cell r="F138">
            <v>0</v>
          </cell>
          <cell r="G138">
            <v>0</v>
          </cell>
          <cell r="H138">
            <v>0</v>
          </cell>
          <cell r="I138">
            <v>352.26309455999996</v>
          </cell>
          <cell r="J138">
            <v>-0.48437797933769006</v>
          </cell>
          <cell r="K138">
            <v>-402.57011061352961</v>
          </cell>
          <cell r="L138">
            <v>-0.503</v>
          </cell>
          <cell r="M138">
            <v>-9514.9897949742863</v>
          </cell>
          <cell r="N138">
            <v>0</v>
          </cell>
          <cell r="O138">
            <v>0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-3.8445225540130169E-2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 t="str">
            <v>&gt; LV Sub Generation Intermittent no RP charge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</row>
        <row r="142">
          <cell r="A142" t="str">
            <v>&gt; LV Sub Generation Non-Intermittent</v>
          </cell>
        </row>
        <row r="143">
          <cell r="A143" t="str">
            <v>LV Sub Generation Non-Intermittent</v>
          </cell>
          <cell r="B143">
            <v>9608.069079225892</v>
          </cell>
          <cell r="C143">
            <v>6.6282540983606575</v>
          </cell>
          <cell r="D143">
            <v>-47843.561293316816</v>
          </cell>
          <cell r="E143">
            <v>-47878.992809891817</v>
          </cell>
          <cell r="F143">
            <v>0</v>
          </cell>
          <cell r="G143">
            <v>0</v>
          </cell>
          <cell r="H143">
            <v>0</v>
          </cell>
          <cell r="I143">
            <v>35.431516575000003</v>
          </cell>
          <cell r="J143">
            <v>-0.49795188709417043</v>
          </cell>
          <cell r="K143">
            <v>-7218.1241973131046</v>
          </cell>
          <cell r="L143">
            <v>-0.49832065543131332</v>
          </cell>
          <cell r="M143">
            <v>-33936.99743123231</v>
          </cell>
          <cell r="N143">
            <v>-11351.96169932854</v>
          </cell>
          <cell r="O143">
            <v>-2590.0336793309657</v>
          </cell>
          <cell r="P143">
            <v>0.70880767199891714</v>
          </cell>
          <cell r="Q143">
            <v>0.2370969194026826</v>
          </cell>
          <cell r="R143">
            <v>5.4095408598400251E-2</v>
          </cell>
          <cell r="S143">
            <v>0</v>
          </cell>
          <cell r="T143">
            <v>0</v>
          </cell>
          <cell r="U143">
            <v>0</v>
          </cell>
          <cell r="V143">
            <v>-7.4057021712448004E-4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 t="str">
            <v/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</row>
        <row r="145">
          <cell r="A145" t="str">
            <v>&gt; LV Sub Generation Non-Intermittent no RP charge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 t="str">
            <v/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</row>
        <row r="147">
          <cell r="A147" t="str">
            <v>&gt; HV Generation Intermittent</v>
          </cell>
        </row>
        <row r="148">
          <cell r="A148" t="str">
            <v>HV Generation Intermittent</v>
          </cell>
          <cell r="B148">
            <v>236978.14493635716</v>
          </cell>
          <cell r="C148">
            <v>184.96524590163935</v>
          </cell>
          <cell r="D148">
            <v>-584156.04199615296</v>
          </cell>
          <cell r="E148">
            <v>-616143.17683452868</v>
          </cell>
          <cell r="F148">
            <v>21717.287423999998</v>
          </cell>
          <cell r="G148">
            <v>0</v>
          </cell>
          <cell r="H148">
            <v>0</v>
          </cell>
          <cell r="I148">
            <v>10269.847414375716</v>
          </cell>
          <cell r="J148">
            <v>-0.24650207391615539</v>
          </cell>
          <cell r="K148">
            <v>-3158.1935252138928</v>
          </cell>
          <cell r="L148">
            <v>-0.26000000000000006</v>
          </cell>
          <cell r="M148">
            <v>-616143.17683452868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-3.7177202430002464E-2</v>
          </cell>
          <cell r="T148">
            <v>0</v>
          </cell>
          <cell r="U148">
            <v>0</v>
          </cell>
          <cell r="V148">
            <v>-1.7580657694272979E-2</v>
          </cell>
        </row>
        <row r="149">
          <cell r="A149" t="str">
            <v>LDNO HV: HV Generation Intermittent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/>
          </cell>
          <cell r="K149" t="str">
            <v/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 t="str">
            <v>&gt; HV Generation Intermittent no RP charge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</row>
        <row r="152">
          <cell r="A152" t="str">
            <v>&gt; HV Generation Non-Intermittent</v>
          </cell>
        </row>
        <row r="153">
          <cell r="A153" t="str">
            <v>HV Generation Non-Intermittent</v>
          </cell>
          <cell r="B153">
            <v>697340.0900751953</v>
          </cell>
          <cell r="C153">
            <v>166.77556659836063</v>
          </cell>
          <cell r="D153">
            <v>-1871088.7503149495</v>
          </cell>
          <cell r="E153">
            <v>-1919138.7142981661</v>
          </cell>
          <cell r="F153">
            <v>19581.586245899995</v>
          </cell>
          <cell r="G153">
            <v>0</v>
          </cell>
          <cell r="H153">
            <v>0</v>
          </cell>
          <cell r="I153">
            <v>28468.377737316565</v>
          </cell>
          <cell r="J153">
            <v>-0.26831796664855267</v>
          </cell>
          <cell r="K153">
            <v>-11219.201879979355</v>
          </cell>
          <cell r="L153">
            <v>-0.27520843009201185</v>
          </cell>
          <cell r="M153">
            <v>-1385855.0180742242</v>
          </cell>
          <cell r="N153">
            <v>-463900.53585895407</v>
          </cell>
          <cell r="O153">
            <v>-69383.160364987853</v>
          </cell>
          <cell r="P153">
            <v>0.72212342325710155</v>
          </cell>
          <cell r="Q153">
            <v>0.24172329618633309</v>
          </cell>
          <cell r="R153">
            <v>3.6153280556565422E-2</v>
          </cell>
          <cell r="S153">
            <v>-1.0465343368989815E-2</v>
          </cell>
          <cell r="T153">
            <v>0</v>
          </cell>
          <cell r="U153">
            <v>0</v>
          </cell>
          <cell r="V153">
            <v>-1.5214873015790751E-2</v>
          </cell>
        </row>
        <row r="154">
          <cell r="A154" t="str">
            <v>LDNO HV: HV Generation Non-Intermittent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  <cell r="K154" t="str">
            <v/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</row>
        <row r="155">
          <cell r="A155" t="str">
            <v>&gt; HV Generation Non-Intermittent no RP charge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 t="str">
            <v/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23454186.676203951</v>
          </cell>
          <cell r="C172">
            <v>2576999.7278808542</v>
          </cell>
          <cell r="D172">
            <v>509704772.64564759</v>
          </cell>
          <cell r="E172">
            <v>385656523.20197272</v>
          </cell>
          <cell r="F172">
            <v>42294599.905351423</v>
          </cell>
          <cell r="G172">
            <v>78619803.533378378</v>
          </cell>
          <cell r="H172">
            <v>2244923.8876171033</v>
          </cell>
          <cell r="I172">
            <v>888922.11732799863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73</v>
      </c>
    </row>
    <row r="3" spans="1:1" x14ac:dyDescent="0.2">
      <c r="A3" s="28"/>
    </row>
    <row r="4" spans="1:1" x14ac:dyDescent="0.2">
      <c r="A4" s="29" t="s">
        <v>62</v>
      </c>
    </row>
    <row r="5" spans="1:1" x14ac:dyDescent="0.2">
      <c r="A5" s="30" t="s">
        <v>70</v>
      </c>
    </row>
    <row r="6" spans="1:1" x14ac:dyDescent="0.2">
      <c r="A6" s="31"/>
    </row>
    <row r="7" spans="1:1" x14ac:dyDescent="0.2">
      <c r="A7" s="32" t="s">
        <v>63</v>
      </c>
    </row>
    <row r="8" spans="1:1" x14ac:dyDescent="0.2">
      <c r="A8" s="29" t="s">
        <v>64</v>
      </c>
    </row>
    <row r="9" spans="1:1" ht="12.75" customHeight="1" x14ac:dyDescent="0.2">
      <c r="A9" s="29" t="s">
        <v>74</v>
      </c>
    </row>
    <row r="11" spans="1:1" ht="15" x14ac:dyDescent="0.25">
      <c r="A11" s="36" t="s">
        <v>65</v>
      </c>
    </row>
    <row r="13" spans="1:1" x14ac:dyDescent="0.2">
      <c r="A13" s="29" t="s">
        <v>71</v>
      </c>
    </row>
    <row r="14" spans="1:1" x14ac:dyDescent="0.2">
      <c r="A14" s="29" t="s">
        <v>59</v>
      </c>
    </row>
    <row r="15" spans="1:1" x14ac:dyDescent="0.2">
      <c r="A15" s="33" t="s">
        <v>60</v>
      </c>
    </row>
    <row r="16" spans="1:1" x14ac:dyDescent="0.2">
      <c r="A16" s="29" t="s">
        <v>72</v>
      </c>
    </row>
    <row r="17" spans="1:1" x14ac:dyDescent="0.2">
      <c r="A17" s="33" t="s">
        <v>61</v>
      </c>
    </row>
    <row r="18" spans="1:1" x14ac:dyDescent="0.2">
      <c r="A18" s="34" t="s">
        <v>68</v>
      </c>
    </row>
    <row r="19" spans="1:1" x14ac:dyDescent="0.2">
      <c r="A19" s="35" t="s">
        <v>67</v>
      </c>
    </row>
    <row r="20" spans="1:1" x14ac:dyDescent="0.2">
      <c r="A20" s="35" t="s">
        <v>66</v>
      </c>
    </row>
    <row r="21" spans="1:1" x14ac:dyDescent="0.2">
      <c r="A21" s="29" t="s">
        <v>69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abSelected="1" topLeftCell="AE1" zoomScale="70" zoomScaleNormal="70" workbookViewId="0">
      <selection activeCell="AP5" sqref="AP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13.855468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6" width="9.140625" style="1"/>
    <col min="47" max="47" width="32.85546875" style="1" customWidth="1"/>
    <col min="48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51" ht="72.75" customHeight="1" x14ac:dyDescent="0.25"/>
    <row r="3" spans="2:51" ht="16.5" thickBot="1" x14ac:dyDescent="0.3"/>
    <row r="4" spans="2:51" ht="60.75" customHeight="1" x14ac:dyDescent="0.25">
      <c r="D4" s="57"/>
      <c r="E4" s="58"/>
      <c r="F4" s="57" t="s">
        <v>56</v>
      </c>
      <c r="G4" s="58"/>
      <c r="H4" s="57" t="s">
        <v>56</v>
      </c>
      <c r="I4" s="58"/>
      <c r="J4" s="57" t="s">
        <v>94</v>
      </c>
      <c r="K4" s="58"/>
      <c r="L4" s="57" t="s">
        <v>30</v>
      </c>
      <c r="M4" s="58"/>
      <c r="N4" s="57" t="s">
        <v>1</v>
      </c>
      <c r="O4" s="58"/>
      <c r="P4" s="57" t="s">
        <v>29</v>
      </c>
      <c r="Q4" s="58"/>
      <c r="R4" s="57" t="s">
        <v>2</v>
      </c>
      <c r="S4" s="58"/>
      <c r="T4" s="57" t="s">
        <v>57</v>
      </c>
      <c r="U4" s="58"/>
      <c r="V4" s="57" t="s">
        <v>58</v>
      </c>
      <c r="W4" s="58"/>
      <c r="X4" s="57" t="s">
        <v>3</v>
      </c>
      <c r="Y4" s="58"/>
      <c r="Z4" s="57" t="s">
        <v>4</v>
      </c>
      <c r="AA4" s="58"/>
      <c r="AB4" s="57" t="s">
        <v>5</v>
      </c>
      <c r="AC4" s="58"/>
      <c r="AD4" s="57" t="s">
        <v>92</v>
      </c>
      <c r="AE4" s="58"/>
      <c r="AF4" s="57" t="s">
        <v>93</v>
      </c>
      <c r="AG4" s="58"/>
      <c r="AH4" s="57" t="s">
        <v>6</v>
      </c>
      <c r="AI4" s="58"/>
      <c r="AJ4" s="57" t="s">
        <v>7</v>
      </c>
      <c r="AK4" s="58"/>
      <c r="AL4" s="57" t="s">
        <v>8</v>
      </c>
      <c r="AM4" s="58"/>
      <c r="AN4" s="57" t="s">
        <v>95</v>
      </c>
      <c r="AO4" s="58"/>
      <c r="AP4" s="57" t="s">
        <v>97</v>
      </c>
      <c r="AQ4" s="58"/>
    </row>
    <row r="5" spans="2:51" ht="63.75" thickBot="1" x14ac:dyDescent="0.3">
      <c r="B5" s="2" t="s">
        <v>9</v>
      </c>
      <c r="D5" s="3" t="s">
        <v>10</v>
      </c>
      <c r="E5" s="4" t="s">
        <v>11</v>
      </c>
      <c r="F5" s="3" t="s">
        <v>10</v>
      </c>
      <c r="G5" s="4" t="s">
        <v>11</v>
      </c>
      <c r="H5" s="3" t="s">
        <v>10</v>
      </c>
      <c r="I5" s="4" t="s">
        <v>11</v>
      </c>
      <c r="J5" s="3" t="s">
        <v>10</v>
      </c>
      <c r="K5" s="4" t="s">
        <v>11</v>
      </c>
      <c r="L5" s="3" t="s">
        <v>10</v>
      </c>
      <c r="M5" s="4" t="s">
        <v>11</v>
      </c>
      <c r="N5" s="3" t="s">
        <v>10</v>
      </c>
      <c r="O5" s="4" t="s">
        <v>11</v>
      </c>
      <c r="P5" s="3" t="s">
        <v>10</v>
      </c>
      <c r="Q5" s="4" t="s">
        <v>11</v>
      </c>
      <c r="R5" s="3" t="s">
        <v>10</v>
      </c>
      <c r="S5" s="4" t="s">
        <v>11</v>
      </c>
      <c r="T5" s="3" t="s">
        <v>10</v>
      </c>
      <c r="U5" s="4" t="s">
        <v>11</v>
      </c>
      <c r="V5" s="3" t="s">
        <v>10</v>
      </c>
      <c r="W5" s="4" t="s">
        <v>11</v>
      </c>
      <c r="X5" s="3" t="s">
        <v>10</v>
      </c>
      <c r="Y5" s="4" t="s">
        <v>11</v>
      </c>
      <c r="Z5" s="3" t="s">
        <v>10</v>
      </c>
      <c r="AA5" s="4" t="s">
        <v>11</v>
      </c>
      <c r="AB5" s="3" t="s">
        <v>10</v>
      </c>
      <c r="AC5" s="4" t="s">
        <v>11</v>
      </c>
      <c r="AD5" s="3" t="s">
        <v>10</v>
      </c>
      <c r="AE5" s="4" t="s">
        <v>11</v>
      </c>
      <c r="AF5" s="3" t="s">
        <v>10</v>
      </c>
      <c r="AG5" s="4" t="s">
        <v>11</v>
      </c>
      <c r="AH5" s="3" t="s">
        <v>10</v>
      </c>
      <c r="AI5" s="4" t="s">
        <v>11</v>
      </c>
      <c r="AJ5" s="3" t="s">
        <v>10</v>
      </c>
      <c r="AK5" s="4" t="s">
        <v>11</v>
      </c>
      <c r="AL5" s="3" t="s">
        <v>10</v>
      </c>
      <c r="AM5" s="4" t="s">
        <v>11</v>
      </c>
      <c r="AN5" s="3" t="s">
        <v>10</v>
      </c>
      <c r="AO5" s="4" t="s">
        <v>11</v>
      </c>
      <c r="AP5" s="3" t="s">
        <v>10</v>
      </c>
      <c r="AQ5" s="4" t="s">
        <v>11</v>
      </c>
    </row>
    <row r="6" spans="2:51" ht="5.25" customHeight="1" thickBot="1" x14ac:dyDescent="0.3"/>
    <row r="7" spans="2:51" x14ac:dyDescent="0.25">
      <c r="B7" s="5" t="s">
        <v>12</v>
      </c>
      <c r="D7" s="6"/>
      <c r="E7" s="7"/>
      <c r="F7" s="6"/>
      <c r="G7" s="7"/>
      <c r="H7" s="6"/>
      <c r="I7" s="7"/>
      <c r="J7" s="6">
        <v>-1.191690670458545E-3</v>
      </c>
      <c r="K7" s="7">
        <v>-3.0788493905601145E-3</v>
      </c>
      <c r="L7" s="6">
        <v>-1.191690670458545E-3</v>
      </c>
      <c r="M7" s="7">
        <v>-3.0788493905601145E-3</v>
      </c>
      <c r="N7" s="6">
        <v>-3.1075909904365595E-4</v>
      </c>
      <c r="O7" s="7">
        <v>-8.0287652359772714E-4</v>
      </c>
      <c r="P7" s="6">
        <v>-9.2838047054090156E-3</v>
      </c>
      <c r="Q7" s="7">
        <v>-2.3985617382008835E-2</v>
      </c>
      <c r="R7" s="6">
        <v>-9.2838047054090156E-3</v>
      </c>
      <c r="S7" s="7">
        <v>-2.3985617382008835E-2</v>
      </c>
      <c r="T7" s="6">
        <v>-6.5591450450562805E-3</v>
      </c>
      <c r="U7" s="7">
        <v>-1.694619268672869E-2</v>
      </c>
      <c r="V7" s="6">
        <v>-8.107373645146021E-3</v>
      </c>
      <c r="W7" s="7">
        <v>-2.0946192686728753E-2</v>
      </c>
      <c r="X7" s="6">
        <v>-8.107373645146021E-3</v>
      </c>
      <c r="Y7" s="7">
        <v>-2.0946192686728753E-2</v>
      </c>
      <c r="Z7" s="6">
        <v>-1.0848733990885817E-3</v>
      </c>
      <c r="AA7" s="7">
        <v>-2.8028765235977582E-3</v>
      </c>
      <c r="AB7" s="6">
        <v>-1.0848733990885817E-3</v>
      </c>
      <c r="AC7" s="7">
        <v>-2.8028765235977582E-3</v>
      </c>
      <c r="AD7" s="6">
        <v>7.6298050978751419E-5</v>
      </c>
      <c r="AE7" s="7">
        <v>1.9712347640228836E-4</v>
      </c>
      <c r="AF7" s="6">
        <v>7.6298050978751419E-5</v>
      </c>
      <c r="AG7" s="7">
        <v>1.9712347640228836E-4</v>
      </c>
      <c r="AH7" s="6">
        <v>-1.8589876991333965E-3</v>
      </c>
      <c r="AI7" s="7">
        <v>-4.8028765235977895E-3</v>
      </c>
      <c r="AJ7" s="6">
        <v>-1.8589876991333965E-3</v>
      </c>
      <c r="AK7" s="7">
        <v>-4.8028765235977895E-3</v>
      </c>
      <c r="AL7" s="6">
        <v>-7.848333163712029E-3</v>
      </c>
      <c r="AM7" s="7">
        <v>-2.0326437605994466E-2</v>
      </c>
      <c r="AN7" s="6">
        <v>1.6455875983754531E-2</v>
      </c>
      <c r="AO7" s="7">
        <v>4.2619156126339333E-2</v>
      </c>
      <c r="AP7" s="6">
        <v>1.6455875983754531E-2</v>
      </c>
      <c r="AQ7" s="7">
        <v>4.2619156126339333E-2</v>
      </c>
      <c r="AS7" s="56"/>
      <c r="AU7" s="45"/>
      <c r="AV7" s="46"/>
      <c r="AX7" s="45"/>
      <c r="AY7" s="45"/>
    </row>
    <row r="8" spans="2:51" x14ac:dyDescent="0.25">
      <c r="B8" s="5" t="s">
        <v>13</v>
      </c>
      <c r="D8" s="8"/>
      <c r="E8" s="9"/>
      <c r="F8" s="8"/>
      <c r="G8" s="9"/>
      <c r="H8" s="8"/>
      <c r="I8" s="9"/>
      <c r="J8" s="8">
        <v>-9.992768235685956E-4</v>
      </c>
      <c r="K8" s="9">
        <v>-2.0933878106682968E-3</v>
      </c>
      <c r="L8" s="8">
        <v>-9.992768235685956E-4</v>
      </c>
      <c r="M8" s="9">
        <v>-2.0933878106682968E-3</v>
      </c>
      <c r="N8" s="8">
        <v>1.813333320592081E-3</v>
      </c>
      <c r="O8" s="9">
        <v>3.7987570415673479E-3</v>
      </c>
      <c r="P8" s="8">
        <v>-5.0040742737332833E-3</v>
      </c>
      <c r="Q8" s="9">
        <v>-1.0483049182409838E-2</v>
      </c>
      <c r="R8" s="8">
        <v>-4.8707321919326807E-3</v>
      </c>
      <c r="S8" s="9">
        <v>-1.0203710482555212E-2</v>
      </c>
      <c r="T8" s="8">
        <v>-6.5227154182836422E-3</v>
      </c>
      <c r="U8" s="9">
        <v>-1.3664454760723841E-2</v>
      </c>
      <c r="V8" s="8">
        <v>-2.2565158030452004E-4</v>
      </c>
      <c r="W8" s="9">
        <v>-4.7271812627517132E-4</v>
      </c>
      <c r="X8" s="8">
        <v>-3.5899366210490058E-4</v>
      </c>
      <c r="Y8" s="9">
        <v>-7.5205682612929797E-4</v>
      </c>
      <c r="Z8" s="8">
        <v>-2.0677894929410634E-3</v>
      </c>
      <c r="AA8" s="9">
        <v>-4.3318179882248968E-3</v>
      </c>
      <c r="AB8" s="8">
        <v>-2.0677894929410634E-3</v>
      </c>
      <c r="AC8" s="9">
        <v>-4.3318179882248968E-3</v>
      </c>
      <c r="AD8" s="8">
        <v>-2.5451386102310902E-3</v>
      </c>
      <c r="AE8" s="9">
        <v>-5.3318179882245369E-3</v>
      </c>
      <c r="AF8" s="8">
        <v>-2.3415748772009914E-3</v>
      </c>
      <c r="AG8" s="9">
        <v>-4.9053717549399477E-3</v>
      </c>
      <c r="AH8" s="8">
        <v>-3.3735959836700413E-3</v>
      </c>
      <c r="AI8" s="9">
        <v>-7.0673556553764883E-3</v>
      </c>
      <c r="AJ8" s="8">
        <v>-3.3735959836700413E-3</v>
      </c>
      <c r="AK8" s="9">
        <v>-7.0673556553764883E-3</v>
      </c>
      <c r="AL8" s="8">
        <v>-1.5196714781146259E-2</v>
      </c>
      <c r="AM8" s="9">
        <v>-3.2024685779616209E-2</v>
      </c>
      <c r="AN8" s="8">
        <v>1.6468725798667316E-2</v>
      </c>
      <c r="AO8" s="9">
        <v>3.4705248896775065E-2</v>
      </c>
      <c r="AP8" s="8">
        <v>1.6271073510647938E-2</v>
      </c>
      <c r="AQ8" s="9">
        <v>3.4288727792799248E-2</v>
      </c>
      <c r="AS8" s="56"/>
      <c r="AU8" s="45"/>
      <c r="AV8" s="46"/>
      <c r="AX8" s="45"/>
      <c r="AY8" s="45"/>
    </row>
    <row r="9" spans="2:51" x14ac:dyDescent="0.25">
      <c r="B9" s="5" t="s">
        <v>14</v>
      </c>
      <c r="D9" s="8"/>
      <c r="E9" s="9"/>
      <c r="F9" s="8"/>
      <c r="G9" s="9"/>
      <c r="H9" s="8"/>
      <c r="I9" s="9"/>
      <c r="J9" s="8">
        <v>9.0009000900104219E-4</v>
      </c>
      <c r="K9" s="9">
        <v>1.0000000000000787E-3</v>
      </c>
      <c r="L9" s="8">
        <v>9.0009000900104219E-4</v>
      </c>
      <c r="M9" s="9">
        <v>1.0000000000000787E-3</v>
      </c>
      <c r="N9" s="8">
        <v>1.4401440144014455E-2</v>
      </c>
      <c r="O9" s="9">
        <v>1.599999999999999E-2</v>
      </c>
      <c r="P9" s="8">
        <v>1.5301530153015275E-2</v>
      </c>
      <c r="Q9" s="9">
        <v>1.6999999999999942E-2</v>
      </c>
      <c r="R9" s="8">
        <v>1.7101710171017137E-2</v>
      </c>
      <c r="S9" s="9">
        <v>1.8999999999999972E-2</v>
      </c>
      <c r="T9" s="8">
        <v>1.3501350135013412E-2</v>
      </c>
      <c r="U9" s="9">
        <v>1.4999999999999911E-2</v>
      </c>
      <c r="V9" s="8">
        <v>1.1701170117011772E-2</v>
      </c>
      <c r="W9" s="9">
        <v>1.3000000000000133E-2</v>
      </c>
      <c r="X9" s="8">
        <v>1.0801080108010952E-2</v>
      </c>
      <c r="Y9" s="9">
        <v>1.2000000000000056E-2</v>
      </c>
      <c r="Z9" s="8">
        <v>-2.9702970297029618E-2</v>
      </c>
      <c r="AA9" s="9">
        <v>-3.2999999999999932E-2</v>
      </c>
      <c r="AB9" s="8">
        <v>-2.9702970297029618E-2</v>
      </c>
      <c r="AC9" s="9">
        <v>-3.2999999999999932E-2</v>
      </c>
      <c r="AD9" s="8">
        <v>-2.8802880288028798E-2</v>
      </c>
      <c r="AE9" s="9">
        <v>-3.199999999999998E-2</v>
      </c>
      <c r="AF9" s="8">
        <v>-2.8802880288028798E-2</v>
      </c>
      <c r="AG9" s="9">
        <v>-3.199999999999998E-2</v>
      </c>
      <c r="AH9" s="8">
        <v>-1.9801980198019709E-2</v>
      </c>
      <c r="AI9" s="9">
        <v>-2.1999999999999954E-2</v>
      </c>
      <c r="AJ9" s="8">
        <v>-1.9801980198019709E-2</v>
      </c>
      <c r="AK9" s="9">
        <v>-2.1999999999999954E-2</v>
      </c>
      <c r="AL9" s="8">
        <v>-2.0702070207020529E-2</v>
      </c>
      <c r="AM9" s="9">
        <v>-2.2999999999999861E-2</v>
      </c>
      <c r="AN9" s="8">
        <v>4.5904590459045824E-2</v>
      </c>
      <c r="AO9" s="9">
        <v>5.099999999999992E-2</v>
      </c>
      <c r="AP9" s="8">
        <v>4.5904590459045824E-2</v>
      </c>
      <c r="AQ9" s="9">
        <v>5.099999999999992E-2</v>
      </c>
      <c r="AS9" s="56"/>
      <c r="AU9" s="45"/>
      <c r="AV9" s="46"/>
      <c r="AX9" s="45"/>
      <c r="AY9" s="45"/>
    </row>
    <row r="10" spans="2:51" x14ac:dyDescent="0.25">
      <c r="B10" s="5" t="s">
        <v>15</v>
      </c>
      <c r="D10" s="8"/>
      <c r="E10" s="9"/>
      <c r="F10" s="8"/>
      <c r="G10" s="9"/>
      <c r="H10" s="8"/>
      <c r="I10" s="9"/>
      <c r="J10" s="8">
        <v>-7.4887313641980313E-4</v>
      </c>
      <c r="K10" s="9">
        <v>-1.6152983627714186E-3</v>
      </c>
      <c r="L10" s="8">
        <v>-7.4887313641980313E-4</v>
      </c>
      <c r="M10" s="9">
        <v>-1.6152983627714186E-3</v>
      </c>
      <c r="N10" s="8">
        <v>3.5462590610935152E-5</v>
      </c>
      <c r="O10" s="9">
        <v>7.6491813856752156E-5</v>
      </c>
      <c r="P10" s="8">
        <v>1.1018502056685087E-2</v>
      </c>
      <c r="Q10" s="9">
        <v>2.3766600064525925E-2</v>
      </c>
      <c r="R10" s="8">
        <v>1.0697519295240987E-2</v>
      </c>
      <c r="S10" s="9">
        <v>2.307424924591172E-2</v>
      </c>
      <c r="T10" s="8">
        <v>1.5654630921045243E-2</v>
      </c>
      <c r="U10" s="9">
        <v>3.3766600064526003E-2</v>
      </c>
      <c r="V10" s="8">
        <v>1.7366452341797345E-2</v>
      </c>
      <c r="W10" s="9">
        <v>3.7458950883140045E-2</v>
      </c>
      <c r="X10" s="8">
        <v>1.7366452341797345E-2</v>
      </c>
      <c r="Y10" s="9">
        <v>3.7458950883140045E-2</v>
      </c>
      <c r="Z10" s="8">
        <v>1.6866077260502932E-2</v>
      </c>
      <c r="AA10" s="9">
        <v>3.6379655859352031E-2</v>
      </c>
      <c r="AB10" s="8">
        <v>1.6866077260502932E-2</v>
      </c>
      <c r="AC10" s="9">
        <v>3.6379655859352031E-2</v>
      </c>
      <c r="AD10" s="8">
        <v>1.3478156930458951E-2</v>
      </c>
      <c r="AE10" s="9">
        <v>2.9072006677966368E-2</v>
      </c>
      <c r="AF10" s="8">
        <v>1.3478156930458951E-2</v>
      </c>
      <c r="AG10" s="9">
        <v>2.9072006677966368E-2</v>
      </c>
      <c r="AH10" s="8">
        <v>1.6402464374067005E-2</v>
      </c>
      <c r="AI10" s="9">
        <v>3.5379655859351933E-2</v>
      </c>
      <c r="AJ10" s="8">
        <v>1.6402464374067005E-2</v>
      </c>
      <c r="AK10" s="9">
        <v>3.5379655859351933E-2</v>
      </c>
      <c r="AL10" s="8">
        <v>1.3772063864092132E-2</v>
      </c>
      <c r="AM10" s="9">
        <v>2.9670302084777573E-2</v>
      </c>
      <c r="AN10" s="8">
        <v>4.4266330487299665E-2</v>
      </c>
      <c r="AO10" s="9">
        <v>9.5366635727502286E-2</v>
      </c>
      <c r="AP10" s="8">
        <v>4.3802160495880704E-2</v>
      </c>
      <c r="AQ10" s="9">
        <v>9.436663572750259E-2</v>
      </c>
      <c r="AS10" s="56"/>
      <c r="AU10" s="45"/>
      <c r="AV10" s="46"/>
      <c r="AX10" s="45"/>
      <c r="AY10" s="45"/>
    </row>
    <row r="11" spans="2:51" x14ac:dyDescent="0.25">
      <c r="B11" s="5" t="s">
        <v>16</v>
      </c>
      <c r="D11" s="8"/>
      <c r="E11" s="9"/>
      <c r="F11" s="8"/>
      <c r="G11" s="9"/>
      <c r="H11" s="8"/>
      <c r="I11" s="9"/>
      <c r="J11" s="8">
        <v>-4.1271732031911146E-4</v>
      </c>
      <c r="K11" s="9">
        <v>-8.085099977591778E-4</v>
      </c>
      <c r="L11" s="8">
        <v>-4.1271732031911146E-4</v>
      </c>
      <c r="M11" s="9">
        <v>-8.085099977591778E-4</v>
      </c>
      <c r="N11" s="8">
        <v>7.4205976728580758E-4</v>
      </c>
      <c r="O11" s="9">
        <v>1.4536892716824361E-3</v>
      </c>
      <c r="P11" s="8">
        <v>8.9193911635259138E-3</v>
      </c>
      <c r="Q11" s="9">
        <v>1.7473017425244305E-2</v>
      </c>
      <c r="R11" s="8">
        <v>8.9252349110819917E-3</v>
      </c>
      <c r="S11" s="9">
        <v>1.7484465280933788E-2</v>
      </c>
      <c r="T11" s="8">
        <v>1.0254776252262898E-2</v>
      </c>
      <c r="U11" s="9">
        <v>2.008902635423129E-2</v>
      </c>
      <c r="V11" s="8">
        <v>1.8653272242194596E-2</v>
      </c>
      <c r="W11" s="9">
        <v>3.6541614214489836E-2</v>
      </c>
      <c r="X11" s="8">
        <v>1.8739850106177292E-2</v>
      </c>
      <c r="Y11" s="9">
        <v>3.671121957188192E-2</v>
      </c>
      <c r="Z11" s="8">
        <v>1.275207181171667E-2</v>
      </c>
      <c r="AA11" s="9">
        <v>2.4981208794301917E-2</v>
      </c>
      <c r="AB11" s="8">
        <v>1.275207181171667E-2</v>
      </c>
      <c r="AC11" s="9">
        <v>2.4981208794301917E-2</v>
      </c>
      <c r="AD11" s="8">
        <v>6.4703324456818478E-3</v>
      </c>
      <c r="AE11" s="9">
        <v>1.2675330580055969E-2</v>
      </c>
      <c r="AF11" s="8">
        <v>6.6116286789397183E-3</v>
      </c>
      <c r="AG11" s="9">
        <v>1.295212879425867E-2</v>
      </c>
      <c r="AH11" s="8">
        <v>8.604620312247846E-3</v>
      </c>
      <c r="AI11" s="9">
        <v>1.6856383793138013E-2</v>
      </c>
      <c r="AJ11" s="8">
        <v>8.604620312247846E-3</v>
      </c>
      <c r="AK11" s="9">
        <v>1.6856383793138013E-2</v>
      </c>
      <c r="AL11" s="8">
        <v>-1.9269269278793244E-3</v>
      </c>
      <c r="AM11" s="9">
        <v>-3.8102815438051294E-3</v>
      </c>
      <c r="AN11" s="8">
        <v>3.1803331172992166E-2</v>
      </c>
      <c r="AO11" s="9">
        <v>6.2887514854201743E-2</v>
      </c>
      <c r="AP11" s="8">
        <v>3.1297613444334571E-2</v>
      </c>
      <c r="AQ11" s="9">
        <v>6.1887514854202005E-2</v>
      </c>
      <c r="AS11" s="56"/>
      <c r="AU11" s="45"/>
      <c r="AV11" s="46"/>
      <c r="AX11" s="45"/>
      <c r="AY11" s="45"/>
    </row>
    <row r="12" spans="2:51" x14ac:dyDescent="0.25">
      <c r="B12" s="5" t="s">
        <v>17</v>
      </c>
      <c r="D12" s="8"/>
      <c r="E12" s="9"/>
      <c r="F12" s="8"/>
      <c r="G12" s="9"/>
      <c r="H12" s="8"/>
      <c r="I12" s="9"/>
      <c r="J12" s="8">
        <v>8.3822296730939883E-4</v>
      </c>
      <c r="K12" s="9">
        <v>9.9999999999998614E-4</v>
      </c>
      <c r="L12" s="8">
        <v>8.3822296730939883E-4</v>
      </c>
      <c r="M12" s="9">
        <v>9.9999999999998614E-4</v>
      </c>
      <c r="N12" s="8">
        <v>1.1735121542330251E-2</v>
      </c>
      <c r="O12" s="9">
        <v>1.3999999999999974E-2</v>
      </c>
      <c r="P12" s="8">
        <v>1.3411567476948827E-2</v>
      </c>
      <c r="Q12" s="9">
        <v>1.5999999999999948E-2</v>
      </c>
      <c r="R12" s="8">
        <v>1.4249790444258226E-2</v>
      </c>
      <c r="S12" s="9">
        <v>1.6999999999999932E-2</v>
      </c>
      <c r="T12" s="8">
        <v>1.0896898575020852E-2</v>
      </c>
      <c r="U12" s="9">
        <v>1.2999999999999821E-2</v>
      </c>
      <c r="V12" s="8">
        <v>9.2204526404022769E-3</v>
      </c>
      <c r="W12" s="9">
        <v>1.0999999999999848E-2</v>
      </c>
      <c r="X12" s="8">
        <v>8.3822296730931001E-3</v>
      </c>
      <c r="Y12" s="9">
        <v>1.000000000000003E-2</v>
      </c>
      <c r="Z12" s="8">
        <v>-2.6823134953897765E-2</v>
      </c>
      <c r="AA12" s="9">
        <v>-3.2000000000000063E-2</v>
      </c>
      <c r="AB12" s="8">
        <v>-2.6823134953897765E-2</v>
      </c>
      <c r="AC12" s="9">
        <v>-3.2000000000000063E-2</v>
      </c>
      <c r="AD12" s="8">
        <v>-3.6043587594300264E-2</v>
      </c>
      <c r="AE12" s="9">
        <v>-4.3000000000000246E-2</v>
      </c>
      <c r="AF12" s="8">
        <v>-3.688181056160944E-2</v>
      </c>
      <c r="AG12" s="9">
        <v>-4.400000000000006E-2</v>
      </c>
      <c r="AH12" s="8">
        <v>-3.1852472757753714E-2</v>
      </c>
      <c r="AI12" s="9">
        <v>-3.8000000000000145E-2</v>
      </c>
      <c r="AJ12" s="8">
        <v>-3.1852472757753714E-2</v>
      </c>
      <c r="AK12" s="9">
        <v>-3.8000000000000145E-2</v>
      </c>
      <c r="AL12" s="8">
        <v>-3.1852472757753603E-2</v>
      </c>
      <c r="AM12" s="9">
        <v>-3.8000000000000082E-2</v>
      </c>
      <c r="AN12" s="8">
        <v>2.9337803855825406E-2</v>
      </c>
      <c r="AO12" s="9">
        <v>3.499999999999983E-2</v>
      </c>
      <c r="AP12" s="8">
        <v>2.9337803855825406E-2</v>
      </c>
      <c r="AQ12" s="9">
        <v>3.499999999999983E-2</v>
      </c>
      <c r="AS12" s="56"/>
      <c r="AU12" s="45"/>
      <c r="AV12" s="46"/>
      <c r="AX12" s="45"/>
      <c r="AY12" s="45"/>
    </row>
    <row r="13" spans="2:51" x14ac:dyDescent="0.25">
      <c r="B13" s="5" t="s">
        <v>18</v>
      </c>
      <c r="D13" s="8"/>
      <c r="E13" s="9"/>
      <c r="F13" s="8"/>
      <c r="G13" s="9"/>
      <c r="H13" s="8"/>
      <c r="I13" s="9"/>
      <c r="J13" s="8">
        <v>-6.6008616192669844E-4</v>
      </c>
      <c r="K13" s="9">
        <v>-1.3539938657998463E-3</v>
      </c>
      <c r="L13" s="8">
        <v>-6.6008616192669844E-4</v>
      </c>
      <c r="M13" s="9">
        <v>-1.3539938657998463E-3</v>
      </c>
      <c r="N13" s="8">
        <v>3.1828739748029911E-4</v>
      </c>
      <c r="O13" s="9">
        <v>6.528832273831886E-4</v>
      </c>
      <c r="P13" s="8">
        <v>5.2311541482414903E-3</v>
      </c>
      <c r="Q13" s="9">
        <v>1.0730342546643595E-2</v>
      </c>
      <c r="R13" s="8">
        <v>4.9899992585431541E-3</v>
      </c>
      <c r="S13" s="9">
        <v>1.0235676455771017E-2</v>
      </c>
      <c r="T13" s="8">
        <v>1.9998542664050323E-3</v>
      </c>
      <c r="U13" s="9">
        <v>4.1021772086577424E-3</v>
      </c>
      <c r="V13" s="8">
        <v>7.7322223876441498E-4</v>
      </c>
      <c r="W13" s="9">
        <v>1.5860628938671462E-3</v>
      </c>
      <c r="X13" s="8">
        <v>9.7137975594852044E-4</v>
      </c>
      <c r="Y13" s="9">
        <v>1.9925311372646914E-3</v>
      </c>
      <c r="Z13" s="8">
        <v>-3.7305564783031153E-3</v>
      </c>
      <c r="AA13" s="9">
        <v>-7.6522594760944362E-3</v>
      </c>
      <c r="AB13" s="8">
        <v>-3.7305564783031153E-3</v>
      </c>
      <c r="AC13" s="9">
        <v>-7.6522594760944362E-3</v>
      </c>
      <c r="AD13" s="8">
        <v>-5.3052506073569816E-3</v>
      </c>
      <c r="AE13" s="9">
        <v>-1.0882332024542835E-2</v>
      </c>
      <c r="AF13" s="8">
        <v>-5.2837519210998662E-3</v>
      </c>
      <c r="AG13" s="9">
        <v>-1.0838233100805492E-2</v>
      </c>
      <c r="AH13" s="8">
        <v>-3.8857166229733231E-3</v>
      </c>
      <c r="AI13" s="9">
        <v>-7.9705298720179896E-3</v>
      </c>
      <c r="AJ13" s="8">
        <v>-3.8857166229733231E-3</v>
      </c>
      <c r="AK13" s="9">
        <v>-7.9705298720179896E-3</v>
      </c>
      <c r="AL13" s="8">
        <v>-9.4796304920612195E-2</v>
      </c>
      <c r="AM13" s="9">
        <v>-0.21737176153250024</v>
      </c>
      <c r="AN13" s="8">
        <v>-6.5752541696278644E-2</v>
      </c>
      <c r="AO13" s="9">
        <v>-0.1507732376882075</v>
      </c>
      <c r="AP13" s="8">
        <v>-6.5752541696278644E-2</v>
      </c>
      <c r="AQ13" s="9">
        <v>-0.1507732376882075</v>
      </c>
      <c r="AS13" s="56"/>
      <c r="AU13" s="45"/>
      <c r="AV13" s="46"/>
      <c r="AX13" s="45"/>
      <c r="AY13" s="45"/>
    </row>
    <row r="14" spans="2:51" x14ac:dyDescent="0.25">
      <c r="B14" s="5" t="s">
        <v>19</v>
      </c>
      <c r="D14" s="8"/>
      <c r="E14" s="9"/>
      <c r="F14" s="8"/>
      <c r="G14" s="9"/>
      <c r="H14" s="8"/>
      <c r="I14" s="9"/>
      <c r="J14" s="8">
        <v>-5.1861300073585692E-4</v>
      </c>
      <c r="K14" s="9">
        <v>-9.796924867577772E-4</v>
      </c>
      <c r="L14" s="8">
        <v>-5.1861300073585692E-4</v>
      </c>
      <c r="M14" s="9">
        <v>-9.796924867577772E-4</v>
      </c>
      <c r="N14" s="8">
        <v>-7.8695160624908667E-4</v>
      </c>
      <c r="O14" s="9">
        <v>-1.486600943266525E-3</v>
      </c>
      <c r="P14" s="8">
        <v>2.9538297260178759E-3</v>
      </c>
      <c r="Q14" s="9">
        <v>5.579969622117667E-3</v>
      </c>
      <c r="R14" s="8">
        <v>3.1345984850439379E-3</v>
      </c>
      <c r="S14" s="9">
        <v>5.9214531460693304E-3</v>
      </c>
      <c r="T14" s="8">
        <v>-4.0908745467393981E-4</v>
      </c>
      <c r="U14" s="9">
        <v>-7.7279186060166816E-4</v>
      </c>
      <c r="V14" s="8">
        <v>-1.4381501393841978E-3</v>
      </c>
      <c r="W14" s="9">
        <v>-2.7167558167364575E-3</v>
      </c>
      <c r="X14" s="8">
        <v>-1.6917840606627266E-3</v>
      </c>
      <c r="Y14" s="9">
        <v>-3.1958862024207557E-3</v>
      </c>
      <c r="Z14" s="8">
        <v>-1.242417065336332E-2</v>
      </c>
      <c r="AA14" s="9">
        <v>-2.3470037631192001E-2</v>
      </c>
      <c r="AB14" s="8">
        <v>-1.242417065336332E-2</v>
      </c>
      <c r="AC14" s="9">
        <v>-2.3470037631192001E-2</v>
      </c>
      <c r="AD14" s="8">
        <v>-1.3177504211512092E-2</v>
      </c>
      <c r="AE14" s="9">
        <v>-2.4893131973010782E-2</v>
      </c>
      <c r="AF14" s="8">
        <v>-1.3050687250872883E-2</v>
      </c>
      <c r="AG14" s="9">
        <v>-2.4653566780168806E-2</v>
      </c>
      <c r="AH14" s="8">
        <v>-1.0711457731339191E-2</v>
      </c>
      <c r="AI14" s="9">
        <v>-2.0234615496962649E-2</v>
      </c>
      <c r="AJ14" s="8">
        <v>-1.0711457731339191E-2</v>
      </c>
      <c r="AK14" s="9">
        <v>-2.0234615496962649E-2</v>
      </c>
      <c r="AL14" s="8">
        <v>-1.8365609807313832E-2</v>
      </c>
      <c r="AM14" s="9">
        <v>-3.4970473230989077E-2</v>
      </c>
      <c r="AN14" s="8">
        <v>1.6626674599570901E-2</v>
      </c>
      <c r="AO14" s="9">
        <v>3.1659317882987405E-2</v>
      </c>
      <c r="AP14" s="8">
        <v>1.6626674599570901E-2</v>
      </c>
      <c r="AQ14" s="9">
        <v>3.1659317882987405E-2</v>
      </c>
      <c r="AS14" s="56"/>
      <c r="AU14" s="45"/>
      <c r="AV14" s="46"/>
      <c r="AX14" s="45"/>
      <c r="AY14" s="45"/>
    </row>
    <row r="15" spans="2:51" x14ac:dyDescent="0.25">
      <c r="B15" s="5" t="s">
        <v>20</v>
      </c>
      <c r="D15" s="8"/>
      <c r="E15" s="9"/>
      <c r="F15" s="8"/>
      <c r="G15" s="9"/>
      <c r="H15" s="8"/>
      <c r="I15" s="9"/>
      <c r="J15" s="8">
        <v>-7.1621475634120468E-4</v>
      </c>
      <c r="K15" s="9">
        <v>-1.2969869856910288E-3</v>
      </c>
      <c r="L15" s="8">
        <v>-7.1621475634120468E-4</v>
      </c>
      <c r="M15" s="9">
        <v>-1.2969869856910288E-3</v>
      </c>
      <c r="N15" s="8">
        <v>2.2853792272952145E-3</v>
      </c>
      <c r="O15" s="9">
        <v>4.1385730870903414E-3</v>
      </c>
      <c r="P15" s="8">
        <v>1.4105002174138459E-2</v>
      </c>
      <c r="Q15" s="9">
        <v>2.5542624039829459E-2</v>
      </c>
      <c r="R15" s="8">
        <v>1.468422498107036E-2</v>
      </c>
      <c r="S15" s="9">
        <v>2.6591533512519E-2</v>
      </c>
      <c r="T15" s="8">
        <v>1.1318858951001376E-2</v>
      </c>
      <c r="U15" s="9">
        <v>2.0497221849095221E-2</v>
      </c>
      <c r="V15" s="8">
        <v>9.8559359198087115E-3</v>
      </c>
      <c r="W15" s="9">
        <v>1.7848027433976787E-2</v>
      </c>
      <c r="X15" s="8">
        <v>9.6278207943250038E-3</v>
      </c>
      <c r="Y15" s="9">
        <v>1.7434935765071533E-2</v>
      </c>
      <c r="Z15" s="8">
        <v>1.5883537128540404E-3</v>
      </c>
      <c r="AA15" s="9">
        <v>2.8763357303188131E-3</v>
      </c>
      <c r="AB15" s="8">
        <v>1.5883537128540404E-3</v>
      </c>
      <c r="AC15" s="9">
        <v>2.8763357303188131E-3</v>
      </c>
      <c r="AD15" s="8">
        <v>2.1247973433236034E-4</v>
      </c>
      <c r="AE15" s="9">
        <v>3.847776769635991E-4</v>
      </c>
      <c r="AF15" s="8">
        <v>1.7517299747349391E-4</v>
      </c>
      <c r="AG15" s="9">
        <v>3.1721923620803283E-4</v>
      </c>
      <c r="AH15" s="8">
        <v>1.9518969732554847E-3</v>
      </c>
      <c r="AI15" s="9">
        <v>3.5346730143548388E-3</v>
      </c>
      <c r="AJ15" s="8">
        <v>1.9518969732554847E-3</v>
      </c>
      <c r="AK15" s="9">
        <v>3.5346730143548388E-3</v>
      </c>
      <c r="AL15" s="8">
        <v>-0.16360715171481233</v>
      </c>
      <c r="AM15" s="9">
        <v>-0.38546296310776945</v>
      </c>
      <c r="AN15" s="8">
        <v>-0.13428639358607908</v>
      </c>
      <c r="AO15" s="9">
        <v>-0.31638244804221383</v>
      </c>
      <c r="AP15" s="8">
        <v>-0.13430464996789149</v>
      </c>
      <c r="AQ15" s="9">
        <v>-0.31642546058142906</v>
      </c>
      <c r="AS15" s="56"/>
      <c r="AU15" s="45"/>
      <c r="AV15" s="46"/>
      <c r="AX15" s="45"/>
      <c r="AY15" s="45"/>
    </row>
    <row r="16" spans="2:51" x14ac:dyDescent="0.25">
      <c r="B16" s="5" t="s">
        <v>89</v>
      </c>
      <c r="D16" s="8"/>
      <c r="E16" s="9"/>
      <c r="F16" s="8"/>
      <c r="G16" s="9"/>
      <c r="H16" s="8"/>
      <c r="I16" s="9"/>
      <c r="J16" s="8" t="s">
        <v>80</v>
      </c>
      <c r="K16" s="9">
        <v>0</v>
      </c>
      <c r="L16" s="8" t="s">
        <v>80</v>
      </c>
      <c r="M16" s="9">
        <v>0</v>
      </c>
      <c r="N16" s="8" t="s">
        <v>80</v>
      </c>
      <c r="O16" s="9">
        <v>0</v>
      </c>
      <c r="P16" s="8" t="s">
        <v>80</v>
      </c>
      <c r="Q16" s="9">
        <v>0</v>
      </c>
      <c r="R16" s="8" t="s">
        <v>80</v>
      </c>
      <c r="S16" s="9">
        <v>0</v>
      </c>
      <c r="T16" s="8" t="s">
        <v>80</v>
      </c>
      <c r="U16" s="9">
        <v>0</v>
      </c>
      <c r="V16" s="8" t="s">
        <v>80</v>
      </c>
      <c r="W16" s="9">
        <v>0</v>
      </c>
      <c r="X16" s="8" t="s">
        <v>80</v>
      </c>
      <c r="Y16" s="9">
        <v>0</v>
      </c>
      <c r="Z16" s="8" t="s">
        <v>80</v>
      </c>
      <c r="AA16" s="9">
        <v>0</v>
      </c>
      <c r="AB16" s="8" t="s">
        <v>80</v>
      </c>
      <c r="AC16" s="9">
        <v>0</v>
      </c>
      <c r="AD16" s="8" t="s">
        <v>80</v>
      </c>
      <c r="AE16" s="9">
        <v>0</v>
      </c>
      <c r="AF16" s="8" t="s">
        <v>80</v>
      </c>
      <c r="AG16" s="9">
        <v>0</v>
      </c>
      <c r="AH16" s="8" t="s">
        <v>80</v>
      </c>
      <c r="AI16" s="9">
        <v>0</v>
      </c>
      <c r="AJ16" s="8" t="s">
        <v>80</v>
      </c>
      <c r="AK16" s="9">
        <v>0</v>
      </c>
      <c r="AL16" s="8">
        <v>1.1448257795010353E-2</v>
      </c>
      <c r="AM16" s="9">
        <v>2.6704715267093265E-2</v>
      </c>
      <c r="AN16" s="8">
        <v>3.9407042934773484E-2</v>
      </c>
      <c r="AO16" s="9">
        <v>9.19226208855905E-2</v>
      </c>
      <c r="AP16" s="8">
        <v>3.9231181088987155E-2</v>
      </c>
      <c r="AQ16" s="9">
        <v>9.1512397723065922E-2</v>
      </c>
      <c r="AU16" s="45"/>
      <c r="AV16" s="46"/>
      <c r="AX16" s="45"/>
      <c r="AY16" s="45"/>
    </row>
    <row r="17" spans="2:51" x14ac:dyDescent="0.25">
      <c r="B17" s="5" t="s">
        <v>90</v>
      </c>
      <c r="D17" s="8"/>
      <c r="E17" s="9"/>
      <c r="F17" s="8"/>
      <c r="G17" s="9"/>
      <c r="H17" s="8"/>
      <c r="I17" s="9"/>
      <c r="J17" s="8">
        <v>-4.0783229749319361E-4</v>
      </c>
      <c r="K17" s="9">
        <v>-7.5993375865782652E-4</v>
      </c>
      <c r="L17" s="8">
        <v>-4.0783229749319361E-4</v>
      </c>
      <c r="M17" s="9">
        <v>-7.5993375865782652E-4</v>
      </c>
      <c r="N17" s="8">
        <v>3.4741432178897469E-4</v>
      </c>
      <c r="O17" s="9">
        <v>6.4735400553468116E-4</v>
      </c>
      <c r="P17" s="8">
        <v>5.2569948997234217E-3</v>
      </c>
      <c r="Q17" s="9">
        <v>9.7956143197762257E-3</v>
      </c>
      <c r="R17" s="8">
        <v>5.3660156913806212E-3</v>
      </c>
      <c r="S17" s="9">
        <v>9.9987580641172982E-3</v>
      </c>
      <c r="T17" s="8">
        <v>8.9467200958164295E-3</v>
      </c>
      <c r="U17" s="9">
        <v>1.6670858761955523E-2</v>
      </c>
      <c r="V17" s="8">
        <v>1.3080830805926258E-2</v>
      </c>
      <c r="W17" s="9">
        <v>2.4374148349248777E-2</v>
      </c>
      <c r="X17" s="8">
        <v>1.2838151461551428E-2</v>
      </c>
      <c r="Y17" s="9">
        <v>2.3921952121895074E-2</v>
      </c>
      <c r="Z17" s="8">
        <v>2.7474482720448723E-3</v>
      </c>
      <c r="AA17" s="9">
        <v>5.119454013147908E-3</v>
      </c>
      <c r="AB17" s="8">
        <v>2.7474482720448723E-3</v>
      </c>
      <c r="AC17" s="9">
        <v>5.119454013147908E-3</v>
      </c>
      <c r="AD17" s="8">
        <v>1.9326083004260974E-2</v>
      </c>
      <c r="AE17" s="9">
        <v>3.6011230566665588E-2</v>
      </c>
      <c r="AF17" s="8">
        <v>1.9518144666216708E-2</v>
      </c>
      <c r="AG17" s="9">
        <v>3.6369108404103116E-2</v>
      </c>
      <c r="AH17" s="8">
        <v>2.0693848014482707E-2</v>
      </c>
      <c r="AI17" s="9">
        <v>3.8559853644257361E-2</v>
      </c>
      <c r="AJ17" s="8">
        <v>2.0693848014482707E-2</v>
      </c>
      <c r="AK17" s="9">
        <v>3.8559853644257361E-2</v>
      </c>
      <c r="AL17" s="8">
        <v>1.6673504145921614E-2</v>
      </c>
      <c r="AM17" s="9">
        <v>3.0935864946989255E-2</v>
      </c>
      <c r="AN17" s="8">
        <v>5.2820476400946781E-2</v>
      </c>
      <c r="AO17" s="9">
        <v>9.8002622008823967E-2</v>
      </c>
      <c r="AP17" s="8">
        <v>5.2566741954538809E-2</v>
      </c>
      <c r="AQ17" s="9">
        <v>9.7531845470324618E-2</v>
      </c>
      <c r="AU17" s="45"/>
      <c r="AV17" s="46"/>
      <c r="AX17" s="45"/>
      <c r="AY17" s="45"/>
    </row>
    <row r="18" spans="2:51" x14ac:dyDescent="0.25">
      <c r="B18" s="5" t="s">
        <v>21</v>
      </c>
      <c r="D18" s="8"/>
      <c r="E18" s="9"/>
      <c r="F18" s="8"/>
      <c r="G18" s="9"/>
      <c r="H18" s="8"/>
      <c r="I18" s="9"/>
      <c r="J18" s="8">
        <v>-8.5117356042241354E-4</v>
      </c>
      <c r="K18" s="9">
        <v>-2.0564678267688758E-3</v>
      </c>
      <c r="L18" s="8">
        <v>-8.5117356042241354E-4</v>
      </c>
      <c r="M18" s="9">
        <v>-2.0564678267688758E-3</v>
      </c>
      <c r="N18" s="8">
        <v>3.8260723086791515E-4</v>
      </c>
      <c r="O18" s="9">
        <v>9.2439368085955203E-4</v>
      </c>
      <c r="P18" s="8">
        <v>6.2911068661437586E-3</v>
      </c>
      <c r="Q18" s="9">
        <v>1.5199554434667417E-2</v>
      </c>
      <c r="R18" s="8">
        <v>6.4539462869823705E-3</v>
      </c>
      <c r="S18" s="9">
        <v>1.5592980693958222E-2</v>
      </c>
      <c r="T18" s="8">
        <v>3.4223827643415916E-3</v>
      </c>
      <c r="U18" s="9">
        <v>8.2686074532962277E-3</v>
      </c>
      <c r="V18" s="8">
        <v>2.600057598807437E-3</v>
      </c>
      <c r="W18" s="9">
        <v>6.2818384502456E-3</v>
      </c>
      <c r="X18" s="8">
        <v>2.5825310559215442E-3</v>
      </c>
      <c r="Y18" s="9">
        <v>6.2394936533258236E-3</v>
      </c>
      <c r="Z18" s="8">
        <v>7.180599336825022E-3</v>
      </c>
      <c r="AA18" s="9">
        <v>1.7348602211952287E-2</v>
      </c>
      <c r="AB18" s="8">
        <v>7.180599336825022E-3</v>
      </c>
      <c r="AC18" s="9">
        <v>1.7348602211952287E-2</v>
      </c>
      <c r="AD18" s="8">
        <v>6.6342873177642758E-3</v>
      </c>
      <c r="AE18" s="9">
        <v>1.6028691511227374E-2</v>
      </c>
      <c r="AF18" s="8">
        <v>6.411337652253879E-3</v>
      </c>
      <c r="AG18" s="9">
        <v>1.5490036605307202E-2</v>
      </c>
      <c r="AH18" s="8">
        <v>7.725396176573307E-3</v>
      </c>
      <c r="AI18" s="9">
        <v>1.8664852181596421E-2</v>
      </c>
      <c r="AJ18" s="8">
        <v>7.6962442362613626E-3</v>
      </c>
      <c r="AK18" s="9">
        <v>1.8594419980542131E-2</v>
      </c>
      <c r="AL18" s="8">
        <v>4.480820338326641E-3</v>
      </c>
      <c r="AM18" s="9">
        <v>1.1115645619157758E-2</v>
      </c>
      <c r="AN18" s="8">
        <v>3.0104366889083689E-2</v>
      </c>
      <c r="AO18" s="9">
        <v>7.4680404180883161E-2</v>
      </c>
      <c r="AP18" s="8">
        <v>3.0104366889083689E-2</v>
      </c>
      <c r="AQ18" s="9">
        <v>7.4680404180883161E-2</v>
      </c>
      <c r="AS18" s="56"/>
      <c r="AU18" s="45"/>
      <c r="AV18" s="46"/>
      <c r="AX18" s="45"/>
      <c r="AY18" s="45"/>
    </row>
    <row r="19" spans="2:51" x14ac:dyDescent="0.25">
      <c r="B19" s="5" t="s">
        <v>22</v>
      </c>
      <c r="D19" s="8"/>
      <c r="E19" s="9"/>
      <c r="F19" s="8"/>
      <c r="G19" s="9"/>
      <c r="H19" s="8"/>
      <c r="I19" s="9"/>
      <c r="J19" s="8">
        <v>-9.8701224743613647E-4</v>
      </c>
      <c r="K19" s="9">
        <v>-2.6141572672678066E-3</v>
      </c>
      <c r="L19" s="8">
        <v>-9.8701224743613647E-4</v>
      </c>
      <c r="M19" s="9">
        <v>-2.6141572672678066E-3</v>
      </c>
      <c r="N19" s="8">
        <v>-1.038389969124287E-2</v>
      </c>
      <c r="O19" s="9">
        <v>-2.7502340432912876E-2</v>
      </c>
      <c r="P19" s="8">
        <v>-4.4027299947553278E-3</v>
      </c>
      <c r="Q19" s="9">
        <v>-1.1660877199350579E-2</v>
      </c>
      <c r="R19" s="8">
        <v>-5.1105869029605122E-3</v>
      </c>
      <c r="S19" s="9">
        <v>-1.3535675901775174E-2</v>
      </c>
      <c r="T19" s="8">
        <v>-4.684634424474865E-3</v>
      </c>
      <c r="U19" s="9">
        <v>-1.2407516884461444E-2</v>
      </c>
      <c r="V19" s="8">
        <v>-2.245202433667437E-3</v>
      </c>
      <c r="W19" s="9">
        <v>-5.9465445071278785E-3</v>
      </c>
      <c r="X19" s="8">
        <v>-2.2233369864327335E-3</v>
      </c>
      <c r="Y19" s="9">
        <v>-5.8886326443933195E-3</v>
      </c>
      <c r="Z19" s="8">
        <v>1.0520774347964057E-3</v>
      </c>
      <c r="AA19" s="9">
        <v>2.7864860634156433E-3</v>
      </c>
      <c r="AB19" s="8">
        <v>1.0520774347964057E-3</v>
      </c>
      <c r="AC19" s="9">
        <v>2.7864860634156433E-3</v>
      </c>
      <c r="AD19" s="8">
        <v>-3.9990680442136828E-4</v>
      </c>
      <c r="AE19" s="9">
        <v>-1.0591755894860256E-3</v>
      </c>
      <c r="AF19" s="8">
        <v>-3.9990680442136828E-4</v>
      </c>
      <c r="AG19" s="9">
        <v>-1.0591755894860256E-3</v>
      </c>
      <c r="AH19" s="8">
        <v>1.5750602669575287E-3</v>
      </c>
      <c r="AI19" s="9">
        <v>4.1716354117663588E-3</v>
      </c>
      <c r="AJ19" s="8">
        <v>1.7511986748033337E-3</v>
      </c>
      <c r="AK19" s="9">
        <v>4.6381478589131268E-3</v>
      </c>
      <c r="AL19" s="8">
        <v>-4.4083104004899454E-4</v>
      </c>
      <c r="AM19" s="9">
        <v>-1.1501497091928039E-3</v>
      </c>
      <c r="AN19" s="8">
        <v>2.1877196278007105E-2</v>
      </c>
      <c r="AO19" s="9">
        <v>5.7078673349104658E-2</v>
      </c>
      <c r="AP19" s="8">
        <v>2.1693920799825239E-2</v>
      </c>
      <c r="AQ19" s="9">
        <v>5.6600498677217316E-2</v>
      </c>
      <c r="AS19" s="56"/>
      <c r="AU19" s="45"/>
      <c r="AV19" s="46"/>
      <c r="AX19" s="45"/>
      <c r="AY19" s="45"/>
    </row>
    <row r="20" spans="2:51" x14ac:dyDescent="0.25">
      <c r="B20" s="5" t="s">
        <v>23</v>
      </c>
      <c r="D20" s="8"/>
      <c r="E20" s="9"/>
      <c r="F20" s="8"/>
      <c r="G20" s="9"/>
      <c r="H20" s="8"/>
      <c r="I20" s="9"/>
      <c r="J20" s="8">
        <v>-3.8568159844010186E-4</v>
      </c>
      <c r="K20" s="9">
        <v>-7.3032457814777788E-4</v>
      </c>
      <c r="L20" s="8">
        <v>-3.8568159844010186E-4</v>
      </c>
      <c r="M20" s="9">
        <v>-7.3032457814777788E-4</v>
      </c>
      <c r="N20" s="8">
        <v>-2.4171977222922081E-3</v>
      </c>
      <c r="O20" s="9">
        <v>-4.5771924664611448E-3</v>
      </c>
      <c r="P20" s="8">
        <v>2.6482322697194416E-3</v>
      </c>
      <c r="Q20" s="9">
        <v>5.0146782295096134E-3</v>
      </c>
      <c r="R20" s="8">
        <v>2.6511234041246556E-3</v>
      </c>
      <c r="S20" s="9">
        <v>5.0201528659025328E-3</v>
      </c>
      <c r="T20" s="8">
        <v>-2.4620629210159173E-4</v>
      </c>
      <c r="U20" s="9">
        <v>-4.6621489628654407E-4</v>
      </c>
      <c r="V20" s="8">
        <v>-1.7442910796489075E-3</v>
      </c>
      <c r="W20" s="9">
        <v>-3.302980106035061E-3</v>
      </c>
      <c r="X20" s="8">
        <v>-1.9197107769092225E-3</v>
      </c>
      <c r="Y20" s="9">
        <v>-3.6351538911432715E-3</v>
      </c>
      <c r="Z20" s="8">
        <v>-1.1725261660870068E-2</v>
      </c>
      <c r="AA20" s="9">
        <v>-2.2202891739666011E-2</v>
      </c>
      <c r="AB20" s="8">
        <v>-1.1725261660870068E-2</v>
      </c>
      <c r="AC20" s="9">
        <v>-2.2202891739666011E-2</v>
      </c>
      <c r="AD20" s="8">
        <v>-1.2335593855941407E-2</v>
      </c>
      <c r="AE20" s="9">
        <v>-2.3358613466339821E-2</v>
      </c>
      <c r="AF20" s="8">
        <v>-1.2337713679342999E-2</v>
      </c>
      <c r="AG20" s="9">
        <v>-2.3362627552409185E-2</v>
      </c>
      <c r="AH20" s="8">
        <v>-1.1223557412201157E-2</v>
      </c>
      <c r="AI20" s="9">
        <v>-2.1252867301772158E-2</v>
      </c>
      <c r="AJ20" s="8">
        <v>-1.1223557412201157E-2</v>
      </c>
      <c r="AK20" s="9">
        <v>-2.1252867301772158E-2</v>
      </c>
      <c r="AL20" s="8">
        <v>-1.2316336952968299E-2</v>
      </c>
      <c r="AM20" s="9">
        <v>-2.3749999579571687E-2</v>
      </c>
      <c r="AN20" s="8">
        <v>2.2039707717913748E-2</v>
      </c>
      <c r="AO20" s="9">
        <v>4.2499896765830089E-2</v>
      </c>
      <c r="AP20" s="8">
        <v>2.1988963691802255E-2</v>
      </c>
      <c r="AQ20" s="9">
        <v>4.2402045383278929E-2</v>
      </c>
      <c r="AS20" s="56"/>
      <c r="AU20" s="45"/>
      <c r="AV20" s="46"/>
      <c r="AX20" s="45"/>
      <c r="AY20" s="45"/>
    </row>
    <row r="21" spans="2:51" x14ac:dyDescent="0.25">
      <c r="B21" s="5" t="s">
        <v>76</v>
      </c>
      <c r="D21" s="8"/>
      <c r="E21" s="9"/>
      <c r="F21" s="8"/>
      <c r="G21" s="9"/>
      <c r="H21" s="8"/>
      <c r="I21" s="9"/>
      <c r="J21" s="8">
        <v>4.045307443365509E-4</v>
      </c>
      <c r="K21" s="9">
        <v>9.9999999999977147E-4</v>
      </c>
      <c r="L21" s="8">
        <v>4.045307443365509E-4</v>
      </c>
      <c r="M21" s="9">
        <v>9.9999999999977147E-4</v>
      </c>
      <c r="N21" s="8">
        <v>8.09061488673124E-3</v>
      </c>
      <c r="O21" s="9">
        <v>1.9999999999999754E-2</v>
      </c>
      <c r="P21" s="8">
        <v>2.7103559870550242E-2</v>
      </c>
      <c r="Q21" s="9">
        <v>6.7000000000000032E-2</v>
      </c>
      <c r="R21" s="8">
        <v>2.7912621359223122E-2</v>
      </c>
      <c r="S21" s="9">
        <v>6.8999999999999562E-2</v>
      </c>
      <c r="T21" s="8">
        <v>2.2249190938511409E-2</v>
      </c>
      <c r="U21" s="9">
        <v>5.5000000000000014E-2</v>
      </c>
      <c r="V21" s="8">
        <v>3.3576051779935279E-2</v>
      </c>
      <c r="W21" s="9">
        <v>8.2999999999999907E-2</v>
      </c>
      <c r="X21" s="8">
        <v>3.3576051779935279E-2</v>
      </c>
      <c r="Y21" s="9">
        <v>8.2999999999999907E-2</v>
      </c>
      <c r="Z21" s="8">
        <v>4.935275080906143E-2</v>
      </c>
      <c r="AA21" s="9">
        <v>0.12199999999999964</v>
      </c>
      <c r="AB21" s="8">
        <v>4.935275080906143E-2</v>
      </c>
      <c r="AC21" s="9">
        <v>0.12199999999999964</v>
      </c>
      <c r="AD21" s="8">
        <v>4.8139158576051777E-2</v>
      </c>
      <c r="AE21" s="9">
        <v>0.11899999999999993</v>
      </c>
      <c r="AF21" s="8">
        <v>4.7330097087378675E-2</v>
      </c>
      <c r="AG21" s="9">
        <v>0.11699999999999999</v>
      </c>
      <c r="AH21" s="8">
        <v>4.8543689320388328E-2</v>
      </c>
      <c r="AI21" s="9">
        <v>0.12000000000000011</v>
      </c>
      <c r="AJ21" s="8">
        <v>4.8543689320388328E-2</v>
      </c>
      <c r="AK21" s="9">
        <v>0.12000000000000011</v>
      </c>
      <c r="AL21" s="8">
        <v>4.0453074433656866E-2</v>
      </c>
      <c r="AM21" s="9">
        <v>9.9999999999999714E-2</v>
      </c>
      <c r="AN21" s="8">
        <v>6.7961165048543659E-2</v>
      </c>
      <c r="AO21" s="9">
        <v>0.16799999999999968</v>
      </c>
      <c r="AP21" s="8">
        <v>6.7961165048543659E-2</v>
      </c>
      <c r="AQ21" s="9">
        <v>0.16799999999999968</v>
      </c>
      <c r="AS21" s="56"/>
      <c r="AU21" s="45"/>
      <c r="AV21" s="46"/>
      <c r="AX21" s="45"/>
      <c r="AY21" s="45"/>
    </row>
    <row r="22" spans="2:51" x14ac:dyDescent="0.25">
      <c r="B22" s="5" t="s">
        <v>77</v>
      </c>
      <c r="D22" s="8"/>
      <c r="E22" s="9"/>
      <c r="F22" s="8"/>
      <c r="G22" s="9"/>
      <c r="H22" s="8"/>
      <c r="I22" s="9"/>
      <c r="J22" s="8">
        <v>0</v>
      </c>
      <c r="K22" s="9">
        <v>0</v>
      </c>
      <c r="L22" s="8">
        <v>0</v>
      </c>
      <c r="M22" s="9">
        <v>0</v>
      </c>
      <c r="N22" s="8">
        <v>5.4093040028848627E-3</v>
      </c>
      <c r="O22" s="9">
        <v>1.4999999999999561E-2</v>
      </c>
      <c r="P22" s="8">
        <v>2.3440317345834849E-2</v>
      </c>
      <c r="Q22" s="9">
        <v>6.5000000000000072E-2</v>
      </c>
      <c r="R22" s="8">
        <v>2.4161557879552653E-2</v>
      </c>
      <c r="S22" s="9">
        <v>6.6999999999999713E-2</v>
      </c>
      <c r="T22" s="8">
        <v>1.8031013342949764E-2</v>
      </c>
      <c r="U22" s="9">
        <v>4.9999999999999968E-2</v>
      </c>
      <c r="V22" s="8">
        <v>3.1734583483591816E-2</v>
      </c>
      <c r="W22" s="9">
        <v>8.7999999999999856E-2</v>
      </c>
      <c r="X22" s="8">
        <v>3.209520375045094E-2</v>
      </c>
      <c r="Y22" s="9">
        <v>8.9000000000000218E-2</v>
      </c>
      <c r="Z22" s="8">
        <v>5.0126217093400482E-2</v>
      </c>
      <c r="AA22" s="9">
        <v>0.13899999999999965</v>
      </c>
      <c r="AB22" s="8">
        <v>5.0126217093400482E-2</v>
      </c>
      <c r="AC22" s="9">
        <v>0.13899999999999965</v>
      </c>
      <c r="AD22" s="8">
        <v>4.9404976559682678E-2</v>
      </c>
      <c r="AE22" s="9">
        <v>0.13699999999999998</v>
      </c>
      <c r="AF22" s="8">
        <v>4.9044356292823554E-2</v>
      </c>
      <c r="AG22" s="9">
        <v>0.13599999999999962</v>
      </c>
      <c r="AH22" s="8">
        <v>3.8586368553912731E-2</v>
      </c>
      <c r="AI22" s="9">
        <v>0.1069999999999998</v>
      </c>
      <c r="AJ22" s="8">
        <v>3.8586368553912731E-2</v>
      </c>
      <c r="AK22" s="9">
        <v>0.1069999999999998</v>
      </c>
      <c r="AL22" s="8">
        <v>3.0292102416155986E-2</v>
      </c>
      <c r="AM22" s="9">
        <v>8.4000000000000352E-2</v>
      </c>
      <c r="AN22" s="8">
        <v>5.3732419761990613E-2</v>
      </c>
      <c r="AO22" s="9">
        <v>0.14899999999999997</v>
      </c>
      <c r="AP22" s="8">
        <v>5.3732419761990613E-2</v>
      </c>
      <c r="AQ22" s="9">
        <v>0.14899999999999997</v>
      </c>
      <c r="AS22" s="56"/>
      <c r="AU22" s="45"/>
      <c r="AV22" s="46"/>
      <c r="AX22" s="45"/>
      <c r="AY22" s="45"/>
    </row>
    <row r="23" spans="2:51" x14ac:dyDescent="0.25">
      <c r="B23" s="5" t="s">
        <v>78</v>
      </c>
      <c r="D23" s="8"/>
      <c r="E23" s="9"/>
      <c r="F23" s="8"/>
      <c r="G23" s="9"/>
      <c r="H23" s="8"/>
      <c r="I23" s="9"/>
      <c r="J23" s="8">
        <v>-5.3850296176616297E-4</v>
      </c>
      <c r="K23" s="9">
        <v>-1.9999999999996462E-3</v>
      </c>
      <c r="L23" s="8">
        <v>-5.3850296176616297E-4</v>
      </c>
      <c r="M23" s="9">
        <v>-1.9999999999996462E-3</v>
      </c>
      <c r="N23" s="8">
        <v>-5.3850296176616297E-4</v>
      </c>
      <c r="O23" s="9">
        <v>-1.9999999999996462E-3</v>
      </c>
      <c r="P23" s="8">
        <v>1.5347334410339419E-2</v>
      </c>
      <c r="Q23" s="9">
        <v>5.7000000000000363E-2</v>
      </c>
      <c r="R23" s="8">
        <v>1.5347334410339419E-2</v>
      </c>
      <c r="S23" s="9">
        <v>5.7000000000000363E-2</v>
      </c>
      <c r="T23" s="8">
        <v>8.8852988691439094E-3</v>
      </c>
      <c r="U23" s="9">
        <v>3.3000000000000133E-2</v>
      </c>
      <c r="V23" s="8">
        <v>2.8002154011847136E-2</v>
      </c>
      <c r="W23" s="9">
        <v>0.10400000000000027</v>
      </c>
      <c r="X23" s="8">
        <v>2.8540656973613299E-2</v>
      </c>
      <c r="Y23" s="9">
        <v>0.10599999999999991</v>
      </c>
      <c r="Z23" s="8">
        <v>5.1696284329563857E-2</v>
      </c>
      <c r="AA23" s="9">
        <v>0.19200000000000036</v>
      </c>
      <c r="AB23" s="8">
        <v>5.1696284329563857E-2</v>
      </c>
      <c r="AC23" s="9">
        <v>0.19200000000000036</v>
      </c>
      <c r="AD23" s="8">
        <v>4.9542272482498761E-2</v>
      </c>
      <c r="AE23" s="9">
        <v>0.1840000000000003</v>
      </c>
      <c r="AF23" s="8">
        <v>4.927302100161568E-2</v>
      </c>
      <c r="AG23" s="9">
        <v>0.18300000000000047</v>
      </c>
      <c r="AH23" s="8">
        <v>3.3656435110393179E-2</v>
      </c>
      <c r="AI23" s="9">
        <v>0.12500000000000028</v>
      </c>
      <c r="AJ23" s="8">
        <v>3.3656435110393179E-2</v>
      </c>
      <c r="AK23" s="9">
        <v>0.12500000000000028</v>
      </c>
      <c r="AL23" s="8">
        <v>2.3963381798599803E-2</v>
      </c>
      <c r="AM23" s="9">
        <v>8.8999999999999496E-2</v>
      </c>
      <c r="AN23" s="8">
        <v>3.9310716208939223E-2</v>
      </c>
      <c r="AO23" s="9">
        <v>0.14600000000000049</v>
      </c>
      <c r="AP23" s="8">
        <v>3.9310716208939223E-2</v>
      </c>
      <c r="AQ23" s="9">
        <v>0.14600000000000049</v>
      </c>
      <c r="AS23" s="56"/>
      <c r="AU23" s="45"/>
      <c r="AV23" s="46"/>
      <c r="AX23" s="45"/>
      <c r="AY23" s="45"/>
    </row>
    <row r="24" spans="2:51" x14ac:dyDescent="0.25">
      <c r="B24" s="5" t="s">
        <v>79</v>
      </c>
      <c r="D24" s="8"/>
      <c r="E24" s="9"/>
      <c r="F24" s="8"/>
      <c r="G24" s="9"/>
      <c r="H24" s="8"/>
      <c r="I24" s="9"/>
      <c r="J24" s="8">
        <v>4.6253469010171244E-4</v>
      </c>
      <c r="K24" s="9">
        <v>9.9999999999980443E-4</v>
      </c>
      <c r="L24" s="8">
        <v>4.6253469010171244E-4</v>
      </c>
      <c r="M24" s="9">
        <v>9.9999999999980443E-4</v>
      </c>
      <c r="N24" s="8">
        <v>1.1563367252543921E-2</v>
      </c>
      <c r="O24" s="9">
        <v>2.4999999999999894E-2</v>
      </c>
      <c r="P24" s="8">
        <v>3.2377428307123202E-2</v>
      </c>
      <c r="Q24" s="9">
        <v>7.0000000000000229E-2</v>
      </c>
      <c r="R24" s="8">
        <v>3.3302497687326627E-2</v>
      </c>
      <c r="S24" s="9">
        <v>7.2000000000000272E-2</v>
      </c>
      <c r="T24" s="8">
        <v>2.7752081406105411E-2</v>
      </c>
      <c r="U24" s="9">
        <v>6.0000000000000012E-2</v>
      </c>
      <c r="V24" s="8">
        <v>3.6077705827937345E-2</v>
      </c>
      <c r="W24" s="9">
        <v>7.8000000000000402E-2</v>
      </c>
      <c r="X24" s="8">
        <v>3.5615171137835411E-2</v>
      </c>
      <c r="Y24" s="9">
        <v>7.7000000000000152E-2</v>
      </c>
      <c r="Z24" s="8">
        <v>4.7641073080481267E-2</v>
      </c>
      <c r="AA24" s="9">
        <v>0.10300000000000029</v>
      </c>
      <c r="AB24" s="8">
        <v>4.7641073080481267E-2</v>
      </c>
      <c r="AC24" s="9">
        <v>0.10300000000000029</v>
      </c>
      <c r="AD24" s="8">
        <v>4.6253469010175685E-2</v>
      </c>
      <c r="AE24" s="9">
        <v>0.10000000000000002</v>
      </c>
      <c r="AF24" s="8">
        <v>4.4865864939870326E-2</v>
      </c>
      <c r="AG24" s="9">
        <v>9.6999999999999725E-2</v>
      </c>
      <c r="AH24" s="8">
        <v>6.0129509713228391E-2</v>
      </c>
      <c r="AI24" s="9">
        <v>0.12999999999999981</v>
      </c>
      <c r="AJ24" s="8">
        <v>6.0129509713228391E-2</v>
      </c>
      <c r="AK24" s="9">
        <v>0.12999999999999981</v>
      </c>
      <c r="AL24" s="8">
        <v>5.319148936170226E-2</v>
      </c>
      <c r="AM24" s="9">
        <v>0.11500000000000035</v>
      </c>
      <c r="AN24" s="8">
        <v>8.556891766882524E-2</v>
      </c>
      <c r="AO24" s="9">
        <v>0.18500000000000022</v>
      </c>
      <c r="AP24" s="8">
        <v>8.556891766882524E-2</v>
      </c>
      <c r="AQ24" s="9">
        <v>0.18500000000000022</v>
      </c>
      <c r="AU24" s="45"/>
      <c r="AV24" s="46"/>
      <c r="AX24" s="45"/>
      <c r="AY24" s="45"/>
    </row>
    <row r="25" spans="2:51" ht="16.5" thickBot="1" x14ac:dyDescent="0.3">
      <c r="B25" s="5" t="s">
        <v>24</v>
      </c>
      <c r="D25" s="10"/>
      <c r="E25" s="11"/>
      <c r="F25" s="10"/>
      <c r="G25" s="11"/>
      <c r="H25" s="10"/>
      <c r="I25" s="11"/>
      <c r="J25" s="10">
        <v>7.7022271774085382E-5</v>
      </c>
      <c r="K25" s="11">
        <v>2.1090221145383205E-4</v>
      </c>
      <c r="L25" s="10">
        <v>7.7022271774085382E-5</v>
      </c>
      <c r="M25" s="11">
        <v>2.1090221145383205E-4</v>
      </c>
      <c r="N25" s="10">
        <v>5.4878226197863089E-3</v>
      </c>
      <c r="O25" s="11">
        <v>1.5026743562886335E-2</v>
      </c>
      <c r="P25" s="10">
        <v>2.3769690043612623E-2</v>
      </c>
      <c r="Q25" s="11">
        <v>6.5086111851873671E-2</v>
      </c>
      <c r="R25" s="10">
        <v>2.4350739430183843E-2</v>
      </c>
      <c r="S25" s="11">
        <v>6.6677139976197591E-2</v>
      </c>
      <c r="T25" s="10">
        <v>1.8383854484330442E-2</v>
      </c>
      <c r="U25" s="11">
        <v>5.0338629028830427E-2</v>
      </c>
      <c r="V25" s="10">
        <v>3.1951537380846551E-2</v>
      </c>
      <c r="W25" s="11">
        <v>8.7489627840895451E-2</v>
      </c>
      <c r="X25" s="10">
        <v>3.2079849331396737E-2</v>
      </c>
      <c r="Y25" s="11">
        <v>8.7840971335493775E-2</v>
      </c>
      <c r="Z25" s="10">
        <v>5.0035298759660618E-2</v>
      </c>
      <c r="AA25" s="11">
        <v>0.13700654260270048</v>
      </c>
      <c r="AB25" s="10">
        <v>5.0035298759660618E-2</v>
      </c>
      <c r="AC25" s="11">
        <v>0.13700654260270048</v>
      </c>
      <c r="AD25" s="10">
        <v>4.8604618290354784E-2</v>
      </c>
      <c r="AE25" s="11">
        <v>0.13308905655729217</v>
      </c>
      <c r="AF25" s="10">
        <v>4.8298346206131049E-2</v>
      </c>
      <c r="AG25" s="11">
        <v>0.13225042302465842</v>
      </c>
      <c r="AH25" s="10">
        <v>3.9881375332007529E-2</v>
      </c>
      <c r="AI25" s="11">
        <v>0.10920309229539675</v>
      </c>
      <c r="AJ25" s="10">
        <v>3.9881375332007529E-2</v>
      </c>
      <c r="AK25" s="11">
        <v>0.10920309229539675</v>
      </c>
      <c r="AL25" s="10">
        <v>3.110661002725057E-2</v>
      </c>
      <c r="AM25" s="11">
        <v>8.5924059411029555E-2</v>
      </c>
      <c r="AN25" s="10">
        <v>5.4743878189758233E-2</v>
      </c>
      <c r="AO25" s="11">
        <v>0.15121597107001492</v>
      </c>
      <c r="AP25" s="10">
        <v>5.4726817969935615E-2</v>
      </c>
      <c r="AQ25" s="11">
        <v>0.15116884657331375</v>
      </c>
      <c r="AS25" s="56"/>
      <c r="AU25" s="45"/>
      <c r="AV25" s="46"/>
      <c r="AX25" s="45"/>
      <c r="AY25" s="45"/>
    </row>
    <row r="26" spans="2:51" ht="7.5" customHeight="1" x14ac:dyDescent="0.25"/>
    <row r="27" spans="2:51" ht="3" customHeight="1" thickBot="1" x14ac:dyDescent="0.3"/>
    <row r="28" spans="2:51" ht="72.75" customHeight="1" x14ac:dyDescent="0.25">
      <c r="D28" s="57"/>
      <c r="E28" s="58"/>
      <c r="F28" s="57"/>
      <c r="G28" s="58"/>
      <c r="H28" s="57" t="str">
        <f>H4</f>
        <v>Changes due to issue of Model version XX</v>
      </c>
      <c r="I28" s="58"/>
      <c r="J28" s="57" t="s">
        <v>0</v>
      </c>
      <c r="K28" s="58"/>
      <c r="L28" s="57" t="s">
        <v>30</v>
      </c>
      <c r="M28" s="58"/>
      <c r="N28" s="57" t="str">
        <f>N4</f>
        <v>Table 1020: Change In 500MW Model</v>
      </c>
      <c r="O28" s="58"/>
      <c r="P28" s="57" t="str">
        <f>P4</f>
        <v>Table 1022 - 1028: service model inputs</v>
      </c>
      <c r="Q28" s="58"/>
      <c r="R28" s="57" t="str">
        <f>R4</f>
        <v>Table 1032: LAF values</v>
      </c>
      <c r="S28" s="58"/>
      <c r="T28" s="57" t="s">
        <v>31</v>
      </c>
      <c r="U28" s="58"/>
      <c r="V28" s="57" t="str">
        <f>V4</f>
        <v>Table 1041: load characteristics (Coincidence Factor)</v>
      </c>
      <c r="W28" s="58"/>
      <c r="X28" s="57" t="str">
        <f>X4</f>
        <v>Table 1055: NGC exit</v>
      </c>
      <c r="Y28" s="58"/>
      <c r="Z28" s="57" t="str">
        <f>Z4</f>
        <v>Table 1059: Otex</v>
      </c>
      <c r="AA28" s="58"/>
      <c r="AB28" s="57" t="str">
        <f>AB4</f>
        <v>Table 1060: Customer Contribs</v>
      </c>
      <c r="AC28" s="58"/>
      <c r="AD28" s="57" t="str">
        <f>AD4</f>
        <v>Table 1061/1062/1064: TPR data</v>
      </c>
      <c r="AE28" s="58"/>
      <c r="AF28" s="57" t="str">
        <f>AF4</f>
        <v>Table 1066/1068 - annual hours in time bands</v>
      </c>
      <c r="AG28" s="58"/>
      <c r="AH28" s="57" t="s">
        <v>32</v>
      </c>
      <c r="AI28" s="58"/>
      <c r="AJ28" s="57" t="str">
        <f>AJ4</f>
        <v>Table 1092: power factor</v>
      </c>
      <c r="AK28" s="58"/>
      <c r="AL28" s="57" t="str">
        <f>AL4</f>
        <v>Table 1053: volumes and mpans etc forecast</v>
      </c>
      <c r="AM28" s="58"/>
      <c r="AN28" s="57" t="str">
        <f>AN4</f>
        <v>Table 1076: allowed revenue</v>
      </c>
      <c r="AO28" s="58"/>
      <c r="AP28" s="57" t="str">
        <f>AP4</f>
        <v>EDCM recoverable &amp;Table 1037 - LDNO discounts</v>
      </c>
      <c r="AQ28" s="58"/>
    </row>
    <row r="29" spans="2:51" ht="63.75" thickBot="1" x14ac:dyDescent="0.3">
      <c r="B29" s="12" t="s">
        <v>25</v>
      </c>
      <c r="D29" s="3" t="s">
        <v>10</v>
      </c>
      <c r="E29" s="4" t="s">
        <v>11</v>
      </c>
      <c r="F29" s="3" t="s">
        <v>10</v>
      </c>
      <c r="G29" s="4" t="s">
        <v>11</v>
      </c>
      <c r="H29" s="3" t="s">
        <v>10</v>
      </c>
      <c r="I29" s="4" t="s">
        <v>11</v>
      </c>
      <c r="J29" s="3" t="s">
        <v>10</v>
      </c>
      <c r="K29" s="4" t="s">
        <v>11</v>
      </c>
      <c r="L29" s="3" t="s">
        <v>10</v>
      </c>
      <c r="M29" s="4" t="s">
        <v>11</v>
      </c>
      <c r="N29" s="3" t="s">
        <v>10</v>
      </c>
      <c r="O29" s="4" t="s">
        <v>11</v>
      </c>
      <c r="P29" s="3" t="s">
        <v>10</v>
      </c>
      <c r="Q29" s="4" t="s">
        <v>11</v>
      </c>
      <c r="R29" s="3" t="s">
        <v>10</v>
      </c>
      <c r="S29" s="4" t="s">
        <v>11</v>
      </c>
      <c r="T29" s="3" t="s">
        <v>10</v>
      </c>
      <c r="U29" s="4" t="s">
        <v>11</v>
      </c>
      <c r="V29" s="3" t="s">
        <v>10</v>
      </c>
      <c r="W29" s="4" t="s">
        <v>11</v>
      </c>
      <c r="X29" s="3" t="s">
        <v>10</v>
      </c>
      <c r="Y29" s="4" t="s">
        <v>11</v>
      </c>
      <c r="Z29" s="3" t="s">
        <v>10</v>
      </c>
      <c r="AA29" s="4" t="s">
        <v>11</v>
      </c>
      <c r="AB29" s="3" t="s">
        <v>10</v>
      </c>
      <c r="AC29" s="4" t="s">
        <v>11</v>
      </c>
      <c r="AD29" s="3" t="s">
        <v>10</v>
      </c>
      <c r="AE29" s="4" t="s">
        <v>11</v>
      </c>
      <c r="AF29" s="3" t="s">
        <v>10</v>
      </c>
      <c r="AG29" s="4" t="s">
        <v>11</v>
      </c>
      <c r="AH29" s="3" t="s">
        <v>10</v>
      </c>
      <c r="AI29" s="4" t="s">
        <v>11</v>
      </c>
      <c r="AJ29" s="3" t="s">
        <v>10</v>
      </c>
      <c r="AK29" s="4" t="s">
        <v>11</v>
      </c>
      <c r="AL29" s="3" t="s">
        <v>10</v>
      </c>
      <c r="AM29" s="4" t="s">
        <v>11</v>
      </c>
      <c r="AN29" s="3" t="s">
        <v>10</v>
      </c>
      <c r="AO29" s="4" t="s">
        <v>11</v>
      </c>
      <c r="AP29" s="3" t="s">
        <v>10</v>
      </c>
      <c r="AQ29" s="4" t="s">
        <v>11</v>
      </c>
    </row>
    <row r="30" spans="2:51" ht="5.25" customHeight="1" thickBot="1" x14ac:dyDescent="0.3"/>
    <row r="31" spans="2:51" ht="12" customHeight="1" x14ac:dyDescent="0.25">
      <c r="B31" s="5" t="s">
        <v>12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-1.191690670458545E-3</v>
      </c>
      <c r="K31" s="13">
        <f t="shared" ref="K31:K47" si="2">IF(K7-I7=0,"-",K7-I7)</f>
        <v>-3.0788493905601145E-3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8.8093157141488909E-4</v>
      </c>
      <c r="O31" s="13">
        <f t="shared" ref="O31:O47" si="4">IF(O7-M7=0,"-",O7-M7)</f>
        <v>2.2759728669623875E-3</v>
      </c>
      <c r="P31" s="19">
        <f>P7-N7</f>
        <v>-8.9730456063653596E-3</v>
      </c>
      <c r="Q31" s="13">
        <f t="shared" ref="Q31:Q47" si="5">IF(Q7-O7=0,"-",Q7-O7)</f>
        <v>-2.3182740858411106E-2</v>
      </c>
      <c r="R31" s="19">
        <f>R7-P7</f>
        <v>0</v>
      </c>
      <c r="S31" s="13" t="str">
        <f t="shared" ref="S31:S47" si="6">IF(S7-Q7=0,"-",S7-Q7)</f>
        <v>-</v>
      </c>
      <c r="T31" s="19">
        <f>T7-R7</f>
        <v>2.7246596603527351E-3</v>
      </c>
      <c r="U31" s="13">
        <f t="shared" ref="U31:U47" si="7">IF(U7-S7=0,"-",U7-S7)</f>
        <v>7.0394246952801449E-3</v>
      </c>
      <c r="V31" s="19">
        <f>V7-T7</f>
        <v>-1.5482286000897405E-3</v>
      </c>
      <c r="W31" s="13">
        <f t="shared" ref="W31:W47" si="8">IF(W7-U7=0,"-",W7-U7)</f>
        <v>-4.0000000000000625E-3</v>
      </c>
      <c r="X31" s="19">
        <f>X7-V7</f>
        <v>0</v>
      </c>
      <c r="Y31" s="13">
        <f t="shared" ref="Y31:Y32" si="9">IF(Y7-U7=0,"-",Y7-U7)</f>
        <v>-4.0000000000000625E-3</v>
      </c>
      <c r="Z31" s="19">
        <f>Z7-X7</f>
        <v>7.0225002460574393E-3</v>
      </c>
      <c r="AA31" s="13">
        <f t="shared" ref="AA31:AA47" si="10">IF(AA7-Y7=0,"-",AA7-Y7)</f>
        <v>1.8143316163130994E-2</v>
      </c>
      <c r="AB31" s="19">
        <f>AB7-Z7</f>
        <v>0</v>
      </c>
      <c r="AC31" s="13" t="str">
        <f t="shared" ref="AC31:AC47" si="11">IF(AC7-AA7=0,"-",AC7-AA7)</f>
        <v>-</v>
      </c>
      <c r="AD31" s="19">
        <f>AD7-AB7</f>
        <v>1.1611714500673331E-3</v>
      </c>
      <c r="AE31" s="13">
        <f t="shared" ref="AE31:AE47" si="12">IF(AE7-AC7=0,"-",AE7-AC7)</f>
        <v>3.0000000000000465E-3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-1.9352857501121479E-3</v>
      </c>
      <c r="AI31" s="13">
        <f t="shared" ref="AI31:AI47" si="14">IF(AI7-AG7=0,"-",AI7-AG7)</f>
        <v>-5.0000000000000782E-3</v>
      </c>
      <c r="AJ31" s="19">
        <f>AJ7-AH7</f>
        <v>0</v>
      </c>
      <c r="AK31" s="13" t="str">
        <f t="shared" ref="AK31:AK47" si="15">IF(AK7-AI7=0,"-",AK7-AI7)</f>
        <v>-</v>
      </c>
      <c r="AL31" s="19">
        <f>AL7-AJ7</f>
        <v>-5.9893454645786326E-3</v>
      </c>
      <c r="AM31" s="13">
        <f t="shared" ref="AM31:AM47" si="16">IF(AM7-AK7=0,"-",AM7-AK7)</f>
        <v>-1.5523561082396676E-2</v>
      </c>
      <c r="AN31" s="19">
        <f>AN7-AL7</f>
        <v>2.430420914746656E-2</v>
      </c>
      <c r="AO31" s="13">
        <f t="shared" ref="AO31:AO47" si="17">IF(AO7-AM7=0,"-",AO7-AM7)</f>
        <v>6.2945593732333799E-2</v>
      </c>
      <c r="AP31" s="19">
        <f>AP7-AN7</f>
        <v>0</v>
      </c>
      <c r="AQ31" s="13" t="str">
        <f t="shared" ref="AQ31:AQ47" si="18">IF(AQ7-AO7=0,"-",AQ7-AO7)</f>
        <v>-</v>
      </c>
    </row>
    <row r="32" spans="2:51" x14ac:dyDescent="0.25">
      <c r="B32" s="5" t="s">
        <v>13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-9.992768235685956E-4</v>
      </c>
      <c r="K32" s="14">
        <f t="shared" si="2"/>
        <v>-2.0933878106682968E-3</v>
      </c>
      <c r="L32" s="20">
        <f>L8-J8</f>
        <v>0</v>
      </c>
      <c r="M32" s="14" t="str">
        <f t="shared" si="3"/>
        <v>-</v>
      </c>
      <c r="N32" s="20">
        <f>N8-L8</f>
        <v>2.8126101441606766E-3</v>
      </c>
      <c r="O32" s="14">
        <f t="shared" si="4"/>
        <v>5.8921448522356451E-3</v>
      </c>
      <c r="P32" s="20">
        <f>P8-N8</f>
        <v>-6.8174075943253643E-3</v>
      </c>
      <c r="Q32" s="14">
        <f t="shared" si="5"/>
        <v>-1.4281806223977187E-2</v>
      </c>
      <c r="R32" s="20">
        <f>R8-P8</f>
        <v>1.3334208180060259E-4</v>
      </c>
      <c r="S32" s="14">
        <f t="shared" si="6"/>
        <v>2.7933869985462614E-4</v>
      </c>
      <c r="T32" s="20">
        <f>T8-R8</f>
        <v>-1.6519832263509615E-3</v>
      </c>
      <c r="U32" s="14">
        <f t="shared" si="7"/>
        <v>-3.4607442781686287E-3</v>
      </c>
      <c r="V32" s="20">
        <f>V8-T8</f>
        <v>6.2970638379791222E-3</v>
      </c>
      <c r="W32" s="14">
        <f t="shared" si="8"/>
        <v>1.319173663444867E-2</v>
      </c>
      <c r="X32" s="20">
        <f>X8-V8</f>
        <v>-1.3334208180038054E-4</v>
      </c>
      <c r="Y32" s="14">
        <f t="shared" si="9"/>
        <v>1.2912397934594543E-2</v>
      </c>
      <c r="Z32" s="20">
        <f>Z8-X8</f>
        <v>-1.7087958308361628E-3</v>
      </c>
      <c r="AA32" s="14">
        <f t="shared" si="10"/>
        <v>-3.579761162095599E-3</v>
      </c>
      <c r="AB32" s="20">
        <f>AB8-Z8</f>
        <v>0</v>
      </c>
      <c r="AC32" s="14" t="str">
        <f t="shared" si="11"/>
        <v>-</v>
      </c>
      <c r="AD32" s="20">
        <f>AD8-AB8</f>
        <v>-4.7734911729002683E-4</v>
      </c>
      <c r="AE32" s="14">
        <f t="shared" si="12"/>
        <v>-9.9999999999964007E-4</v>
      </c>
      <c r="AF32" s="20">
        <f>AF8-AD8</f>
        <v>2.0356373303009878E-4</v>
      </c>
      <c r="AG32" s="14">
        <f t="shared" si="13"/>
        <v>4.2644623328458916E-4</v>
      </c>
      <c r="AH32" s="20">
        <f>AH8-AF8</f>
        <v>-1.0320211064690499E-3</v>
      </c>
      <c r="AI32" s="14">
        <f t="shared" si="14"/>
        <v>-2.1619839004365406E-3</v>
      </c>
      <c r="AJ32" s="20">
        <f>AJ8-AH8</f>
        <v>0</v>
      </c>
      <c r="AK32" s="14" t="str">
        <f t="shared" si="15"/>
        <v>-</v>
      </c>
      <c r="AL32" s="20">
        <f>AL8-AJ8</f>
        <v>-1.1823118797476218E-2</v>
      </c>
      <c r="AM32" s="14">
        <f t="shared" si="16"/>
        <v>-2.4957330124239722E-2</v>
      </c>
      <c r="AN32" s="20">
        <f>AN8-AL8</f>
        <v>3.1665440579813575E-2</v>
      </c>
      <c r="AO32" s="14">
        <f t="shared" si="17"/>
        <v>6.6729934676391267E-2</v>
      </c>
      <c r="AP32" s="20">
        <f>AP8-AN8</f>
        <v>-1.9765228801937873E-4</v>
      </c>
      <c r="AQ32" s="14">
        <f t="shared" si="18"/>
        <v>-4.165211039758171E-4</v>
      </c>
    </row>
    <row r="33" spans="2:43" x14ac:dyDescent="0.25">
      <c r="B33" s="5" t="s">
        <v>14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0</v>
      </c>
      <c r="I33" s="14" t="str">
        <f t="shared" si="1"/>
        <v>-</v>
      </c>
      <c r="J33" s="20">
        <f t="shared" si="19"/>
        <v>9.0009000900104219E-4</v>
      </c>
      <c r="K33" s="14">
        <f t="shared" si="2"/>
        <v>1.0000000000000787E-3</v>
      </c>
      <c r="L33" s="20">
        <f t="shared" si="19"/>
        <v>0</v>
      </c>
      <c r="M33" s="14" t="str">
        <f t="shared" si="3"/>
        <v>-</v>
      </c>
      <c r="N33" s="20">
        <f t="shared" si="19"/>
        <v>1.3501350135013412E-2</v>
      </c>
      <c r="O33" s="14">
        <f t="shared" si="4"/>
        <v>1.4999999999999911E-2</v>
      </c>
      <c r="P33" s="20">
        <f t="shared" si="19"/>
        <v>9.0009000900082015E-4</v>
      </c>
      <c r="Q33" s="14">
        <f t="shared" si="5"/>
        <v>9.9999999999995232E-4</v>
      </c>
      <c r="R33" s="20">
        <f t="shared" si="19"/>
        <v>1.8001800180018623E-3</v>
      </c>
      <c r="S33" s="14">
        <f t="shared" si="6"/>
        <v>2.0000000000000295E-3</v>
      </c>
      <c r="T33" s="20">
        <f t="shared" si="19"/>
        <v>-3.6003600360037247E-3</v>
      </c>
      <c r="U33" s="14">
        <f t="shared" si="7"/>
        <v>-4.0000000000000608E-3</v>
      </c>
      <c r="V33" s="20">
        <f t="shared" si="19"/>
        <v>-1.8001800180016403E-3</v>
      </c>
      <c r="W33" s="14">
        <f t="shared" si="8"/>
        <v>-1.999999999999778E-3</v>
      </c>
      <c r="X33" s="20">
        <f t="shared" si="19"/>
        <v>-9.0009000900082015E-4</v>
      </c>
      <c r="Y33" s="14">
        <f t="shared" ref="Y33:Y47" si="20">IF(Y9-W9=0,"-",Y9-W9)</f>
        <v>-1.0000000000000772E-3</v>
      </c>
      <c r="Z33" s="20">
        <f t="shared" si="19"/>
        <v>-4.050405040504057E-2</v>
      </c>
      <c r="AA33" s="14">
        <f t="shared" si="10"/>
        <v>-4.4999999999999984E-2</v>
      </c>
      <c r="AB33" s="20">
        <f t="shared" si="19"/>
        <v>0</v>
      </c>
      <c r="AC33" s="14" t="str">
        <f t="shared" si="11"/>
        <v>-</v>
      </c>
      <c r="AD33" s="20">
        <f t="shared" si="19"/>
        <v>9.0009000900082015E-4</v>
      </c>
      <c r="AE33" s="14">
        <f t="shared" si="12"/>
        <v>9.9999999999995232E-4</v>
      </c>
      <c r="AF33" s="20">
        <f t="shared" si="19"/>
        <v>0</v>
      </c>
      <c r="AG33" s="14" t="str">
        <f t="shared" si="13"/>
        <v>-</v>
      </c>
      <c r="AH33" s="20">
        <f t="shared" si="19"/>
        <v>9.0009000900090896E-3</v>
      </c>
      <c r="AI33" s="14">
        <f t="shared" si="14"/>
        <v>1.0000000000000026E-2</v>
      </c>
      <c r="AJ33" s="20">
        <f t="shared" si="19"/>
        <v>0</v>
      </c>
      <c r="AK33" s="14" t="str">
        <f t="shared" si="15"/>
        <v>-</v>
      </c>
      <c r="AL33" s="20">
        <f t="shared" ref="AL33:AL47" si="21">AL9-AJ9</f>
        <v>-9.0009000900082015E-4</v>
      </c>
      <c r="AM33" s="14">
        <f t="shared" si="16"/>
        <v>-9.9999999999990721E-4</v>
      </c>
      <c r="AN33" s="20">
        <f t="shared" ref="AN33:AN47" si="22">AN9-AL9</f>
        <v>6.6606660666066353E-2</v>
      </c>
      <c r="AO33" s="14">
        <f t="shared" si="17"/>
        <v>7.3999999999999788E-2</v>
      </c>
      <c r="AP33" s="20">
        <f t="shared" ref="AP33:AP47" si="23">AP9-AN9</f>
        <v>0</v>
      </c>
      <c r="AQ33" s="14" t="str">
        <f t="shared" si="18"/>
        <v>-</v>
      </c>
    </row>
    <row r="34" spans="2:43" x14ac:dyDescent="0.25">
      <c r="B34" s="5" t="s">
        <v>15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0</v>
      </c>
      <c r="I34" s="14" t="str">
        <f t="shared" si="1"/>
        <v>-</v>
      </c>
      <c r="J34" s="20">
        <f t="shared" si="19"/>
        <v>-7.4887313641980313E-4</v>
      </c>
      <c r="K34" s="14">
        <f t="shared" si="2"/>
        <v>-1.6152983627714186E-3</v>
      </c>
      <c r="L34" s="20">
        <f t="shared" si="19"/>
        <v>0</v>
      </c>
      <c r="M34" s="14" t="str">
        <f t="shared" si="3"/>
        <v>-</v>
      </c>
      <c r="N34" s="20">
        <f t="shared" si="19"/>
        <v>7.8433572703073828E-4</v>
      </c>
      <c r="O34" s="14">
        <f t="shared" si="4"/>
        <v>1.6917901766281707E-3</v>
      </c>
      <c r="P34" s="20">
        <f t="shared" si="19"/>
        <v>1.0983039466074151E-2</v>
      </c>
      <c r="Q34" s="14">
        <f t="shared" si="5"/>
        <v>2.3690108250669174E-2</v>
      </c>
      <c r="R34" s="20">
        <f t="shared" si="19"/>
        <v>-3.2098276144409965E-4</v>
      </c>
      <c r="S34" s="14">
        <f t="shared" si="6"/>
        <v>-6.923508186142055E-4</v>
      </c>
      <c r="T34" s="20">
        <f t="shared" si="19"/>
        <v>4.9571116258042558E-3</v>
      </c>
      <c r="U34" s="14">
        <f t="shared" si="7"/>
        <v>1.0692350818614284E-2</v>
      </c>
      <c r="V34" s="20">
        <f t="shared" si="19"/>
        <v>1.7118214207521021E-3</v>
      </c>
      <c r="W34" s="14">
        <f t="shared" si="8"/>
        <v>3.6923508186140416E-3</v>
      </c>
      <c r="X34" s="20">
        <f t="shared" si="19"/>
        <v>0</v>
      </c>
      <c r="Y34" s="14" t="str">
        <f t="shared" si="20"/>
        <v>-</v>
      </c>
      <c r="Z34" s="20">
        <f t="shared" si="19"/>
        <v>-5.0037508129441299E-4</v>
      </c>
      <c r="AA34" s="14">
        <f t="shared" si="10"/>
        <v>-1.0792950237880142E-3</v>
      </c>
      <c r="AB34" s="20">
        <f t="shared" si="19"/>
        <v>0</v>
      </c>
      <c r="AC34" s="14" t="str">
        <f t="shared" si="11"/>
        <v>-</v>
      </c>
      <c r="AD34" s="20">
        <f t="shared" si="19"/>
        <v>-3.3879203300439809E-3</v>
      </c>
      <c r="AE34" s="14">
        <f t="shared" si="12"/>
        <v>-7.3076491813856628E-3</v>
      </c>
      <c r="AF34" s="20">
        <f t="shared" si="19"/>
        <v>0</v>
      </c>
      <c r="AG34" s="14" t="str">
        <f t="shared" si="13"/>
        <v>-</v>
      </c>
      <c r="AH34" s="20">
        <f t="shared" si="19"/>
        <v>2.9243074436080541E-3</v>
      </c>
      <c r="AI34" s="14">
        <f t="shared" si="14"/>
        <v>6.3076491813855648E-3</v>
      </c>
      <c r="AJ34" s="20">
        <f t="shared" si="19"/>
        <v>0</v>
      </c>
      <c r="AK34" s="14" t="str">
        <f t="shared" si="15"/>
        <v>-</v>
      </c>
      <c r="AL34" s="20">
        <f t="shared" si="21"/>
        <v>-2.6304005099748728E-3</v>
      </c>
      <c r="AM34" s="14">
        <f t="shared" si="16"/>
        <v>-5.7093537745743599E-3</v>
      </c>
      <c r="AN34" s="20">
        <f t="shared" si="22"/>
        <v>3.0494266623207533E-2</v>
      </c>
      <c r="AO34" s="14">
        <f t="shared" si="17"/>
        <v>6.5696333642724716E-2</v>
      </c>
      <c r="AP34" s="20">
        <f t="shared" si="23"/>
        <v>-4.641699914189612E-4</v>
      </c>
      <c r="AQ34" s="14">
        <f t="shared" si="18"/>
        <v>-9.9999999999969558E-4</v>
      </c>
    </row>
    <row r="35" spans="2:43" x14ac:dyDescent="0.25">
      <c r="B35" s="5" t="s">
        <v>16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0</v>
      </c>
      <c r="I35" s="14" t="str">
        <f t="shared" si="1"/>
        <v>-</v>
      </c>
      <c r="J35" s="20">
        <f t="shared" si="19"/>
        <v>-4.1271732031911146E-4</v>
      </c>
      <c r="K35" s="14">
        <f t="shared" si="2"/>
        <v>-8.085099977591778E-4</v>
      </c>
      <c r="L35" s="20">
        <f t="shared" si="19"/>
        <v>0</v>
      </c>
      <c r="M35" s="14" t="str">
        <f t="shared" si="3"/>
        <v>-</v>
      </c>
      <c r="N35" s="20">
        <f t="shared" si="19"/>
        <v>1.154777087604919E-3</v>
      </c>
      <c r="O35" s="14">
        <f t="shared" si="4"/>
        <v>2.2621992694416139E-3</v>
      </c>
      <c r="P35" s="20">
        <f t="shared" si="19"/>
        <v>8.1773313962401062E-3</v>
      </c>
      <c r="Q35" s="14">
        <f t="shared" si="5"/>
        <v>1.6019328153561871E-2</v>
      </c>
      <c r="R35" s="20">
        <f t="shared" si="19"/>
        <v>5.8437475560779717E-6</v>
      </c>
      <c r="S35" s="14">
        <f t="shared" si="6"/>
        <v>1.1447855689482311E-5</v>
      </c>
      <c r="T35" s="20">
        <f t="shared" si="19"/>
        <v>1.3295413411809065E-3</v>
      </c>
      <c r="U35" s="14">
        <f t="shared" si="7"/>
        <v>2.6045610732975018E-3</v>
      </c>
      <c r="V35" s="20">
        <f t="shared" si="19"/>
        <v>8.398495989931698E-3</v>
      </c>
      <c r="W35" s="14">
        <f t="shared" si="8"/>
        <v>1.6452587860258546E-2</v>
      </c>
      <c r="X35" s="20">
        <f t="shared" si="19"/>
        <v>8.6577863982695291E-5</v>
      </c>
      <c r="Y35" s="14">
        <f t="shared" si="20"/>
        <v>1.6960535739208443E-4</v>
      </c>
      <c r="Z35" s="20">
        <f t="shared" si="19"/>
        <v>-5.9877782944606217E-3</v>
      </c>
      <c r="AA35" s="14">
        <f t="shared" si="10"/>
        <v>-1.1730010777580003E-2</v>
      </c>
      <c r="AB35" s="20">
        <f t="shared" si="19"/>
        <v>0</v>
      </c>
      <c r="AC35" s="14" t="str">
        <f t="shared" si="11"/>
        <v>-</v>
      </c>
      <c r="AD35" s="20">
        <f t="shared" si="19"/>
        <v>-6.281739366034822E-3</v>
      </c>
      <c r="AE35" s="14">
        <f t="shared" si="12"/>
        <v>-1.2305878214245948E-2</v>
      </c>
      <c r="AF35" s="20">
        <f t="shared" si="19"/>
        <v>1.4129623325787044E-4</v>
      </c>
      <c r="AG35" s="14">
        <f t="shared" si="13"/>
        <v>2.7679821420270069E-4</v>
      </c>
      <c r="AH35" s="20">
        <f t="shared" si="19"/>
        <v>1.9929916333081277E-3</v>
      </c>
      <c r="AI35" s="14">
        <f t="shared" si="14"/>
        <v>3.9042549988793432E-3</v>
      </c>
      <c r="AJ35" s="20">
        <f t="shared" si="19"/>
        <v>0</v>
      </c>
      <c r="AK35" s="14" t="str">
        <f t="shared" si="15"/>
        <v>-</v>
      </c>
      <c r="AL35" s="20">
        <f t="shared" si="21"/>
        <v>-1.053154724012717E-2</v>
      </c>
      <c r="AM35" s="14">
        <f t="shared" si="16"/>
        <v>-2.0666665336943141E-2</v>
      </c>
      <c r="AN35" s="20">
        <f t="shared" si="22"/>
        <v>3.3730258100871491E-2</v>
      </c>
      <c r="AO35" s="14">
        <f t="shared" si="17"/>
        <v>6.6697796398006867E-2</v>
      </c>
      <c r="AP35" s="20">
        <f t="shared" si="23"/>
        <v>-5.0571772865759534E-4</v>
      </c>
      <c r="AQ35" s="14">
        <f t="shared" si="18"/>
        <v>-9.9999999999973721E-4</v>
      </c>
    </row>
    <row r="36" spans="2:43" x14ac:dyDescent="0.25">
      <c r="B36" s="5" t="s">
        <v>17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0</v>
      </c>
      <c r="I36" s="14" t="str">
        <f t="shared" si="1"/>
        <v>-</v>
      </c>
      <c r="J36" s="20">
        <f t="shared" si="19"/>
        <v>8.3822296730939883E-4</v>
      </c>
      <c r="K36" s="14">
        <f t="shared" si="2"/>
        <v>9.9999999999998614E-4</v>
      </c>
      <c r="L36" s="20">
        <f t="shared" si="19"/>
        <v>0</v>
      </c>
      <c r="M36" s="14" t="str">
        <f t="shared" si="3"/>
        <v>-</v>
      </c>
      <c r="N36" s="20">
        <f t="shared" si="19"/>
        <v>1.0896898575020852E-2</v>
      </c>
      <c r="O36" s="14">
        <f t="shared" si="4"/>
        <v>1.2999999999999987E-2</v>
      </c>
      <c r="P36" s="20">
        <f t="shared" si="19"/>
        <v>1.6764459346185756E-3</v>
      </c>
      <c r="Q36" s="14">
        <f t="shared" si="5"/>
        <v>1.999999999999974E-3</v>
      </c>
      <c r="R36" s="20">
        <f t="shared" si="19"/>
        <v>8.3822296730939883E-4</v>
      </c>
      <c r="S36" s="14">
        <f t="shared" si="6"/>
        <v>9.9999999999998354E-4</v>
      </c>
      <c r="T36" s="20">
        <f t="shared" si="19"/>
        <v>-3.3528918692373733E-3</v>
      </c>
      <c r="U36" s="14">
        <f t="shared" si="7"/>
        <v>-4.0000000000001111E-3</v>
      </c>
      <c r="V36" s="20">
        <f t="shared" si="19"/>
        <v>-1.6764459346185756E-3</v>
      </c>
      <c r="W36" s="14">
        <f t="shared" si="8"/>
        <v>-1.9999999999999723E-3</v>
      </c>
      <c r="X36" s="20">
        <f t="shared" si="19"/>
        <v>-8.3822296730917678E-4</v>
      </c>
      <c r="Y36" s="14">
        <f t="shared" si="20"/>
        <v>-9.9999999999981874E-4</v>
      </c>
      <c r="Z36" s="20">
        <f t="shared" si="19"/>
        <v>-3.5205364626990865E-2</v>
      </c>
      <c r="AA36" s="14">
        <f t="shared" si="10"/>
        <v>-4.2000000000000093E-2</v>
      </c>
      <c r="AB36" s="20">
        <f t="shared" si="19"/>
        <v>0</v>
      </c>
      <c r="AC36" s="14" t="str">
        <f t="shared" si="11"/>
        <v>-</v>
      </c>
      <c r="AD36" s="20">
        <f t="shared" si="19"/>
        <v>-9.2204526404024989E-3</v>
      </c>
      <c r="AE36" s="14">
        <f t="shared" si="12"/>
        <v>-1.1000000000000183E-2</v>
      </c>
      <c r="AF36" s="20">
        <f t="shared" si="19"/>
        <v>-8.3822296730917678E-4</v>
      </c>
      <c r="AG36" s="14">
        <f t="shared" si="13"/>
        <v>-9.9999999999981354E-4</v>
      </c>
      <c r="AH36" s="20">
        <f t="shared" si="19"/>
        <v>5.0293378038557268E-3</v>
      </c>
      <c r="AI36" s="14">
        <f t="shared" si="14"/>
        <v>5.9999999999999151E-3</v>
      </c>
      <c r="AJ36" s="20">
        <f t="shared" si="19"/>
        <v>0</v>
      </c>
      <c r="AK36" s="14" t="str">
        <f t="shared" si="15"/>
        <v>-</v>
      </c>
      <c r="AL36" s="20">
        <f t="shared" si="21"/>
        <v>1.1102230246251565E-16</v>
      </c>
      <c r="AM36" s="14">
        <f t="shared" si="16"/>
        <v>6.2450045135165055E-17</v>
      </c>
      <c r="AN36" s="20">
        <f t="shared" si="22"/>
        <v>6.1190276613579009E-2</v>
      </c>
      <c r="AO36" s="14">
        <f t="shared" si="17"/>
        <v>7.2999999999999912E-2</v>
      </c>
      <c r="AP36" s="20">
        <f t="shared" si="23"/>
        <v>0</v>
      </c>
      <c r="AQ36" s="14" t="str">
        <f t="shared" si="18"/>
        <v>-</v>
      </c>
    </row>
    <row r="37" spans="2:43" x14ac:dyDescent="0.25">
      <c r="B37" s="5" t="s">
        <v>18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0</v>
      </c>
      <c r="I37" s="14" t="str">
        <f t="shared" si="1"/>
        <v>-</v>
      </c>
      <c r="J37" s="20">
        <f t="shared" si="19"/>
        <v>-6.6008616192669844E-4</v>
      </c>
      <c r="K37" s="14">
        <f t="shared" si="2"/>
        <v>-1.3539938657998463E-3</v>
      </c>
      <c r="L37" s="20">
        <f t="shared" si="19"/>
        <v>0</v>
      </c>
      <c r="M37" s="14" t="str">
        <f t="shared" si="3"/>
        <v>-</v>
      </c>
      <c r="N37" s="20">
        <f t="shared" si="19"/>
        <v>9.7837355940699755E-4</v>
      </c>
      <c r="O37" s="14">
        <f t="shared" si="4"/>
        <v>2.0068770931830349E-3</v>
      </c>
      <c r="P37" s="20">
        <f t="shared" si="19"/>
        <v>4.9128667507611912E-3</v>
      </c>
      <c r="Q37" s="14">
        <f t="shared" si="5"/>
        <v>1.0077459319260407E-2</v>
      </c>
      <c r="R37" s="20">
        <f t="shared" si="19"/>
        <v>-2.4115488969833621E-4</v>
      </c>
      <c r="S37" s="14">
        <f t="shared" si="6"/>
        <v>-4.9466609087257807E-4</v>
      </c>
      <c r="T37" s="20">
        <f t="shared" si="19"/>
        <v>-2.9901449921381218E-3</v>
      </c>
      <c r="U37" s="14">
        <f t="shared" si="7"/>
        <v>-6.1334992471132749E-3</v>
      </c>
      <c r="V37" s="20">
        <f t="shared" si="19"/>
        <v>-1.2266320276406173E-3</v>
      </c>
      <c r="W37" s="14">
        <f t="shared" si="8"/>
        <v>-2.5161143147905962E-3</v>
      </c>
      <c r="X37" s="20">
        <f t="shared" si="19"/>
        <v>1.9815751718410546E-4</v>
      </c>
      <c r="Y37" s="14">
        <f t="shared" si="20"/>
        <v>4.0646824339754528E-4</v>
      </c>
      <c r="Z37" s="20">
        <f t="shared" si="19"/>
        <v>-4.7019362342516358E-3</v>
      </c>
      <c r="AA37" s="14">
        <f t="shared" si="10"/>
        <v>-9.6447906133591277E-3</v>
      </c>
      <c r="AB37" s="20">
        <f t="shared" si="19"/>
        <v>0</v>
      </c>
      <c r="AC37" s="14" t="str">
        <f t="shared" si="11"/>
        <v>-</v>
      </c>
      <c r="AD37" s="20">
        <f t="shared" si="19"/>
        <v>-1.5746941290538663E-3</v>
      </c>
      <c r="AE37" s="14">
        <f t="shared" si="12"/>
        <v>-3.2300725484483983E-3</v>
      </c>
      <c r="AF37" s="20">
        <f t="shared" si="19"/>
        <v>2.1498686257115374E-5</v>
      </c>
      <c r="AG37" s="14">
        <f t="shared" si="13"/>
        <v>4.4098923737342921E-5</v>
      </c>
      <c r="AH37" s="20">
        <f t="shared" si="19"/>
        <v>1.3980352981265431E-3</v>
      </c>
      <c r="AI37" s="14">
        <f t="shared" si="14"/>
        <v>2.8677032287875021E-3</v>
      </c>
      <c r="AJ37" s="20">
        <f t="shared" si="19"/>
        <v>0</v>
      </c>
      <c r="AK37" s="14" t="str">
        <f t="shared" si="15"/>
        <v>-</v>
      </c>
      <c r="AL37" s="20">
        <f t="shared" si="21"/>
        <v>-9.0910588297638872E-2</v>
      </c>
      <c r="AM37" s="14">
        <f t="shared" si="16"/>
        <v>-0.20940123166048225</v>
      </c>
      <c r="AN37" s="20">
        <f t="shared" si="22"/>
        <v>2.9043763224333552E-2</v>
      </c>
      <c r="AO37" s="14">
        <f t="shared" si="17"/>
        <v>6.659852384429274E-2</v>
      </c>
      <c r="AP37" s="20">
        <f t="shared" si="23"/>
        <v>0</v>
      </c>
      <c r="AQ37" s="14" t="str">
        <f t="shared" si="18"/>
        <v>-</v>
      </c>
    </row>
    <row r="38" spans="2:43" x14ac:dyDescent="0.25">
      <c r="B38" s="5" t="s">
        <v>19</v>
      </c>
      <c r="D38" s="24"/>
      <c r="E38" s="25"/>
      <c r="F38" s="20">
        <f t="shared" si="19"/>
        <v>0</v>
      </c>
      <c r="G38" s="14" t="str">
        <f t="shared" si="0"/>
        <v>-</v>
      </c>
      <c r="H38" s="20">
        <f t="shared" si="19"/>
        <v>0</v>
      </c>
      <c r="I38" s="14" t="str">
        <f t="shared" si="1"/>
        <v>-</v>
      </c>
      <c r="J38" s="20">
        <f t="shared" si="19"/>
        <v>-5.1861300073585692E-4</v>
      </c>
      <c r="K38" s="14">
        <f t="shared" si="2"/>
        <v>-9.796924867577772E-4</v>
      </c>
      <c r="L38" s="20">
        <f t="shared" si="19"/>
        <v>0</v>
      </c>
      <c r="M38" s="14" t="str">
        <f t="shared" si="3"/>
        <v>-</v>
      </c>
      <c r="N38" s="20">
        <f t="shared" si="19"/>
        <v>-2.6833860551322974E-4</v>
      </c>
      <c r="O38" s="14">
        <f t="shared" si="4"/>
        <v>-5.0690845650874783E-4</v>
      </c>
      <c r="P38" s="20">
        <f t="shared" si="19"/>
        <v>3.7407813322669625E-3</v>
      </c>
      <c r="Q38" s="14">
        <f t="shared" si="5"/>
        <v>7.066570565384192E-3</v>
      </c>
      <c r="R38" s="20">
        <f t="shared" si="19"/>
        <v>1.8076875902606204E-4</v>
      </c>
      <c r="S38" s="14">
        <f t="shared" si="6"/>
        <v>3.4148352395166337E-4</v>
      </c>
      <c r="T38" s="20">
        <f t="shared" si="19"/>
        <v>-3.5436859397178777E-3</v>
      </c>
      <c r="U38" s="14">
        <f t="shared" si="7"/>
        <v>-6.6942450066709985E-3</v>
      </c>
      <c r="V38" s="20">
        <f t="shared" si="19"/>
        <v>-1.029062684710258E-3</v>
      </c>
      <c r="W38" s="14">
        <f t="shared" si="8"/>
        <v>-1.9439639561347893E-3</v>
      </c>
      <c r="X38" s="20">
        <f t="shared" si="19"/>
        <v>-2.536339212785288E-4</v>
      </c>
      <c r="Y38" s="14">
        <f t="shared" si="20"/>
        <v>-4.7913038568429822E-4</v>
      </c>
      <c r="Z38" s="20">
        <f t="shared" si="19"/>
        <v>-1.0732386592700593E-2</v>
      </c>
      <c r="AA38" s="14">
        <f t="shared" si="10"/>
        <v>-2.0274151428771245E-2</v>
      </c>
      <c r="AB38" s="20">
        <f t="shared" si="19"/>
        <v>0</v>
      </c>
      <c r="AC38" s="14" t="str">
        <f t="shared" si="11"/>
        <v>-</v>
      </c>
      <c r="AD38" s="20">
        <f t="shared" si="19"/>
        <v>-7.5333355814877212E-4</v>
      </c>
      <c r="AE38" s="14">
        <f t="shared" si="12"/>
        <v>-1.4230943418187814E-3</v>
      </c>
      <c r="AF38" s="20">
        <f t="shared" si="19"/>
        <v>1.2681696063920889E-4</v>
      </c>
      <c r="AG38" s="14">
        <f t="shared" si="13"/>
        <v>2.3956519284197564E-4</v>
      </c>
      <c r="AH38" s="20">
        <f t="shared" si="19"/>
        <v>2.3392295195336921E-3</v>
      </c>
      <c r="AI38" s="14">
        <f t="shared" si="14"/>
        <v>4.4189512832061573E-3</v>
      </c>
      <c r="AJ38" s="20">
        <f t="shared" si="19"/>
        <v>0</v>
      </c>
      <c r="AK38" s="14" t="str">
        <f t="shared" si="15"/>
        <v>-</v>
      </c>
      <c r="AL38" s="20">
        <f t="shared" si="21"/>
        <v>-7.6541520759746406E-3</v>
      </c>
      <c r="AM38" s="14">
        <f t="shared" si="16"/>
        <v>-1.4735857734026428E-2</v>
      </c>
      <c r="AN38" s="20">
        <f t="shared" si="22"/>
        <v>3.4992284406884733E-2</v>
      </c>
      <c r="AO38" s="14">
        <f t="shared" si="17"/>
        <v>6.6629791113976489E-2</v>
      </c>
      <c r="AP38" s="20">
        <f t="shared" si="23"/>
        <v>0</v>
      </c>
      <c r="AQ38" s="14" t="str">
        <f t="shared" si="18"/>
        <v>-</v>
      </c>
    </row>
    <row r="39" spans="2:43" x14ac:dyDescent="0.25">
      <c r="B39" s="5" t="s">
        <v>20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0</v>
      </c>
      <c r="I39" s="14" t="str">
        <f t="shared" si="1"/>
        <v>-</v>
      </c>
      <c r="J39" s="20">
        <f t="shared" si="19"/>
        <v>-7.1621475634120468E-4</v>
      </c>
      <c r="K39" s="14">
        <f t="shared" si="2"/>
        <v>-1.2969869856910288E-3</v>
      </c>
      <c r="L39" s="20">
        <f t="shared" si="19"/>
        <v>0</v>
      </c>
      <c r="M39" s="14" t="str">
        <f t="shared" si="3"/>
        <v>-</v>
      </c>
      <c r="N39" s="20">
        <f t="shared" si="19"/>
        <v>3.0015939836364192E-3</v>
      </c>
      <c r="O39" s="14">
        <f t="shared" si="4"/>
        <v>5.4355600727813702E-3</v>
      </c>
      <c r="P39" s="20">
        <f t="shared" si="19"/>
        <v>1.1819622946843245E-2</v>
      </c>
      <c r="Q39" s="14">
        <f t="shared" si="5"/>
        <v>2.1404050952739118E-2</v>
      </c>
      <c r="R39" s="20">
        <f t="shared" si="19"/>
        <v>5.7922280693190054E-4</v>
      </c>
      <c r="S39" s="14">
        <f t="shared" si="6"/>
        <v>1.0489094726895409E-3</v>
      </c>
      <c r="T39" s="20">
        <f t="shared" si="19"/>
        <v>-3.3653660300689836E-3</v>
      </c>
      <c r="U39" s="14">
        <f t="shared" si="7"/>
        <v>-6.0943116634237793E-3</v>
      </c>
      <c r="V39" s="20">
        <f t="shared" si="19"/>
        <v>-1.4629230311926644E-3</v>
      </c>
      <c r="W39" s="14">
        <f t="shared" si="8"/>
        <v>-2.6491944151184332E-3</v>
      </c>
      <c r="X39" s="20">
        <f t="shared" si="19"/>
        <v>-2.2811512548370771E-4</v>
      </c>
      <c r="Y39" s="14">
        <f t="shared" si="20"/>
        <v>-4.1309166890525495E-4</v>
      </c>
      <c r="Z39" s="20">
        <f t="shared" si="19"/>
        <v>-8.0394670814709634E-3</v>
      </c>
      <c r="AA39" s="14">
        <f t="shared" si="10"/>
        <v>-1.4558600034752719E-2</v>
      </c>
      <c r="AB39" s="20">
        <f t="shared" si="19"/>
        <v>0</v>
      </c>
      <c r="AC39" s="14" t="str">
        <f t="shared" si="11"/>
        <v>-</v>
      </c>
      <c r="AD39" s="20">
        <f t="shared" si="19"/>
        <v>-1.37587397852168E-3</v>
      </c>
      <c r="AE39" s="14">
        <f t="shared" si="12"/>
        <v>-2.491558053355214E-3</v>
      </c>
      <c r="AF39" s="20">
        <f t="shared" si="19"/>
        <v>-3.7306736858866429E-5</v>
      </c>
      <c r="AG39" s="14">
        <f t="shared" si="13"/>
        <v>-6.7558440755566274E-5</v>
      </c>
      <c r="AH39" s="20">
        <f t="shared" si="19"/>
        <v>1.7767239757819908E-3</v>
      </c>
      <c r="AI39" s="14">
        <f t="shared" si="14"/>
        <v>3.217453778146806E-3</v>
      </c>
      <c r="AJ39" s="20">
        <f t="shared" si="19"/>
        <v>0</v>
      </c>
      <c r="AK39" s="14" t="str">
        <f t="shared" si="15"/>
        <v>-</v>
      </c>
      <c r="AL39" s="20">
        <f t="shared" si="21"/>
        <v>-0.16555904868806781</v>
      </c>
      <c r="AM39" s="14">
        <f t="shared" si="16"/>
        <v>-0.38899763612212429</v>
      </c>
      <c r="AN39" s="20">
        <f t="shared" si="22"/>
        <v>2.9320758128733249E-2</v>
      </c>
      <c r="AO39" s="14">
        <f t="shared" si="17"/>
        <v>6.9080515065555625E-2</v>
      </c>
      <c r="AP39" s="20">
        <f t="shared" si="23"/>
        <v>-1.8256381812409295E-5</v>
      </c>
      <c r="AQ39" s="14">
        <f t="shared" si="18"/>
        <v>-4.3012539215236956E-5</v>
      </c>
    </row>
    <row r="40" spans="2:43" x14ac:dyDescent="0.25">
      <c r="B40" s="5" t="s">
        <v>89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90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21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0</v>
      </c>
      <c r="I42" s="14" t="str">
        <f t="shared" si="1"/>
        <v>-</v>
      </c>
      <c r="J42" s="20">
        <f t="shared" si="19"/>
        <v>-8.5117356042241354E-4</v>
      </c>
      <c r="K42" s="14">
        <f t="shared" si="2"/>
        <v>-2.0564678267688758E-3</v>
      </c>
      <c r="L42" s="20">
        <f t="shared" si="19"/>
        <v>0</v>
      </c>
      <c r="M42" s="14" t="str">
        <f t="shared" si="3"/>
        <v>-</v>
      </c>
      <c r="N42" s="20">
        <f t="shared" si="19"/>
        <v>1.2337807912903287E-3</v>
      </c>
      <c r="O42" s="14">
        <f t="shared" si="4"/>
        <v>2.9808615076284276E-3</v>
      </c>
      <c r="P42" s="20">
        <f t="shared" si="19"/>
        <v>5.9084996352758434E-3</v>
      </c>
      <c r="Q42" s="14">
        <f t="shared" si="5"/>
        <v>1.4275160753807865E-2</v>
      </c>
      <c r="R42" s="20">
        <f t="shared" si="19"/>
        <v>1.6283942083861191E-4</v>
      </c>
      <c r="S42" s="14">
        <f t="shared" si="6"/>
        <v>3.9342625929080464E-4</v>
      </c>
      <c r="T42" s="20">
        <f t="shared" si="19"/>
        <v>-3.0315635226407789E-3</v>
      </c>
      <c r="U42" s="14">
        <f t="shared" si="7"/>
        <v>-7.3243732406619941E-3</v>
      </c>
      <c r="V42" s="20">
        <f t="shared" si="19"/>
        <v>-8.2232516553415458E-4</v>
      </c>
      <c r="W42" s="14">
        <f t="shared" si="8"/>
        <v>-1.9867690030506277E-3</v>
      </c>
      <c r="X42" s="20">
        <f t="shared" si="19"/>
        <v>-1.7526542885892837E-5</v>
      </c>
      <c r="Y42" s="14">
        <f t="shared" si="20"/>
        <v>-4.2344796919776412E-5</v>
      </c>
      <c r="Z42" s="20">
        <f t="shared" si="19"/>
        <v>4.5980682809034779E-3</v>
      </c>
      <c r="AA42" s="14">
        <f t="shared" si="10"/>
        <v>1.1109108558626464E-2</v>
      </c>
      <c r="AB42" s="20">
        <f t="shared" si="19"/>
        <v>0</v>
      </c>
      <c r="AC42" s="14" t="str">
        <f t="shared" si="11"/>
        <v>-</v>
      </c>
      <c r="AD42" s="20">
        <f t="shared" si="19"/>
        <v>-5.4631201906074622E-4</v>
      </c>
      <c r="AE42" s="14">
        <f t="shared" si="12"/>
        <v>-1.3199107007249126E-3</v>
      </c>
      <c r="AF42" s="20">
        <f t="shared" si="19"/>
        <v>-2.2294966551039685E-4</v>
      </c>
      <c r="AG42" s="14">
        <f t="shared" si="13"/>
        <v>-5.3865490592017173E-4</v>
      </c>
      <c r="AH42" s="20">
        <f t="shared" si="19"/>
        <v>1.314058524319428E-3</v>
      </c>
      <c r="AI42" s="14">
        <f t="shared" si="14"/>
        <v>3.1748155762892187E-3</v>
      </c>
      <c r="AJ42" s="20">
        <f t="shared" si="19"/>
        <v>-2.9151940311944458E-5</v>
      </c>
      <c r="AK42" s="14">
        <f t="shared" si="15"/>
        <v>-7.0432201054290017E-5</v>
      </c>
      <c r="AL42" s="20">
        <f t="shared" si="21"/>
        <v>-3.2154238979347216E-3</v>
      </c>
      <c r="AM42" s="14">
        <f t="shared" si="16"/>
        <v>-7.4787743613843726E-3</v>
      </c>
      <c r="AN42" s="20">
        <f t="shared" si="22"/>
        <v>2.5623546550757048E-2</v>
      </c>
      <c r="AO42" s="14">
        <f t="shared" si="17"/>
        <v>6.3564758561725401E-2</v>
      </c>
      <c r="AP42" s="20">
        <f t="shared" si="23"/>
        <v>0</v>
      </c>
      <c r="AQ42" s="14" t="str">
        <f t="shared" si="18"/>
        <v>-</v>
      </c>
    </row>
    <row r="43" spans="2:43" x14ac:dyDescent="0.25">
      <c r="B43" s="5" t="s">
        <v>22</v>
      </c>
      <c r="D43" s="24"/>
      <c r="E43" s="25"/>
      <c r="F43" s="20">
        <f t="shared" si="19"/>
        <v>0</v>
      </c>
      <c r="G43" s="14"/>
      <c r="H43" s="20">
        <f t="shared" si="19"/>
        <v>0</v>
      </c>
      <c r="I43" s="14" t="str">
        <f t="shared" si="1"/>
        <v>-</v>
      </c>
      <c r="J43" s="20">
        <f t="shared" si="19"/>
        <v>-9.8701224743613647E-4</v>
      </c>
      <c r="K43" s="14">
        <f t="shared" si="2"/>
        <v>-2.6141572672678066E-3</v>
      </c>
      <c r="L43" s="20">
        <f t="shared" si="19"/>
        <v>0</v>
      </c>
      <c r="M43" s="14" t="str">
        <f t="shared" si="3"/>
        <v>-</v>
      </c>
      <c r="N43" s="20">
        <f t="shared" si="19"/>
        <v>-9.396887443806734E-3</v>
      </c>
      <c r="O43" s="14">
        <f t="shared" si="4"/>
        <v>-2.4888183165645068E-2</v>
      </c>
      <c r="P43" s="20">
        <f t="shared" si="19"/>
        <v>5.9811696964875427E-3</v>
      </c>
      <c r="Q43" s="14">
        <f t="shared" si="5"/>
        <v>1.5841463233562295E-2</v>
      </c>
      <c r="R43" s="20">
        <f t="shared" si="19"/>
        <v>-7.0785690820518443E-4</v>
      </c>
      <c r="S43" s="14">
        <f t="shared" si="6"/>
        <v>-1.8747987024245946E-3</v>
      </c>
      <c r="T43" s="20">
        <f t="shared" si="19"/>
        <v>4.2595247848564721E-4</v>
      </c>
      <c r="U43" s="14">
        <f t="shared" si="7"/>
        <v>1.1281590173137304E-3</v>
      </c>
      <c r="V43" s="20">
        <f t="shared" si="19"/>
        <v>2.439431990807428E-3</v>
      </c>
      <c r="W43" s="14">
        <f t="shared" si="8"/>
        <v>6.4609723773335652E-3</v>
      </c>
      <c r="X43" s="20">
        <f t="shared" si="19"/>
        <v>2.1865447234703517E-5</v>
      </c>
      <c r="Y43" s="14">
        <f t="shared" si="20"/>
        <v>5.791186273455904E-5</v>
      </c>
      <c r="Z43" s="20">
        <f t="shared" si="19"/>
        <v>3.2754144212291392E-3</v>
      </c>
      <c r="AA43" s="14">
        <f t="shared" si="10"/>
        <v>8.6751187078089632E-3</v>
      </c>
      <c r="AB43" s="20">
        <f t="shared" si="19"/>
        <v>0</v>
      </c>
      <c r="AC43" s="14" t="str">
        <f t="shared" si="11"/>
        <v>-</v>
      </c>
      <c r="AD43" s="20">
        <f t="shared" si="19"/>
        <v>-1.451984239217774E-3</v>
      </c>
      <c r="AE43" s="14">
        <f t="shared" si="12"/>
        <v>-3.8456616529016687E-3</v>
      </c>
      <c r="AF43" s="20">
        <f t="shared" si="19"/>
        <v>0</v>
      </c>
      <c r="AG43" s="14" t="str">
        <f t="shared" si="13"/>
        <v>-</v>
      </c>
      <c r="AH43" s="20">
        <f t="shared" si="19"/>
        <v>1.9749670713788969E-3</v>
      </c>
      <c r="AI43" s="14">
        <f t="shared" si="14"/>
        <v>5.2308110012523846E-3</v>
      </c>
      <c r="AJ43" s="20">
        <f t="shared" si="19"/>
        <v>1.7613840784580503E-4</v>
      </c>
      <c r="AK43" s="14">
        <f t="shared" si="15"/>
        <v>4.6651244714676805E-4</v>
      </c>
      <c r="AL43" s="20">
        <f t="shared" si="21"/>
        <v>-2.1920297148523282E-3</v>
      </c>
      <c r="AM43" s="14">
        <f t="shared" si="16"/>
        <v>-5.7882975681059308E-3</v>
      </c>
      <c r="AN43" s="20">
        <f t="shared" si="22"/>
        <v>2.23180273180561E-2</v>
      </c>
      <c r="AO43" s="14">
        <f t="shared" si="17"/>
        <v>5.8228823058297463E-2</v>
      </c>
      <c r="AP43" s="20">
        <f t="shared" si="23"/>
        <v>-1.8327547818186574E-4</v>
      </c>
      <c r="AQ43" s="14">
        <f t="shared" si="18"/>
        <v>-4.7817467188734225E-4</v>
      </c>
    </row>
    <row r="44" spans="2:43" x14ac:dyDescent="0.25">
      <c r="B44" s="5" t="s">
        <v>23</v>
      </c>
      <c r="D44" s="24"/>
      <c r="E44" s="25"/>
      <c r="F44" s="20">
        <f t="shared" si="19"/>
        <v>0</v>
      </c>
      <c r="G44" s="14"/>
      <c r="H44" s="20">
        <f t="shared" si="19"/>
        <v>0</v>
      </c>
      <c r="I44" s="14" t="str">
        <f t="shared" si="1"/>
        <v>-</v>
      </c>
      <c r="J44" s="20">
        <f t="shared" si="19"/>
        <v>-3.8568159844010186E-4</v>
      </c>
      <c r="K44" s="14">
        <f t="shared" si="2"/>
        <v>-7.3032457814777788E-4</v>
      </c>
      <c r="L44" s="20">
        <f t="shared" si="19"/>
        <v>0</v>
      </c>
      <c r="M44" s="14" t="str">
        <f t="shared" si="3"/>
        <v>-</v>
      </c>
      <c r="N44" s="20">
        <f t="shared" si="19"/>
        <v>-2.0315161238521062E-3</v>
      </c>
      <c r="O44" s="14">
        <f t="shared" si="4"/>
        <v>-3.8468678883133668E-3</v>
      </c>
      <c r="P44" s="20">
        <f t="shared" si="19"/>
        <v>5.0654299920116497E-3</v>
      </c>
      <c r="Q44" s="14">
        <f t="shared" si="5"/>
        <v>9.5918706959707591E-3</v>
      </c>
      <c r="R44" s="20">
        <f t="shared" si="19"/>
        <v>2.8911344052140464E-6</v>
      </c>
      <c r="S44" s="14">
        <f t="shared" si="6"/>
        <v>5.4746363929193687E-6</v>
      </c>
      <c r="T44" s="20">
        <f t="shared" si="19"/>
        <v>-2.8973296962262474E-3</v>
      </c>
      <c r="U44" s="14">
        <f t="shared" si="7"/>
        <v>-5.4863677621890764E-3</v>
      </c>
      <c r="V44" s="20">
        <f t="shared" si="19"/>
        <v>-1.4980847875473158E-3</v>
      </c>
      <c r="W44" s="14">
        <f t="shared" si="8"/>
        <v>-2.8367652097485169E-3</v>
      </c>
      <c r="X44" s="20">
        <f t="shared" si="19"/>
        <v>-1.7541969726031503E-4</v>
      </c>
      <c r="Y44" s="14">
        <f t="shared" si="20"/>
        <v>-3.3217378510821049E-4</v>
      </c>
      <c r="Z44" s="20">
        <f t="shared" si="19"/>
        <v>-9.8055508839608452E-3</v>
      </c>
      <c r="AA44" s="14">
        <f t="shared" si="10"/>
        <v>-1.8567737848522739E-2</v>
      </c>
      <c r="AB44" s="20">
        <f t="shared" si="19"/>
        <v>0</v>
      </c>
      <c r="AC44" s="14" t="str">
        <f t="shared" si="11"/>
        <v>-</v>
      </c>
      <c r="AD44" s="20">
        <f t="shared" si="19"/>
        <v>-6.1033219507133918E-4</v>
      </c>
      <c r="AE44" s="14">
        <f t="shared" si="12"/>
        <v>-1.1557217266738098E-3</v>
      </c>
      <c r="AF44" s="20">
        <f t="shared" si="19"/>
        <v>-2.1198234015917805E-6</v>
      </c>
      <c r="AG44" s="14">
        <f t="shared" si="13"/>
        <v>-4.0140860693635427E-6</v>
      </c>
      <c r="AH44" s="20">
        <f t="shared" si="19"/>
        <v>1.1141562671418415E-3</v>
      </c>
      <c r="AI44" s="14">
        <f t="shared" si="14"/>
        <v>2.1097602506370272E-3</v>
      </c>
      <c r="AJ44" s="20">
        <f t="shared" si="19"/>
        <v>0</v>
      </c>
      <c r="AK44" s="14" t="str">
        <f t="shared" si="15"/>
        <v>-</v>
      </c>
      <c r="AL44" s="20">
        <f t="shared" si="21"/>
        <v>-1.0927795407671415E-3</v>
      </c>
      <c r="AM44" s="14">
        <f t="shared" si="16"/>
        <v>-2.497132277799529E-3</v>
      </c>
      <c r="AN44" s="20">
        <f t="shared" si="22"/>
        <v>3.4356044670882047E-2</v>
      </c>
      <c r="AO44" s="14">
        <f t="shared" si="17"/>
        <v>6.6249896345401779E-2</v>
      </c>
      <c r="AP44" s="20">
        <f t="shared" si="23"/>
        <v>-5.0744026111493312E-5</v>
      </c>
      <c r="AQ44" s="14">
        <f t="shared" si="18"/>
        <v>-9.7851382551160382E-5</v>
      </c>
    </row>
    <row r="45" spans="2:43" x14ac:dyDescent="0.25">
      <c r="B45" s="5" t="s">
        <v>76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0</v>
      </c>
      <c r="I45" s="14" t="str">
        <f t="shared" si="1"/>
        <v>-</v>
      </c>
      <c r="J45" s="20">
        <f t="shared" si="19"/>
        <v>4.045307443365509E-4</v>
      </c>
      <c r="K45" s="14">
        <f t="shared" si="2"/>
        <v>9.9999999999977147E-4</v>
      </c>
      <c r="L45" s="20">
        <f t="shared" si="19"/>
        <v>0</v>
      </c>
      <c r="M45" s="14" t="str">
        <f t="shared" si="3"/>
        <v>-</v>
      </c>
      <c r="N45" s="20">
        <f t="shared" si="19"/>
        <v>7.6860841423946891E-3</v>
      </c>
      <c r="O45" s="14">
        <f t="shared" si="4"/>
        <v>1.8999999999999982E-2</v>
      </c>
      <c r="P45" s="20">
        <f t="shared" si="19"/>
        <v>1.9012944983819002E-2</v>
      </c>
      <c r="Q45" s="14">
        <f t="shared" si="5"/>
        <v>4.7000000000000278E-2</v>
      </c>
      <c r="R45" s="20">
        <f t="shared" si="19"/>
        <v>8.0906148867287975E-4</v>
      </c>
      <c r="S45" s="14">
        <f t="shared" si="6"/>
        <v>1.9999999999995299E-3</v>
      </c>
      <c r="T45" s="20">
        <f t="shared" si="19"/>
        <v>-5.6634304207117125E-3</v>
      </c>
      <c r="U45" s="14">
        <f t="shared" si="7"/>
        <v>-1.3999999999999548E-2</v>
      </c>
      <c r="V45" s="20">
        <f t="shared" si="19"/>
        <v>1.1326860841423869E-2</v>
      </c>
      <c r="W45" s="14">
        <f t="shared" si="8"/>
        <v>2.7999999999999893E-2</v>
      </c>
      <c r="X45" s="20">
        <f t="shared" si="19"/>
        <v>0</v>
      </c>
      <c r="Y45" s="14" t="str">
        <f t="shared" si="20"/>
        <v>-</v>
      </c>
      <c r="Z45" s="20">
        <f t="shared" si="19"/>
        <v>1.5776699029126151E-2</v>
      </c>
      <c r="AA45" s="14">
        <f t="shared" si="10"/>
        <v>3.8999999999999729E-2</v>
      </c>
      <c r="AB45" s="20">
        <f t="shared" si="19"/>
        <v>0</v>
      </c>
      <c r="AC45" s="14" t="str">
        <f t="shared" si="11"/>
        <v>-</v>
      </c>
      <c r="AD45" s="20">
        <f t="shared" si="19"/>
        <v>-1.2135922330096527E-3</v>
      </c>
      <c r="AE45" s="14">
        <f t="shared" si="12"/>
        <v>-2.9999999999997112E-3</v>
      </c>
      <c r="AF45" s="20">
        <f t="shared" si="19"/>
        <v>-8.0906148867310179E-4</v>
      </c>
      <c r="AG45" s="14">
        <f t="shared" si="13"/>
        <v>-1.9999999999999324E-3</v>
      </c>
      <c r="AH45" s="20">
        <f t="shared" si="19"/>
        <v>1.2135922330096527E-3</v>
      </c>
      <c r="AI45" s="14">
        <f t="shared" si="14"/>
        <v>3.0000000000001137E-3</v>
      </c>
      <c r="AJ45" s="20">
        <f t="shared" si="19"/>
        <v>0</v>
      </c>
      <c r="AK45" s="14" t="str">
        <f t="shared" si="15"/>
        <v>-</v>
      </c>
      <c r="AL45" s="20">
        <f t="shared" si="21"/>
        <v>-8.090614886731462E-3</v>
      </c>
      <c r="AM45" s="14">
        <f t="shared" si="16"/>
        <v>-2.0000000000000392E-2</v>
      </c>
      <c r="AN45" s="20">
        <f t="shared" si="22"/>
        <v>2.7508090614886793E-2</v>
      </c>
      <c r="AO45" s="14">
        <f t="shared" si="17"/>
        <v>6.7999999999999963E-2</v>
      </c>
      <c r="AP45" s="20">
        <f t="shared" si="23"/>
        <v>0</v>
      </c>
      <c r="AQ45" s="14" t="str">
        <f t="shared" si="18"/>
        <v>-</v>
      </c>
    </row>
    <row r="46" spans="2:43" x14ac:dyDescent="0.25">
      <c r="B46" s="5" t="s">
        <v>77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0</v>
      </c>
      <c r="I46" s="14" t="str">
        <f t="shared" si="1"/>
        <v>-</v>
      </c>
      <c r="J46" s="20">
        <f t="shared" si="19"/>
        <v>0</v>
      </c>
      <c r="K46" s="14" t="str">
        <f t="shared" si="2"/>
        <v>-</v>
      </c>
      <c r="L46" s="20">
        <f t="shared" si="19"/>
        <v>0</v>
      </c>
      <c r="M46" s="14" t="str">
        <f t="shared" si="3"/>
        <v>-</v>
      </c>
      <c r="N46" s="20">
        <f t="shared" si="19"/>
        <v>5.4093040028848627E-3</v>
      </c>
      <c r="O46" s="14">
        <f t="shared" si="4"/>
        <v>1.4999999999999561E-2</v>
      </c>
      <c r="P46" s="20">
        <f t="shared" si="19"/>
        <v>1.8031013342949986E-2</v>
      </c>
      <c r="Q46" s="14">
        <f t="shared" si="5"/>
        <v>5.0000000000000509E-2</v>
      </c>
      <c r="R46" s="20">
        <f t="shared" si="19"/>
        <v>7.2124053371780406E-4</v>
      </c>
      <c r="S46" s="14">
        <f t="shared" si="6"/>
        <v>1.999999999999641E-3</v>
      </c>
      <c r="T46" s="20">
        <f t="shared" si="19"/>
        <v>-6.1305445366028888E-3</v>
      </c>
      <c r="U46" s="14">
        <f t="shared" si="7"/>
        <v>-1.6999999999999744E-2</v>
      </c>
      <c r="V46" s="20">
        <f t="shared" si="19"/>
        <v>1.3703570140642052E-2</v>
      </c>
      <c r="W46" s="14">
        <f t="shared" si="8"/>
        <v>3.7999999999999888E-2</v>
      </c>
      <c r="X46" s="20">
        <f t="shared" si="19"/>
        <v>3.6062026685912407E-4</v>
      </c>
      <c r="Y46" s="14">
        <f t="shared" si="20"/>
        <v>1.0000000000003617E-3</v>
      </c>
      <c r="Z46" s="20">
        <f t="shared" si="19"/>
        <v>1.8031013342949542E-2</v>
      </c>
      <c r="AA46" s="14">
        <f t="shared" si="10"/>
        <v>4.9999999999999434E-2</v>
      </c>
      <c r="AB46" s="20">
        <f t="shared" si="19"/>
        <v>0</v>
      </c>
      <c r="AC46" s="14" t="str">
        <f t="shared" si="11"/>
        <v>-</v>
      </c>
      <c r="AD46" s="20">
        <f t="shared" si="19"/>
        <v>-7.2124053371780406E-4</v>
      </c>
      <c r="AE46" s="14">
        <f t="shared" si="12"/>
        <v>-1.9999999999996687E-3</v>
      </c>
      <c r="AF46" s="20">
        <f t="shared" si="19"/>
        <v>-3.6062026685912407E-4</v>
      </c>
      <c r="AG46" s="14">
        <f t="shared" si="13"/>
        <v>-1.0000000000003617E-3</v>
      </c>
      <c r="AH46" s="20">
        <f t="shared" si="19"/>
        <v>-1.0457987738910823E-2</v>
      </c>
      <c r="AI46" s="14">
        <f t="shared" si="14"/>
        <v>-2.8999999999999818E-2</v>
      </c>
      <c r="AJ46" s="20">
        <f t="shared" si="19"/>
        <v>0</v>
      </c>
      <c r="AK46" s="14" t="str">
        <f t="shared" si="15"/>
        <v>-</v>
      </c>
      <c r="AL46" s="20">
        <f t="shared" si="21"/>
        <v>-8.294266137756745E-3</v>
      </c>
      <c r="AM46" s="14">
        <f t="shared" si="16"/>
        <v>-2.2999999999999451E-2</v>
      </c>
      <c r="AN46" s="20">
        <f t="shared" si="22"/>
        <v>2.3440317345834627E-2</v>
      </c>
      <c r="AO46" s="14">
        <f t="shared" si="17"/>
        <v>6.4999999999999614E-2</v>
      </c>
      <c r="AP46" s="20">
        <f t="shared" si="23"/>
        <v>0</v>
      </c>
      <c r="AQ46" s="14" t="str">
        <f t="shared" si="18"/>
        <v>-</v>
      </c>
    </row>
    <row r="47" spans="2:43" x14ac:dyDescent="0.25">
      <c r="B47" s="5" t="s">
        <v>78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0</v>
      </c>
      <c r="I47" s="14" t="str">
        <f t="shared" si="1"/>
        <v>-</v>
      </c>
      <c r="J47" s="20">
        <f t="shared" si="19"/>
        <v>-5.3850296176616297E-4</v>
      </c>
      <c r="K47" s="14">
        <f t="shared" si="2"/>
        <v>-1.9999999999996462E-3</v>
      </c>
      <c r="L47" s="20">
        <f t="shared" si="19"/>
        <v>0</v>
      </c>
      <c r="M47" s="14" t="str">
        <f t="shared" si="3"/>
        <v>-</v>
      </c>
      <c r="N47" s="20">
        <f t="shared" si="19"/>
        <v>0</v>
      </c>
      <c r="O47" s="14" t="str">
        <f t="shared" si="4"/>
        <v>-</v>
      </c>
      <c r="P47" s="20">
        <f t="shared" si="19"/>
        <v>1.5885837372105582E-2</v>
      </c>
      <c r="Q47" s="14">
        <f t="shared" si="5"/>
        <v>5.9000000000000011E-2</v>
      </c>
      <c r="R47" s="20">
        <f t="shared" si="19"/>
        <v>0</v>
      </c>
      <c r="S47" s="14" t="str">
        <f t="shared" si="6"/>
        <v>-</v>
      </c>
      <c r="T47" s="20">
        <f t="shared" si="19"/>
        <v>-6.4620355411955099E-3</v>
      </c>
      <c r="U47" s="14">
        <f t="shared" si="7"/>
        <v>-2.4000000000000229E-2</v>
      </c>
      <c r="V47" s="20">
        <f t="shared" si="19"/>
        <v>1.9116855142703226E-2</v>
      </c>
      <c r="W47" s="14">
        <f t="shared" si="8"/>
        <v>7.1000000000000146E-2</v>
      </c>
      <c r="X47" s="20">
        <f t="shared" si="19"/>
        <v>5.3850296176616297E-4</v>
      </c>
      <c r="Y47" s="14">
        <f t="shared" si="20"/>
        <v>1.999999999999641E-3</v>
      </c>
      <c r="Z47" s="20">
        <f t="shared" si="19"/>
        <v>2.3155627355950559E-2</v>
      </c>
      <c r="AA47" s="14">
        <f t="shared" si="10"/>
        <v>8.6000000000000451E-2</v>
      </c>
      <c r="AB47" s="20">
        <f t="shared" si="19"/>
        <v>0</v>
      </c>
      <c r="AC47" s="14" t="str">
        <f t="shared" si="11"/>
        <v>-</v>
      </c>
      <c r="AD47" s="20">
        <f t="shared" si="19"/>
        <v>-2.154011847065096E-3</v>
      </c>
      <c r="AE47" s="14">
        <f t="shared" si="12"/>
        <v>-8.0000000000000626E-3</v>
      </c>
      <c r="AF47" s="20">
        <f t="shared" si="19"/>
        <v>-2.6925148088308148E-4</v>
      </c>
      <c r="AG47" s="14">
        <f t="shared" si="13"/>
        <v>-9.9999999999983435E-4</v>
      </c>
      <c r="AH47" s="20">
        <f t="shared" si="19"/>
        <v>-1.5616585891222501E-2</v>
      </c>
      <c r="AI47" s="14">
        <f t="shared" si="14"/>
        <v>-5.800000000000019E-2</v>
      </c>
      <c r="AJ47" s="20">
        <f t="shared" si="19"/>
        <v>0</v>
      </c>
      <c r="AK47" s="14" t="str">
        <f t="shared" si="15"/>
        <v>-</v>
      </c>
      <c r="AL47" s="20">
        <f t="shared" si="21"/>
        <v>-9.6930533117933759E-3</v>
      </c>
      <c r="AM47" s="14">
        <f t="shared" si="16"/>
        <v>-3.6000000000000781E-2</v>
      </c>
      <c r="AN47" s="20">
        <f t="shared" si="22"/>
        <v>1.5347334410339419E-2</v>
      </c>
      <c r="AO47" s="14">
        <f t="shared" si="17"/>
        <v>5.7000000000000994E-2</v>
      </c>
      <c r="AP47" s="20">
        <f t="shared" si="23"/>
        <v>0</v>
      </c>
      <c r="AQ47" s="14" t="str">
        <f t="shared" si="18"/>
        <v>-</v>
      </c>
    </row>
    <row r="48" spans="2:43" x14ac:dyDescent="0.25">
      <c r="B48" s="5" t="s">
        <v>79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24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7.7022271774085382E-5</v>
      </c>
      <c r="K49" s="15">
        <f>IF(K25-I25=0,"-",K25-I25)</f>
        <v>2.1090221145383205E-4</v>
      </c>
      <c r="L49" s="21">
        <f>L25-J25</f>
        <v>0</v>
      </c>
      <c r="M49" s="15" t="str">
        <f>IF(M25-K25=0,"-",M25-K25)</f>
        <v>-</v>
      </c>
      <c r="N49" s="21">
        <f>N25-L25</f>
        <v>5.4108003480122235E-3</v>
      </c>
      <c r="O49" s="15">
        <f>IF(O25-M25=0,"-",O25-M25)</f>
        <v>1.4815841351432503E-2</v>
      </c>
      <c r="P49" s="21">
        <f>P25-N25</f>
        <v>1.8281867423826315E-2</v>
      </c>
      <c r="Q49" s="15">
        <f>IF(Q25-O25=0,"-",Q25-O25)</f>
        <v>5.0059368288987334E-2</v>
      </c>
      <c r="R49" s="21">
        <f>R25-P25</f>
        <v>5.8104938657121963E-4</v>
      </c>
      <c r="S49" s="15">
        <f>IF(S25-Q25=0,"-",S25-Q25)</f>
        <v>1.5910281243239205E-3</v>
      </c>
      <c r="T49" s="21">
        <f>T25-R25</f>
        <v>-5.9668849458534012E-3</v>
      </c>
      <c r="U49" s="15">
        <f>IF(U25-S25=0,"-",U25-S25)</f>
        <v>-1.6338510947367164E-2</v>
      </c>
      <c r="V49" s="21">
        <f>V25-T25</f>
        <v>1.3567682896516109E-2</v>
      </c>
      <c r="W49" s="15">
        <f>IF(W25-U25=0,"-",W25-U25)</f>
        <v>3.7150998812065024E-2</v>
      </c>
      <c r="X49" s="21">
        <f>X25-V25</f>
        <v>1.2831195055018618E-4</v>
      </c>
      <c r="Y49" s="15">
        <f t="shared" ref="Y49" si="24">IF(Y25-U25=0,"-",Y25-U25)</f>
        <v>3.7502342306663349E-2</v>
      </c>
      <c r="Z49" s="21">
        <f>Z25-X25</f>
        <v>1.7955449428263881E-2</v>
      </c>
      <c r="AA49" s="15">
        <f t="shared" ref="AA49" si="25">IF(AA25-Y25=0,"-",AA25-Y25)</f>
        <v>4.9165571267206706E-2</v>
      </c>
      <c r="AB49" s="21">
        <f>AB25-Z25</f>
        <v>0</v>
      </c>
      <c r="AC49" s="15" t="str">
        <f t="shared" ref="AC49" si="26">IF(AC25-AA25=0,"-",AC25-AA25)</f>
        <v>-</v>
      </c>
      <c r="AD49" s="21">
        <f>AD25-AB25</f>
        <v>-1.4306804693058339E-3</v>
      </c>
      <c r="AE49" s="15">
        <f t="shared" ref="AE49" si="27">IF(AE25-AC25=0,"-",AE25-AC25)</f>
        <v>-3.9174860454083138E-3</v>
      </c>
      <c r="AF49" s="21">
        <f>AF25-AD25</f>
        <v>-3.0627208422373542E-4</v>
      </c>
      <c r="AG49" s="15">
        <f t="shared" ref="AG49" si="28">IF(AG25-AE25=0,"-",AG25-AE25)</f>
        <v>-8.3863353263374796E-4</v>
      </c>
      <c r="AH49" s="21">
        <f>AH25-AF25</f>
        <v>-8.4169708741235194E-3</v>
      </c>
      <c r="AI49" s="15">
        <f t="shared" ref="AI49" si="29">IF(AI25-AG25=0,"-",AI25-AG25)</f>
        <v>-2.304733072926167E-2</v>
      </c>
      <c r="AJ49" s="21">
        <f>AJ25-AH25</f>
        <v>0</v>
      </c>
      <c r="AK49" s="15" t="str">
        <f t="shared" ref="AK49" si="30">IF(AK25-AI25=0,"-",AK25-AI25)</f>
        <v>-</v>
      </c>
      <c r="AL49" s="21">
        <f>AL25-AJ25</f>
        <v>-8.7747653047569596E-3</v>
      </c>
      <c r="AM49" s="15">
        <f t="shared" ref="AM49" si="31">IF(AM25-AK25=0,"-",AM25-AK25)</f>
        <v>-2.3279032884367196E-2</v>
      </c>
      <c r="AN49" s="21">
        <f>AN25-AL25</f>
        <v>2.3637268162507663E-2</v>
      </c>
      <c r="AO49" s="15">
        <f t="shared" ref="AO49" si="32">IF(AO25-AM25=0,"-",AO25-AM25)</f>
        <v>6.529191165898536E-2</v>
      </c>
      <c r="AP49" s="21">
        <f>AP25-AN25</f>
        <v>-1.7060219822617739E-5</v>
      </c>
      <c r="AQ49" s="15">
        <f t="shared" ref="AQ49" si="33">IF(AQ25-AO25=0,"-",AQ25-AO25)</f>
        <v>-4.7124496701161922E-5</v>
      </c>
    </row>
    <row r="51" spans="2:52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9.0009000900104219E-4</v>
      </c>
      <c r="L51" s="16">
        <f>MAX(L31:L49)</f>
        <v>0</v>
      </c>
      <c r="N51" s="16">
        <f>MAX(N31:N49)</f>
        <v>1.3501350135013412E-2</v>
      </c>
      <c r="P51" s="16">
        <f>MAX(P31:P49)</f>
        <v>1.9012944983819002E-2</v>
      </c>
      <c r="R51" s="16">
        <f>MAX(R31:R49)</f>
        <v>1.8001800180018623E-3</v>
      </c>
      <c r="T51" s="16">
        <f>MAX(T31:T49)</f>
        <v>4.9571116258042558E-3</v>
      </c>
      <c r="V51" s="16">
        <f>MAX(V31:V49)</f>
        <v>1.9116855142703226E-2</v>
      </c>
      <c r="X51" s="16">
        <f>MAX(X31:X49)</f>
        <v>5.3850296176616297E-4</v>
      </c>
      <c r="Z51" s="16">
        <f>MAX(Z31:Z49)</f>
        <v>2.3155627355950559E-2</v>
      </c>
      <c r="AB51" s="16">
        <f>MAX(AB31:AB49)</f>
        <v>0</v>
      </c>
      <c r="AD51" s="16">
        <f>MAX(AD31:AD49)</f>
        <v>1.1611714500673331E-3</v>
      </c>
      <c r="AF51" s="16">
        <f>MAX(AF31:AF49)</f>
        <v>2.0356373303009878E-4</v>
      </c>
      <c r="AH51" s="16">
        <f>MAX(AH31:AH49)</f>
        <v>9.0009000900090896E-3</v>
      </c>
      <c r="AJ51" s="16">
        <f>MAX(AJ31:AJ49)</f>
        <v>1.7613840784580503E-4</v>
      </c>
      <c r="AL51" s="16">
        <f>MAX(AL31:AL49)</f>
        <v>1.1102230246251565E-16</v>
      </c>
      <c r="AN51" s="16">
        <f>MAX(AN31:AN49)</f>
        <v>6.6606660666066353E-2</v>
      </c>
      <c r="AP51" s="16">
        <f>MAX(AP31:AP49)</f>
        <v>0</v>
      </c>
    </row>
    <row r="52" spans="2:52" ht="219" customHeight="1" x14ac:dyDescent="0.25">
      <c r="B52" s="17" t="s">
        <v>26</v>
      </c>
      <c r="C52" s="18"/>
      <c r="D52" s="61"/>
      <c r="E52" s="62"/>
      <c r="F52" s="59"/>
      <c r="G52" s="60"/>
      <c r="H52" s="59" t="s">
        <v>27</v>
      </c>
      <c r="I52" s="60"/>
      <c r="J52" s="59" t="s">
        <v>27</v>
      </c>
      <c r="K52" s="60"/>
      <c r="L52" s="59" t="s">
        <v>27</v>
      </c>
      <c r="M52" s="60"/>
      <c r="N52" s="59" t="s">
        <v>84</v>
      </c>
      <c r="O52" s="60"/>
      <c r="P52" s="59" t="s">
        <v>84</v>
      </c>
      <c r="Q52" s="60"/>
      <c r="R52" s="59" t="s">
        <v>27</v>
      </c>
      <c r="S52" s="60"/>
      <c r="T52" s="59" t="s">
        <v>85</v>
      </c>
      <c r="U52" s="60"/>
      <c r="V52" s="59" t="s">
        <v>86</v>
      </c>
      <c r="W52" s="60"/>
      <c r="X52" s="59" t="s">
        <v>86</v>
      </c>
      <c r="Y52" s="60"/>
      <c r="Z52" s="59" t="s">
        <v>82</v>
      </c>
      <c r="AA52" s="60"/>
      <c r="AB52" s="59" t="s">
        <v>81</v>
      </c>
      <c r="AC52" s="60"/>
      <c r="AD52" s="59" t="s">
        <v>27</v>
      </c>
      <c r="AE52" s="60"/>
      <c r="AF52" s="59" t="s">
        <v>86</v>
      </c>
      <c r="AG52" s="60"/>
      <c r="AH52" s="59" t="s">
        <v>87</v>
      </c>
      <c r="AI52" s="60"/>
      <c r="AJ52" s="59" t="s">
        <v>87</v>
      </c>
      <c r="AK52" s="60"/>
      <c r="AL52" s="59" t="s">
        <v>83</v>
      </c>
      <c r="AM52" s="60"/>
      <c r="AN52" s="59" t="s">
        <v>28</v>
      </c>
      <c r="AO52" s="60"/>
      <c r="AP52" s="63" t="s">
        <v>88</v>
      </c>
      <c r="AQ52" s="64"/>
      <c r="AR52" s="65"/>
      <c r="AS52" s="66"/>
    </row>
    <row r="54" spans="2:52" x14ac:dyDescent="0.25">
      <c r="B54" s="1" t="s">
        <v>12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/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>Table 1076: allowed revenue,</v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/>
      </c>
      <c r="AU54" s="1" t="str">
        <f>D54&amp;F54&amp;H54&amp;J54&amp;L54&amp;N54&amp;P54&amp;R54&amp;T54&amp;V54&amp;X54&amp;Z54&amp;AB54&amp;AD54&amp;AF54&amp;AH54&amp;AJ54&amp;AL54&amp;AN54&amp;AP54</f>
        <v>Table 1076: allowed revenue,</v>
      </c>
      <c r="AV54" s="1" t="str">
        <f>E54&amp;G54&amp;I54&amp;K54&amp;M54&amp;O54&amp;Q54&amp;S54&amp;U54&amp;W54&amp;Y54&amp;AA54&amp;AC54&amp;AE54&amp;AG54&amp;AI54&amp;AK54&amp;AM54&amp;AO54&amp;AQ54</f>
        <v/>
      </c>
      <c r="AW54" s="1" t="str">
        <f>IF(AU54="","No factors contributing to greater than 2% upward change.",AY54)</f>
        <v>Gone up mainly due to Table 1076: allowed revenue,</v>
      </c>
      <c r="AX54" s="1" t="str">
        <f>IF(AV54="","No factors contributing to greater than 2% downward change.",AZ54)</f>
        <v>No factors contributing to greater than 2% downward change.</v>
      </c>
      <c r="AY54" s="1" t="str">
        <f>"Gone up mainly due to "&amp;AU54</f>
        <v>Gone up mainly due to Table 1076: allowed revenue,</v>
      </c>
      <c r="AZ54" s="1" t="str">
        <f>"Gone down mainly due to "&amp;AV54</f>
        <v xml:space="preserve">Gone down mainly due to </v>
      </c>
    </row>
    <row r="55" spans="2:52" x14ac:dyDescent="0.25">
      <c r="B55" s="1" t="s">
        <v>13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/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>Table 1076: allowed revenue,</v>
      </c>
      <c r="AO55" s="1" t="str">
        <f t="shared" si="71"/>
        <v/>
      </c>
      <c r="AP55" s="1" t="str">
        <f t="shared" si="72"/>
        <v/>
      </c>
      <c r="AQ55" s="1" t="str">
        <f t="shared" si="73"/>
        <v/>
      </c>
      <c r="AU55" s="1" t="str">
        <f t="shared" ref="AU55:AU71" si="74">D55&amp;F55&amp;H55&amp;J55&amp;L55&amp;N55&amp;P55&amp;R55&amp;T55&amp;V55&amp;X55&amp;Z55&amp;AB55&amp;AD55&amp;AF55&amp;AH55&amp;AJ55&amp;AL55&amp;AN55&amp;AP55</f>
        <v>Table 1076: allowed revenue,</v>
      </c>
      <c r="AV55" s="1" t="str">
        <f t="shared" ref="AV55:AV71" si="75">E55&amp;G55&amp;I55&amp;K55&amp;M55&amp;O55&amp;Q55&amp;S55&amp;U55&amp;W55&amp;Y55&amp;AA55&amp;AC55&amp;AE55&amp;AG55&amp;AI55&amp;AK55&amp;AM55&amp;AO55&amp;AQ55</f>
        <v/>
      </c>
      <c r="AW55" s="1" t="str">
        <f t="shared" ref="AW55:AW71" si="76">IF(AU55="","No factors contributing to greater than 2% upward change.",AY55)</f>
        <v>Gone up mainly due to Table 1076: allowed revenue,</v>
      </c>
      <c r="AX55" s="1" t="str">
        <f t="shared" ref="AX55:AX71" si="77">IF(AV55="","No factors contributing to greater than 2% downward change.",AZ55)</f>
        <v>No factors contributing to greater than 2% downward change.</v>
      </c>
      <c r="AY55" s="1" t="str">
        <f t="shared" ref="AY55:AY71" si="78">"Gone up mainly due to "&amp;AU55</f>
        <v>Gone up mainly due to Table 1076: allowed revenue,</v>
      </c>
      <c r="AZ55" s="1" t="str">
        <f t="shared" ref="AZ55:AZ71" si="79">"Gone down mainly due to "&amp;AV55</f>
        <v xml:space="preserve">Gone down mainly due to </v>
      </c>
    </row>
    <row r="56" spans="2:52" x14ac:dyDescent="0.25">
      <c r="B56" s="1" t="s">
        <v>14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/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/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>Table 1059: Otex,</v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/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/>
      </c>
      <c r="AK56" s="1" t="str">
        <f t="shared" si="67"/>
        <v/>
      </c>
      <c r="AL56" s="1" t="str">
        <f t="shared" si="68"/>
        <v/>
      </c>
      <c r="AM56" s="1" t="str">
        <f t="shared" si="69"/>
        <v/>
      </c>
      <c r="AN56" s="1" t="str">
        <f t="shared" si="70"/>
        <v>Table 1076: allowed revenue,</v>
      </c>
      <c r="AO56" s="1" t="str">
        <f t="shared" si="71"/>
        <v/>
      </c>
      <c r="AP56" s="1" t="str">
        <f t="shared" si="72"/>
        <v/>
      </c>
      <c r="AQ56" s="1" t="str">
        <f t="shared" si="73"/>
        <v/>
      </c>
      <c r="AU56" s="1" t="str">
        <f t="shared" si="74"/>
        <v>Table 1076: allowed revenue,</v>
      </c>
      <c r="AV56" s="1" t="str">
        <f t="shared" si="75"/>
        <v>Table 1059: Otex,</v>
      </c>
      <c r="AW56" s="1" t="str">
        <f t="shared" si="76"/>
        <v>Gone up mainly due to Table 1076: allowed revenue,</v>
      </c>
      <c r="AX56" s="1" t="str">
        <f t="shared" si="77"/>
        <v>Gone down mainly due to Table 1059: Otex,</v>
      </c>
      <c r="AY56" s="1" t="str">
        <f t="shared" si="78"/>
        <v>Gone up mainly due to Table 1076: allowed revenue,</v>
      </c>
      <c r="AZ56" s="1" t="str">
        <f t="shared" si="79"/>
        <v>Gone down mainly due to Table 1059: Otex,</v>
      </c>
    </row>
    <row r="57" spans="2:52" x14ac:dyDescent="0.25">
      <c r="B57" s="1" t="s">
        <v>15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/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>Table 1076: allowed revenue,</v>
      </c>
      <c r="AO57" s="1" t="str">
        <f t="shared" si="71"/>
        <v/>
      </c>
      <c r="AP57" s="1" t="str">
        <f t="shared" si="72"/>
        <v/>
      </c>
      <c r="AQ57" s="1" t="str">
        <f t="shared" si="73"/>
        <v/>
      </c>
      <c r="AU57" s="1" t="str">
        <f t="shared" si="74"/>
        <v>Table 1076: allowed revenue,</v>
      </c>
      <c r="AV57" s="1" t="str">
        <f t="shared" si="75"/>
        <v/>
      </c>
      <c r="AW57" s="1" t="str">
        <f t="shared" si="76"/>
        <v>Gone up mainly due to Table 1076: allowed revenue,</v>
      </c>
      <c r="AX57" s="1" t="str">
        <f t="shared" si="77"/>
        <v>No factors contributing to greater than 2% downward change.</v>
      </c>
      <c r="AY57" s="1" t="str">
        <f t="shared" si="78"/>
        <v>Gone up mainly due to Table 1076: allowed revenue,</v>
      </c>
      <c r="AZ57" s="1" t="str">
        <f t="shared" si="79"/>
        <v xml:space="preserve">Gone down mainly due to </v>
      </c>
    </row>
    <row r="58" spans="2:52" x14ac:dyDescent="0.25">
      <c r="B58" s="1" t="s">
        <v>16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/>
      </c>
      <c r="X58" s="1" t="str">
        <f t="shared" si="54"/>
        <v/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>Table 1076: allowed revenue,</v>
      </c>
      <c r="AO58" s="1" t="str">
        <f t="shared" si="71"/>
        <v/>
      </c>
      <c r="AP58" s="1" t="str">
        <f t="shared" si="72"/>
        <v/>
      </c>
      <c r="AQ58" s="1" t="str">
        <f t="shared" si="73"/>
        <v/>
      </c>
      <c r="AU58" s="1" t="str">
        <f t="shared" si="74"/>
        <v>Table 1076: allowed revenue,</v>
      </c>
      <c r="AV58" s="1" t="str">
        <f t="shared" si="75"/>
        <v/>
      </c>
      <c r="AW58" s="1" t="str">
        <f t="shared" si="76"/>
        <v>Gone up mainly due to Table 1076: allowed revenue,</v>
      </c>
      <c r="AX58" s="1" t="str">
        <f t="shared" si="77"/>
        <v>No factors contributing to greater than 2% downward change.</v>
      </c>
      <c r="AY58" s="1" t="str">
        <f t="shared" si="78"/>
        <v>Gone up mainly due to Table 1076: allowed revenue,</v>
      </c>
      <c r="AZ58" s="1" t="str">
        <f t="shared" si="79"/>
        <v xml:space="preserve">Gone down mainly due to </v>
      </c>
    </row>
    <row r="59" spans="2:52" x14ac:dyDescent="0.25">
      <c r="B59" s="1" t="s">
        <v>17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/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/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>Table 1059: Otex,</v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/>
      </c>
      <c r="AK59" s="1" t="str">
        <f t="shared" si="67"/>
        <v/>
      </c>
      <c r="AL59" s="1" t="str">
        <f t="shared" si="68"/>
        <v/>
      </c>
      <c r="AM59" s="1" t="str">
        <f t="shared" si="69"/>
        <v/>
      </c>
      <c r="AN59" s="1" t="str">
        <f t="shared" si="70"/>
        <v>Table 1076: allowed revenue,</v>
      </c>
      <c r="AO59" s="1" t="str">
        <f t="shared" si="71"/>
        <v/>
      </c>
      <c r="AP59" s="1" t="str">
        <f t="shared" si="72"/>
        <v/>
      </c>
      <c r="AQ59" s="1" t="str">
        <f t="shared" si="73"/>
        <v/>
      </c>
      <c r="AU59" s="1" t="str">
        <f t="shared" si="74"/>
        <v>Table 1076: allowed revenue,</v>
      </c>
      <c r="AV59" s="1" t="str">
        <f t="shared" si="75"/>
        <v>Table 1059: Otex,</v>
      </c>
      <c r="AW59" s="1" t="str">
        <f t="shared" si="76"/>
        <v>Gone up mainly due to Table 1076: allowed revenue,</v>
      </c>
      <c r="AX59" s="1" t="str">
        <f t="shared" si="77"/>
        <v>Gone down mainly due to Table 1059: Otex,</v>
      </c>
      <c r="AY59" s="1" t="str">
        <f t="shared" si="78"/>
        <v>Gone up mainly due to Table 1076: allowed revenue,</v>
      </c>
      <c r="AZ59" s="1" t="str">
        <f t="shared" si="79"/>
        <v>Gone down mainly due to Table 1059: Otex,</v>
      </c>
    </row>
    <row r="60" spans="2:52" x14ac:dyDescent="0.25">
      <c r="B60" s="1" t="s">
        <v>18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AN60" s="1" t="str">
        <f t="shared" si="70"/>
        <v>Table 1076: allowed revenue,</v>
      </c>
      <c r="AO60" s="1" t="str">
        <f t="shared" si="71"/>
        <v/>
      </c>
      <c r="AP60" s="1" t="str">
        <f t="shared" si="72"/>
        <v/>
      </c>
      <c r="AQ60" s="1" t="str">
        <f t="shared" si="73"/>
        <v/>
      </c>
      <c r="AU60" s="1" t="str">
        <f t="shared" si="74"/>
        <v>Table 1076: allowed revenue,</v>
      </c>
      <c r="AV60" s="1" t="str">
        <f t="shared" si="75"/>
        <v/>
      </c>
      <c r="AW60" s="1" t="str">
        <f t="shared" si="76"/>
        <v>Gone up mainly due to Table 1076: allowed revenue,</v>
      </c>
      <c r="AX60" s="1" t="str">
        <f t="shared" si="77"/>
        <v>No factors contributing to greater than 2% downward change.</v>
      </c>
      <c r="AY60" s="1" t="str">
        <f t="shared" si="78"/>
        <v>Gone up mainly due to Table 1076: allowed revenue,</v>
      </c>
      <c r="AZ60" s="1" t="str">
        <f t="shared" si="79"/>
        <v xml:space="preserve">Gone down mainly due to </v>
      </c>
    </row>
    <row r="61" spans="2:52" x14ac:dyDescent="0.25">
      <c r="B61" s="1" t="s">
        <v>19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AN61" s="1" t="str">
        <f t="shared" si="70"/>
        <v>Table 1076: allowed revenue,</v>
      </c>
      <c r="AO61" s="1" t="str">
        <f t="shared" si="71"/>
        <v/>
      </c>
      <c r="AP61" s="1" t="str">
        <f t="shared" si="72"/>
        <v/>
      </c>
      <c r="AQ61" s="1" t="str">
        <f t="shared" si="73"/>
        <v/>
      </c>
      <c r="AU61" s="1" t="str">
        <f t="shared" si="74"/>
        <v>Table 1076: allowed revenue,</v>
      </c>
      <c r="AV61" s="1" t="str">
        <f t="shared" si="75"/>
        <v/>
      </c>
      <c r="AW61" s="1" t="str">
        <f t="shared" si="76"/>
        <v>Gone up mainly due to Table 1076: allowed revenue,</v>
      </c>
      <c r="AX61" s="1" t="str">
        <f t="shared" si="77"/>
        <v>No factors contributing to greater than 2% downward change.</v>
      </c>
      <c r="AY61" s="1" t="str">
        <f t="shared" si="78"/>
        <v>Gone up mainly due to Table 1076: allowed revenue,</v>
      </c>
      <c r="AZ61" s="1" t="str">
        <f t="shared" si="79"/>
        <v xml:space="preserve">Gone down mainly due to </v>
      </c>
    </row>
    <row r="62" spans="2:52" x14ac:dyDescent="0.25">
      <c r="B62" s="1" t="s">
        <v>20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AN62" s="1" t="str">
        <f t="shared" si="70"/>
        <v>Table 1076: allowed revenue,</v>
      </c>
      <c r="AO62" s="1" t="str">
        <f t="shared" si="71"/>
        <v/>
      </c>
      <c r="AP62" s="1" t="str">
        <f t="shared" si="72"/>
        <v/>
      </c>
      <c r="AQ62" s="1" t="str">
        <f t="shared" si="73"/>
        <v/>
      </c>
      <c r="AU62" s="1" t="str">
        <f t="shared" si="74"/>
        <v>Table 1076: allowed revenue,</v>
      </c>
      <c r="AV62" s="1" t="str">
        <f t="shared" si="75"/>
        <v/>
      </c>
      <c r="AW62" s="1" t="str">
        <f t="shared" si="76"/>
        <v>Gone up mainly due to Table 1076: allowed revenue,</v>
      </c>
      <c r="AX62" s="1" t="str">
        <f t="shared" si="77"/>
        <v>No factors contributing to greater than 2% downward change.</v>
      </c>
      <c r="AY62" s="1" t="str">
        <f t="shared" si="78"/>
        <v>Gone up mainly due to Table 1076: allowed revenue,</v>
      </c>
      <c r="AZ62" s="1" t="str">
        <f t="shared" si="79"/>
        <v xml:space="preserve">Gone down mainly due to </v>
      </c>
    </row>
    <row r="63" spans="2:52" x14ac:dyDescent="0.25">
      <c r="B63" s="1" t="s">
        <v>89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90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21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>Table 1076: allowed revenue,</v>
      </c>
      <c r="AO65" s="1" t="str">
        <f t="shared" si="71"/>
        <v/>
      </c>
      <c r="AP65" s="1" t="str">
        <f t="shared" si="72"/>
        <v/>
      </c>
      <c r="AQ65" s="1" t="str">
        <f t="shared" si="73"/>
        <v/>
      </c>
      <c r="AU65" s="1" t="str">
        <f t="shared" si="74"/>
        <v>Table 1076: allowed revenue,</v>
      </c>
      <c r="AV65" s="1" t="str">
        <f t="shared" si="75"/>
        <v/>
      </c>
      <c r="AW65" s="1" t="str">
        <f t="shared" si="76"/>
        <v>Gone up mainly due to Table 1076: allowed revenue,</v>
      </c>
      <c r="AX65" s="1" t="str">
        <f t="shared" si="77"/>
        <v>No factors contributing to greater than 2% downward change.</v>
      </c>
      <c r="AY65" s="1" t="str">
        <f t="shared" si="78"/>
        <v>Gone up mainly due to Table 1076: allowed revenue,</v>
      </c>
      <c r="AZ65" s="1" t="str">
        <f t="shared" si="79"/>
        <v xml:space="preserve">Gone down mainly due to </v>
      </c>
    </row>
    <row r="66" spans="2:52" x14ac:dyDescent="0.25">
      <c r="B66" s="1" t="s">
        <v>22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2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2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2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2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2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2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2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2" si="98">IF(OR(V43="-",V43&lt;0.02),"",V$28&amp;",")</f>
        <v/>
      </c>
      <c r="W66" s="1" t="str">
        <f t="shared" ref="W66:W71" si="99">IF(OR(V43="-",V43&gt;-0.02),"",V$28&amp;",")</f>
        <v/>
      </c>
      <c r="X66" s="1" t="str">
        <f t="shared" ref="X66:X72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2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2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2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2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2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2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2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2" si="116">IF(OR(AN43="-",AN43&lt;0.02),"",AN$28&amp;",")</f>
        <v>Table 1076: allowed revenue,</v>
      </c>
      <c r="AO66" s="1" t="str">
        <f t="shared" ref="AO66:AO71" si="117">IF(OR(AN43="-",AN43&gt;-0.02),"",AN$28&amp;",")</f>
        <v/>
      </c>
      <c r="AP66" s="1" t="str">
        <f t="shared" ref="AP66:AP72" si="118">IF(OR(AP43="-",AP43&lt;0.02),"",AP$28&amp;",")</f>
        <v/>
      </c>
      <c r="AQ66" s="1" t="str">
        <f t="shared" ref="AQ66:AQ71" si="119">IF(OR(AP43="-",AP43&gt;-0.02),"",AP$28&amp;",")</f>
        <v/>
      </c>
      <c r="AU66" s="1" t="str">
        <f t="shared" ref="AU66" si="120">D66&amp;F66&amp;H66&amp;J66&amp;L66&amp;N66&amp;P66&amp;R66&amp;T66&amp;V66&amp;X66&amp;Z66&amp;AB66&amp;AD66&amp;AF66&amp;AH66&amp;AJ66&amp;AL66&amp;AN66&amp;AP66</f>
        <v>Table 1076: allowed revenue,</v>
      </c>
      <c r="AV66" s="1" t="str">
        <f t="shared" ref="AV66" si="121">E66&amp;G66&amp;I66&amp;K66&amp;M66&amp;O66&amp;Q66&amp;S66&amp;U66&amp;W66&amp;Y66&amp;AA66&amp;AC66&amp;AE66&amp;AG66&amp;AI66&amp;AK66&amp;AM66&amp;AO66&amp;AQ66</f>
        <v/>
      </c>
      <c r="AW66" s="1" t="str">
        <f t="shared" ref="AW66" si="122">IF(AU66="","No factors contributing to greater than 2% upward change.",AY66)</f>
        <v>Gone up mainly due to Table 1076: allowed revenue,</v>
      </c>
      <c r="AX66" s="1" t="str">
        <f t="shared" ref="AX66" si="123">IF(AV66="","No factors contributing to greater than 2% downward change.",AZ66)</f>
        <v>No factors contributing to greater than 2% downward change.</v>
      </c>
      <c r="AY66" s="1" t="str">
        <f t="shared" ref="AY66" si="124">"Gone up mainly due to "&amp;AU66</f>
        <v>Gone up mainly due to Table 1076: allowed revenue,</v>
      </c>
      <c r="AZ66" s="1" t="str">
        <f t="shared" ref="AZ66" si="125">"Gone down mainly due to "&amp;AV66</f>
        <v xml:space="preserve">Gone down mainly due to </v>
      </c>
    </row>
    <row r="67" spans="2:52" x14ac:dyDescent="0.25">
      <c r="B67" s="1" t="s">
        <v>23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/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/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>Table 1076: allowed revenue,</v>
      </c>
      <c r="AO67" s="1" t="str">
        <f t="shared" si="117"/>
        <v/>
      </c>
      <c r="AP67" s="1" t="str">
        <f t="shared" si="118"/>
        <v/>
      </c>
      <c r="AQ67" s="1" t="str">
        <f t="shared" si="119"/>
        <v/>
      </c>
      <c r="AU67" s="1" t="str">
        <f t="shared" si="74"/>
        <v>Table 1076: allowed revenue,</v>
      </c>
      <c r="AV67" s="1" t="str">
        <f t="shared" si="75"/>
        <v/>
      </c>
      <c r="AW67" s="1" t="str">
        <f t="shared" si="76"/>
        <v>Gone up mainly due to Table 1076: allowed revenue,</v>
      </c>
      <c r="AX67" s="1" t="str">
        <f t="shared" si="77"/>
        <v>No factors contributing to greater than 2% downward change.</v>
      </c>
      <c r="AY67" s="1" t="str">
        <f t="shared" si="78"/>
        <v>Gone up mainly due to Table 1076: allowed revenue,</v>
      </c>
      <c r="AZ67" s="1" t="str">
        <f t="shared" si="79"/>
        <v xml:space="preserve">Gone down mainly due to </v>
      </c>
    </row>
    <row r="68" spans="2:52" x14ac:dyDescent="0.25">
      <c r="B68" s="1" t="s">
        <v>76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/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/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/>
      </c>
      <c r="AN68" s="1" t="str">
        <f t="shared" si="116"/>
        <v>Table 1076: allowed revenue,</v>
      </c>
      <c r="AO68" s="1" t="str">
        <f t="shared" si="117"/>
        <v/>
      </c>
      <c r="AP68" s="1" t="str">
        <f t="shared" si="118"/>
        <v/>
      </c>
      <c r="AQ68" s="1" t="str">
        <f t="shared" si="119"/>
        <v/>
      </c>
      <c r="AU68" s="1" t="str">
        <f t="shared" si="74"/>
        <v>Table 1076: allowed revenue,</v>
      </c>
      <c r="AV68" s="1" t="str">
        <f t="shared" si="75"/>
        <v/>
      </c>
      <c r="AW68" s="1" t="str">
        <f t="shared" si="76"/>
        <v>Gone up mainly due to Table 1076: allowed revenue,</v>
      </c>
      <c r="AX68" s="1" t="str">
        <f t="shared" si="77"/>
        <v>No factors contributing to greater than 2% downward change.</v>
      </c>
      <c r="AY68" s="1" t="str">
        <f t="shared" si="78"/>
        <v>Gone up mainly due to Table 1076: allowed revenue,</v>
      </c>
      <c r="AZ68" s="1" t="str">
        <f t="shared" si="79"/>
        <v xml:space="preserve">Gone down mainly due to </v>
      </c>
    </row>
    <row r="69" spans="2:52" x14ac:dyDescent="0.25">
      <c r="B69" s="1" t="s">
        <v>77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/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/>
      </c>
      <c r="AN69" s="1" t="str">
        <f t="shared" si="116"/>
        <v>Table 1076: allowed revenue,</v>
      </c>
      <c r="AO69" s="1" t="str">
        <f t="shared" si="117"/>
        <v/>
      </c>
      <c r="AP69" s="1" t="str">
        <f t="shared" si="118"/>
        <v/>
      </c>
      <c r="AQ69" s="1" t="str">
        <f t="shared" si="119"/>
        <v/>
      </c>
      <c r="AU69" s="1" t="str">
        <f t="shared" si="74"/>
        <v>Table 1076: allowed revenue,</v>
      </c>
      <c r="AV69" s="1" t="str">
        <f t="shared" si="75"/>
        <v/>
      </c>
      <c r="AW69" s="1" t="str">
        <f t="shared" si="76"/>
        <v>Gone up mainly due to Table 1076: allowed revenue,</v>
      </c>
      <c r="AX69" s="1" t="str">
        <f t="shared" si="77"/>
        <v>No factors contributing to greater than 2% downward change.</v>
      </c>
      <c r="AY69" s="1" t="str">
        <f t="shared" si="78"/>
        <v>Gone up mainly due to Table 1076: allowed revenue,</v>
      </c>
      <c r="AZ69" s="1" t="str">
        <f t="shared" si="79"/>
        <v xml:space="preserve">Gone down mainly due to </v>
      </c>
    </row>
    <row r="70" spans="2:52" x14ac:dyDescent="0.25">
      <c r="B70" s="1" t="s">
        <v>78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/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/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>Table 1059: Otex,</v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/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/>
      </c>
      <c r="AN70" s="1" t="str">
        <f t="shared" si="116"/>
        <v/>
      </c>
      <c r="AO70" s="1" t="str">
        <f t="shared" si="117"/>
        <v/>
      </c>
      <c r="AP70" s="1" t="str">
        <f t="shared" si="118"/>
        <v/>
      </c>
      <c r="AQ70" s="1" t="str">
        <f t="shared" si="119"/>
        <v/>
      </c>
      <c r="AU70" s="1" t="str">
        <f t="shared" si="74"/>
        <v>Table 1059: Otex,</v>
      </c>
      <c r="AV70" s="1" t="str">
        <f t="shared" si="75"/>
        <v/>
      </c>
      <c r="AW70" s="1" t="str">
        <f t="shared" si="76"/>
        <v>Gone up mainly due to Table 1059: Otex,</v>
      </c>
      <c r="AX70" s="1" t="str">
        <f t="shared" si="77"/>
        <v>No factors contributing to greater than 2% downward change.</v>
      </c>
      <c r="AY70" s="1" t="str">
        <f t="shared" si="78"/>
        <v>Gone up mainly due to Table 1059: Otex,</v>
      </c>
      <c r="AZ70" s="1" t="str">
        <f t="shared" si="79"/>
        <v xml:space="preserve">Gone down mainly due to </v>
      </c>
    </row>
    <row r="71" spans="2:52" x14ac:dyDescent="0.25">
      <c r="B71" s="1" t="s">
        <v>79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24</v>
      </c>
      <c r="G72" s="1" t="str">
        <f t="shared" ref="G72" si="126">IF(OR(F49="-",F49&gt;-0.02),"",F$28&amp;",")</f>
        <v/>
      </c>
      <c r="H72" s="1" t="str">
        <f t="shared" si="84"/>
        <v/>
      </c>
      <c r="I72" s="1" t="str">
        <f t="shared" ref="I72" si="127">IF(OR(H49="-",H49&gt;-0.02),"",H$28&amp;",")</f>
        <v/>
      </c>
      <c r="J72" s="1" t="str">
        <f t="shared" si="86"/>
        <v/>
      </c>
      <c r="K72" s="1" t="str">
        <f t="shared" ref="K72" si="128">IF(OR(J49="-",J49&gt;-0.02),"",J$28&amp;",")</f>
        <v/>
      </c>
      <c r="L72" s="1" t="str">
        <f t="shared" si="88"/>
        <v/>
      </c>
      <c r="M72" s="1" t="str">
        <f t="shared" ref="M72" si="129">IF(OR(L49="-",L49&gt;-0.02),"",L$28&amp;",")</f>
        <v/>
      </c>
      <c r="N72" s="1" t="str">
        <f t="shared" si="90"/>
        <v/>
      </c>
      <c r="O72" s="1" t="str">
        <f t="shared" ref="O72" si="130">IF(OR(N49="-",N49&gt;-0.02),"",N$28&amp;",")</f>
        <v/>
      </c>
      <c r="P72" s="1" t="str">
        <f t="shared" si="92"/>
        <v/>
      </c>
      <c r="Q72" s="1" t="str">
        <f t="shared" ref="Q72" si="131">IF(OR(P49="-",P49&gt;-0.02),"",P$28&amp;",")</f>
        <v/>
      </c>
      <c r="R72" s="1" t="str">
        <f t="shared" si="94"/>
        <v/>
      </c>
      <c r="S72" s="1" t="str">
        <f t="shared" ref="S72" si="132">IF(OR(R49="-",R49&gt;-0.02),"",R$28&amp;",")</f>
        <v/>
      </c>
      <c r="T72" s="1" t="str">
        <f t="shared" si="96"/>
        <v/>
      </c>
      <c r="U72" s="1" t="str">
        <f t="shared" ref="U72" si="133">IF(OR(T49="-",T49&gt;-0.02),"",T$28&amp;",")</f>
        <v/>
      </c>
      <c r="V72" s="1" t="str">
        <f t="shared" si="98"/>
        <v/>
      </c>
      <c r="W72" s="1" t="str">
        <f t="shared" ref="W72" si="134">IF(OR(V49="-",V49&gt;-0.02),"",V$28&amp;",")</f>
        <v/>
      </c>
      <c r="X72" s="1" t="str">
        <f t="shared" si="100"/>
        <v/>
      </c>
      <c r="Y72" s="1" t="str">
        <f t="shared" ref="Y72" si="135">IF(OR(X49="-",X49&gt;-0.02),"",X$28&amp;",")</f>
        <v/>
      </c>
      <c r="Z72" s="1" t="str">
        <f t="shared" si="102"/>
        <v/>
      </c>
      <c r="AA72" s="1" t="str">
        <f t="shared" ref="AA72" si="136">IF(OR(Z49="-",Z49&gt;-0.02),"",Z$28&amp;",")</f>
        <v/>
      </c>
      <c r="AB72" s="1" t="str">
        <f t="shared" si="104"/>
        <v/>
      </c>
      <c r="AC72" s="1" t="str">
        <f t="shared" ref="AC72" si="137">IF(OR(AB49="-",AB49&gt;-0.02),"",AB$28&amp;",")</f>
        <v/>
      </c>
      <c r="AD72" s="1" t="str">
        <f t="shared" si="106"/>
        <v/>
      </c>
      <c r="AE72" s="1" t="str">
        <f t="shared" ref="AE72" si="138">IF(OR(AD49="-",AD49&gt;-0.02),"",AD$28&amp;",")</f>
        <v/>
      </c>
      <c r="AF72" s="1" t="str">
        <f t="shared" si="108"/>
        <v/>
      </c>
      <c r="AG72" s="1" t="str">
        <f t="shared" ref="AG72" si="139">IF(OR(AF49="-",AF49&gt;-0.02),"",AF$28&amp;",")</f>
        <v/>
      </c>
      <c r="AH72" s="1" t="str">
        <f t="shared" si="110"/>
        <v/>
      </c>
      <c r="AI72" s="1" t="str">
        <f t="shared" ref="AI72" si="140">IF(OR(AH49="-",AH49&gt;-0.02),"",AH$28&amp;",")</f>
        <v/>
      </c>
      <c r="AJ72" s="1" t="str">
        <f t="shared" si="112"/>
        <v/>
      </c>
      <c r="AK72" s="1" t="str">
        <f t="shared" ref="AK72" si="141">IF(OR(AJ49="-",AJ49&gt;-0.02),"",AJ$28&amp;",")</f>
        <v/>
      </c>
      <c r="AL72" s="1" t="str">
        <f t="shared" si="114"/>
        <v/>
      </c>
      <c r="AM72" s="1" t="str">
        <f t="shared" ref="AM72" si="142">IF(OR(AL49="-",AL49&gt;-0.02),"",AL$28&amp;",")</f>
        <v/>
      </c>
      <c r="AN72" s="1" t="str">
        <f t="shared" si="116"/>
        <v>Table 1076: allowed revenue,</v>
      </c>
      <c r="AO72" s="1" t="str">
        <f t="shared" ref="AO72" si="143">IF(OR(AN49="-",AN49&gt;-0.02),"",AN$28&amp;",")</f>
        <v/>
      </c>
      <c r="AP72" s="1" t="str">
        <f t="shared" si="118"/>
        <v/>
      </c>
      <c r="AQ72" s="1" t="str">
        <f t="shared" ref="AQ72" si="144">IF(OR(AP49="-",AP49&gt;-0.02),"",AP$28&amp;",")</f>
        <v/>
      </c>
      <c r="AU72" s="1" t="str">
        <f t="shared" ref="AU72" si="145">D72&amp;F72&amp;H72&amp;J72&amp;L72&amp;N72&amp;P72&amp;R72&amp;T72&amp;V72&amp;X72&amp;Z72&amp;AB72&amp;AD72&amp;AF72&amp;AH72&amp;AJ72&amp;AL72&amp;AN72&amp;AP72</f>
        <v>Table 1076: allowed revenue,</v>
      </c>
      <c r="AV72" s="1" t="str">
        <f t="shared" ref="AV72" si="146">E72&amp;G72&amp;I72&amp;K72&amp;M72&amp;O72&amp;Q72&amp;S72&amp;U72&amp;W72&amp;Y72&amp;AA72&amp;AC72&amp;AE72&amp;AG72&amp;AI72&amp;AK72&amp;AM72&amp;AO72&amp;AQ72</f>
        <v/>
      </c>
      <c r="AW72" s="1" t="str">
        <f t="shared" ref="AW72" si="147">IF(AU72="","No factors contributing to greater than 2% upward change.",AY72)</f>
        <v>Gone up mainly due to Table 1076: allowed revenue,</v>
      </c>
      <c r="AX72" s="1" t="str">
        <f t="shared" ref="AX72" si="148">IF(AV72="","No factors contributing to greater than 2% downward change.",AZ72)</f>
        <v>No factors contributing to greater than 2% downward change.</v>
      </c>
      <c r="AY72" s="1" t="str">
        <f t="shared" ref="AY72" si="149">"Gone up mainly due to "&amp;AU72</f>
        <v>Gone up mainly due to Table 1076: allowed revenue,</v>
      </c>
      <c r="AZ72" s="1" t="str">
        <f t="shared" ref="AZ72" si="150">"Gone down mainly due to "&amp;AV72</f>
        <v xml:space="preserve">Gone down mainly due to </v>
      </c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zoomScale="80" zoomScaleNormal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F20" sqref="F20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96</v>
      </c>
    </row>
    <row r="4" spans="1:17" ht="45.75" customHeight="1" x14ac:dyDescent="0.2">
      <c r="B4" s="67" t="s">
        <v>75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33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34</v>
      </c>
      <c r="D5" s="48" t="s">
        <v>35</v>
      </c>
      <c r="E5" s="48" t="s">
        <v>36</v>
      </c>
      <c r="F5" s="48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48" t="s">
        <v>43</v>
      </c>
      <c r="M5" s="48" t="s">
        <v>44</v>
      </c>
      <c r="N5" s="48" t="s">
        <v>45</v>
      </c>
      <c r="O5" s="48" t="s">
        <v>46</v>
      </c>
      <c r="P5" s="48" t="s">
        <v>47</v>
      </c>
      <c r="Q5" s="48" t="s">
        <v>48</v>
      </c>
    </row>
    <row r="6" spans="1:17" ht="28.5" x14ac:dyDescent="0.2">
      <c r="A6" s="40"/>
      <c r="B6" s="41" t="s">
        <v>12</v>
      </c>
      <c r="C6" s="42"/>
      <c r="D6" s="43">
        <f>VLOOKUP($B6,[1]Tariffs!$A$15:$I$42,3,FALSE)</f>
        <v>1</v>
      </c>
      <c r="E6" s="44">
        <f>VLOOKUP($B6,[2]Tariffs!$A:$I,4,FALSE)</f>
        <v>2.1960000000000002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4.1399999999999997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VLOOKUP(B6,[2]Summary!$A$1:$J$65536,10,FALSE)</f>
        <v>2.6325241948136573</v>
      </c>
      <c r="N6" s="47">
        <f>VLOOKUP(B6,[1]Summary!$A$1:$J$65536,10,FALSE)</f>
        <v>2.5824021743176471</v>
      </c>
      <c r="O6" s="50">
        <f>M6/N6-1</f>
        <v>1.9409068422603148E-2</v>
      </c>
      <c r="P6" s="51">
        <f>VLOOKUP(B6,[2]Summary!$A$1:$IJ$65536,11,FALSE)</f>
        <v>91.378805764757871</v>
      </c>
      <c r="Q6" s="52" t="str">
        <f>'Detailed Breakdown'!AW54&amp;" and "&amp;'Detailed Breakdown'!AX54</f>
        <v>Gone up mainly due to Table 1076: allowed revenue, and No factors contributing to greater than 2% downward change.</v>
      </c>
    </row>
    <row r="7" spans="1:17" ht="28.5" x14ac:dyDescent="0.2">
      <c r="A7" s="40"/>
      <c r="B7" s="41" t="s">
        <v>13</v>
      </c>
      <c r="C7" s="42"/>
      <c r="D7" s="43">
        <f>VLOOKUP($B7,[1]Tariffs!$A$15:$I$42,3,FALSE)</f>
        <v>2</v>
      </c>
      <c r="E7" s="44">
        <f>VLOOKUP($B7,[2]Tariffs!$A:$I,4,FALSE)</f>
        <v>2.4049999999999998</v>
      </c>
      <c r="F7" s="44">
        <f>VLOOKUP($B7,[2]Tariffs!$A:$I,5,FALSE)</f>
        <v>1.0920000000000001</v>
      </c>
      <c r="G7" s="44">
        <f>VLOOKUP($B7,[2]Tariffs!$A:$I,6,FALSE)</f>
        <v>0</v>
      </c>
      <c r="H7" s="44">
        <f>VLOOKUP($B7,[2]Tariffs!$A:$I,7,FALSE)</f>
        <v>4.1399999999999997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VLOOKUP(B7,[2]Summary!$A$1:$J$65536,10,FALSE)</f>
        <v>2.1416314160524621</v>
      </c>
      <c r="N7" s="47">
        <f>VLOOKUP(B7,[1]Summary!$A$1:$J$65536,10,FALSE)</f>
        <v>2.0941132897211814</v>
      </c>
      <c r="O7" s="50">
        <f t="shared" ref="O7:O32" si="1">M7/N7-1</f>
        <v>2.2691287316937592E-2</v>
      </c>
      <c r="P7" s="51">
        <f>VLOOKUP(B7,[2]Summary!$A$1:$IJ$65536,11,FALSE)</f>
        <v>114.4555618707295</v>
      </c>
      <c r="Q7" s="52" t="str">
        <f>'Detailed Breakdown'!AW55&amp;" and "&amp;'Detailed Breakdown'!AX55</f>
        <v>Gone up mainly due to Table 1076: allowed revenue, and No factors contributing to greater than 2% downward change.</v>
      </c>
    </row>
    <row r="8" spans="1:17" ht="28.5" x14ac:dyDescent="0.2">
      <c r="A8" s="40"/>
      <c r="B8" s="41" t="s">
        <v>14</v>
      </c>
      <c r="C8" s="42"/>
      <c r="D8" s="43">
        <f>VLOOKUP($B8,[1]Tariffs!$A$15:$I$42,3,FALSE)</f>
        <v>2</v>
      </c>
      <c r="E8" s="44">
        <f>VLOOKUP($B8,[2]Tariffs!$A:$I,4,FALSE)</f>
        <v>1.1619999999999999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VLOOKUP(B8,[2]Summary!$A$1:$J$65536,10,FALSE)</f>
        <v>1.1619999999999999</v>
      </c>
      <c r="N8" s="47">
        <f>VLOOKUP(B8,[1]Summary!$A$1:$J$65536,10,FALSE)</f>
        <v>1.111</v>
      </c>
      <c r="O8" s="50">
        <f t="shared" si="1"/>
        <v>4.5904590459045824E-2</v>
      </c>
      <c r="P8" s="51">
        <f>VLOOKUP(B8,[2]Summary!$A$1:$IJ$65536,11,FALSE)</f>
        <v>29.258046511511825</v>
      </c>
      <c r="Q8" s="52" t="str">
        <f>'Detailed Breakdown'!AW56&amp;" and "&amp;'Detailed Breakdown'!AX56</f>
        <v>Gone up mainly due to Table 1076: allowed revenue, and Gone down mainly due to Table 1059: Otex,</v>
      </c>
    </row>
    <row r="9" spans="1:17" ht="28.5" x14ac:dyDescent="0.2">
      <c r="A9" s="40"/>
      <c r="B9" s="41" t="s">
        <v>15</v>
      </c>
      <c r="C9" s="42"/>
      <c r="D9" s="43">
        <f>VLOOKUP($B9,[1]Tariffs!$A$15:$I$42,3,FALSE)</f>
        <v>3</v>
      </c>
      <c r="E9" s="44">
        <f>VLOOKUP($B9,[2]Tariffs!$A:$I,4,FALSE)</f>
        <v>2.0209999999999999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7.5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VLOOKUP(B9,[2]Summary!$A$1:$J$65536,10,FALSE)</f>
        <v>2.2487497679562711</v>
      </c>
      <c r="N9" s="47">
        <f>VLOOKUP(B9,[1]Summary!$A$1:$J$65536,10,FALSE)</f>
        <v>2.1564255964036878</v>
      </c>
      <c r="O9" s="50">
        <f t="shared" si="1"/>
        <v>4.2813520534422445E-2</v>
      </c>
      <c r="P9" s="51">
        <f>VLOOKUP(B9,[2]Summary!$A$1:$IJ$65536,11,FALSE)</f>
        <v>271.03509998856163</v>
      </c>
      <c r="Q9" s="52" t="str">
        <f>'Detailed Breakdown'!AW57&amp;" and "&amp;'Detailed Breakdown'!AX57</f>
        <v>Gone up mainly due to Table 1076: allowed revenue, and No factors contributing to greater than 2% downward change.</v>
      </c>
    </row>
    <row r="10" spans="1:17" ht="28.5" x14ac:dyDescent="0.2">
      <c r="A10" s="40"/>
      <c r="B10" s="41" t="s">
        <v>16</v>
      </c>
      <c r="C10" s="42"/>
      <c r="D10" s="43">
        <f>VLOOKUP($B10,[1]Tariffs!$A$15:$I$42,3,FALSE)</f>
        <v>4</v>
      </c>
      <c r="E10" s="44">
        <f>VLOOKUP($B10,[2]Tariffs!$A:$I,4,FALSE)</f>
        <v>2.1920000000000002</v>
      </c>
      <c r="F10" s="44">
        <f>VLOOKUP($B10,[2]Tariffs!$A:$I,5,FALSE)</f>
        <v>1.0820000000000001</v>
      </c>
      <c r="G10" s="44">
        <f>VLOOKUP($B10,[2]Tariffs!$A:$I,6,FALSE)</f>
        <v>0</v>
      </c>
      <c r="H10" s="44">
        <f>VLOOKUP($B10,[2]Tariffs!$A:$I,7,FALSE)</f>
        <v>7.5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VLOOKUP(B10,[2]Summary!$A$1:$J$65536,10,FALSE)</f>
        <v>2.0392751825840172</v>
      </c>
      <c r="N10" s="47">
        <f>VLOOKUP(B10,[1]Summary!$A$1:$J$65536,10,FALSE)</f>
        <v>1.9586706245752967</v>
      </c>
      <c r="O10" s="50">
        <f t="shared" si="1"/>
        <v>4.115268641770653E-2</v>
      </c>
      <c r="P10" s="51">
        <f>VLOOKUP(B10,[2]Summary!$A$1:$IJ$65536,11,FALSE)</f>
        <v>405.38509507886397</v>
      </c>
      <c r="Q10" s="52" t="str">
        <f>'Detailed Breakdown'!AW58&amp;" and "&amp;'Detailed Breakdown'!AX58</f>
        <v>Gone up mainly due to Table 1076: allowed revenue, and No factors contributing to greater than 2% downward change.</v>
      </c>
    </row>
    <row r="11" spans="1:17" ht="28.5" x14ac:dyDescent="0.2">
      <c r="A11" s="40"/>
      <c r="B11" s="41" t="s">
        <v>17</v>
      </c>
      <c r="C11" s="42"/>
      <c r="D11" s="43">
        <f>VLOOKUP($B11,[1]Tariffs!$A$15:$I$42,3,FALSE)</f>
        <v>4</v>
      </c>
      <c r="E11" s="44">
        <f>VLOOKUP($B11,[2]Tariffs!$A:$I,4,FALSE)</f>
        <v>1.228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VLOOKUP(B11,[2]Summary!$A$1:$J$65536,10,FALSE)</f>
        <v>1.228</v>
      </c>
      <c r="N11" s="47">
        <f>VLOOKUP(B11,[1]Summary!$A$1:$J$65536,10,FALSE)</f>
        <v>1.1930000000000003</v>
      </c>
      <c r="O11" s="50">
        <f t="shared" si="1"/>
        <v>2.9337803855825406E-2</v>
      </c>
      <c r="P11" s="51">
        <f>VLOOKUP(B11,[2]Summary!$A$1:$IJ$65536,11,FALSE)</f>
        <v>81.554209716290259</v>
      </c>
      <c r="Q11" s="52" t="str">
        <f>'Detailed Breakdown'!AW59&amp;" and "&amp;'Detailed Breakdown'!AX59</f>
        <v>Gone up mainly due to Table 1076: allowed revenue, and Gone down mainly due to Table 1059: Otex,</v>
      </c>
    </row>
    <row r="12" spans="1:17" x14ac:dyDescent="0.2">
      <c r="A12" s="40"/>
      <c r="B12" s="41" t="s">
        <v>18</v>
      </c>
      <c r="C12" s="42"/>
      <c r="D12" s="43" t="str">
        <f>VLOOKUP($B12,[1]Tariffs!$A$15:$I$42,3,FALSE)</f>
        <v>5-8</v>
      </c>
      <c r="E12" s="44">
        <f>VLOOKUP($B12,[2]Tariffs!$A:$I,4,FALSE)</f>
        <v>2.1440000000000001</v>
      </c>
      <c r="F12" s="44">
        <f>VLOOKUP($B12,[2]Tariffs!$A:$I,5,FALSE)</f>
        <v>1.0780000000000001</v>
      </c>
      <c r="G12" s="44">
        <f>VLOOKUP($B12,[2]Tariffs!$A:$I,6,FALSE)</f>
        <v>0</v>
      </c>
      <c r="H12" s="44">
        <f>VLOOKUP($B12,[2]Tariffs!$A:$I,7,FALSE)</f>
        <v>19.54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VLOOKUP(B12,[2]Summary!$A$1:$J$65536,10,FALSE)</f>
        <v>2.1422672106134404</v>
      </c>
      <c r="N12" s="47">
        <f>VLOOKUP(B12,[1]Summary!$A$1:$J$65536,10,FALSE)</f>
        <v>2.0507868406873726</v>
      </c>
      <c r="O12" s="50"/>
      <c r="P12" s="51">
        <f>VLOOKUP(B12,[2]Summary!$A$1:$IJ$65536,11,FALSE)</f>
        <v>710.11209646048314</v>
      </c>
      <c r="Q12" s="52"/>
    </row>
    <row r="13" spans="1:17" x14ac:dyDescent="0.2">
      <c r="A13" s="40"/>
      <c r="B13" s="41" t="s">
        <v>19</v>
      </c>
      <c r="C13" s="42"/>
      <c r="D13" s="43" t="str">
        <f>VLOOKUP($B13,[1]Tariffs!$A$15:$I$42,3,FALSE)</f>
        <v>5-8</v>
      </c>
      <c r="E13" s="44">
        <f>VLOOKUP($B13,[2]Tariffs!$A:$I,4,FALSE)</f>
        <v>2.0459999999999998</v>
      </c>
      <c r="F13" s="44">
        <f>VLOOKUP($B13,[2]Tariffs!$A:$I,5,FALSE)</f>
        <v>1.07</v>
      </c>
      <c r="G13" s="44">
        <f>VLOOKUP($B13,[2]Tariffs!$A:$I,6,FALSE)</f>
        <v>0</v>
      </c>
      <c r="H13" s="44">
        <f>VLOOKUP($B13,[2]Tariffs!$A:$I,7,FALSE)</f>
        <v>23.88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VLOOKUP(B13,[2]Summary!$A$1:$J$65536,10,FALSE)</f>
        <v>1.9357873919239872</v>
      </c>
      <c r="N13" s="47">
        <f>VLOOKUP(B13,[1]Summary!$A$1:$J$65536,10,FALSE)</f>
        <v>1.8887448052384102</v>
      </c>
      <c r="O13" s="50"/>
      <c r="P13" s="51">
        <f>VLOOKUP(B13,[2]Summary!$A$1:$IJ$65536,11,FALSE)</f>
        <v>1339.9903000013101</v>
      </c>
      <c r="Q13" s="52"/>
    </row>
    <row r="14" spans="1:17" x14ac:dyDescent="0.2">
      <c r="A14" s="40"/>
      <c r="B14" s="41" t="s">
        <v>20</v>
      </c>
      <c r="C14" s="42"/>
      <c r="D14" s="43" t="str">
        <f>VLOOKUP($B14,[1]Tariffs!$A$15:$I$42,3,FALSE)</f>
        <v>5-8</v>
      </c>
      <c r="E14" s="44">
        <f>VLOOKUP($B14,[2]Tariffs!$A:$I,4,FALSE)</f>
        <v>1.3149999999999999</v>
      </c>
      <c r="F14" s="44">
        <f>VLOOKUP($B14,[2]Tariffs!$A:$I,5,FALSE)</f>
        <v>1.018</v>
      </c>
      <c r="G14" s="44">
        <f>VLOOKUP($B14,[2]Tariffs!$A:$I,6,FALSE)</f>
        <v>0</v>
      </c>
      <c r="H14" s="44">
        <f>VLOOKUP($B14,[2]Tariffs!$A:$I,7,FALSE)</f>
        <v>183.19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VLOOKUP(B14,[2]Summary!$A$1:$J$65536,10,FALSE)</f>
        <v>2.0396021278682466</v>
      </c>
      <c r="N14" s="47">
        <f>VLOOKUP(B14,[1]Summary!$A$1:$J$65536,10,FALSE)</f>
        <v>1.8092485506669298</v>
      </c>
      <c r="O14" s="50"/>
      <c r="P14" s="51">
        <f>VLOOKUP(B14,[2]Summary!$A$1:$IJ$65536,11,FALSE)</f>
        <v>1735.5273425419841</v>
      </c>
      <c r="Q14" s="52"/>
    </row>
    <row r="15" spans="1:17" x14ac:dyDescent="0.2">
      <c r="A15" s="40"/>
      <c r="B15" s="41" t="s">
        <v>89</v>
      </c>
      <c r="C15" s="42"/>
      <c r="D15" s="43">
        <v>0</v>
      </c>
      <c r="E15" s="44">
        <f>VLOOKUP($B15,[2]Tariffs!$A:$I,4,FALSE)</f>
        <v>7.5</v>
      </c>
      <c r="F15" s="44">
        <f>VLOOKUP($B15,[2]Tariffs!$A:$I,5,FALSE)</f>
        <v>1.613</v>
      </c>
      <c r="G15" s="44">
        <f>VLOOKUP($B15,[2]Tariffs!$A:$I,6,FALSE)</f>
        <v>1.0840000000000001</v>
      </c>
      <c r="H15" s="44">
        <f>VLOOKUP($B15,[2]Tariffs!$A:$I,7,FALSE)</f>
        <v>4.1399999999999997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>
        <f>VLOOKUP(B15,[2]Summary!$A$1:$J$65536,10,FALSE)</f>
        <v>2.4241568703809344</v>
      </c>
      <c r="N15" s="47" t="str">
        <f>VLOOKUP(B15,[1]Summary!$A$1:$J$65536,10,FALSE)</f>
        <v/>
      </c>
      <c r="O15" s="50"/>
      <c r="P15" s="51">
        <f>VLOOKUP(B15,[2]Summary!$A$1:$IJ$65536,11,FALSE)</f>
        <v>79.964788144784265</v>
      </c>
      <c r="Q15" s="52"/>
    </row>
    <row r="16" spans="1:17" x14ac:dyDescent="0.2">
      <c r="A16" s="40"/>
      <c r="B16" s="41" t="s">
        <v>90</v>
      </c>
      <c r="C16" s="42"/>
      <c r="D16" s="43">
        <v>0</v>
      </c>
      <c r="E16" s="44">
        <f>VLOOKUP($B16,[2]Tariffs!$A:$I,4,FALSE)</f>
        <v>6.8520000000000003</v>
      </c>
      <c r="F16" s="44">
        <f>VLOOKUP($B16,[2]Tariffs!$A:$I,5,FALSE)</f>
        <v>1.5529999999999999</v>
      </c>
      <c r="G16" s="44">
        <f>VLOOKUP($B16,[2]Tariffs!$A:$I,6,FALSE)</f>
        <v>1.0760000000000001</v>
      </c>
      <c r="H16" s="44">
        <f>VLOOKUP($B16,[2]Tariffs!$A:$I,7,FALSE)</f>
        <v>7.5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VLOOKUP(B16,[2]Summary!$A$1:$J$65536,10,FALSE)</f>
        <v>1.95292257055412</v>
      </c>
      <c r="N16" s="47">
        <f>VLOOKUP(B16,[1]Summary!$A$1:$J$65536,10,FALSE)</f>
        <v>1.8632396051802198</v>
      </c>
      <c r="O16" s="50"/>
      <c r="P16" s="51">
        <f>VLOOKUP(B16,[2]Summary!$A$1:$IJ$65536,11,FALSE)</f>
        <v>1227.7552864371919</v>
      </c>
      <c r="Q16" s="52"/>
    </row>
    <row r="17" spans="1:17" ht="28.5" x14ac:dyDescent="0.2">
      <c r="A17" s="40"/>
      <c r="B17" s="41" t="s">
        <v>21</v>
      </c>
      <c r="C17" s="42"/>
      <c r="D17" s="43">
        <f>VLOOKUP($B17,[1]Tariffs!$A$15:$I$42,3,FALSE)</f>
        <v>0</v>
      </c>
      <c r="E17" s="44">
        <f>VLOOKUP($B17,[2]Tariffs!$A:$I,4,FALSE)</f>
        <v>5.282</v>
      </c>
      <c r="F17" s="44">
        <f>VLOOKUP($B17,[2]Tariffs!$A:$I,5,FALSE)</f>
        <v>1.415</v>
      </c>
      <c r="G17" s="44">
        <f>VLOOKUP($B17,[2]Tariffs!$A:$I,6,FALSE)</f>
        <v>1.054</v>
      </c>
      <c r="H17" s="44">
        <f>VLOOKUP($B17,[2]Tariffs!$A:$I,7,FALSE)</f>
        <v>9.26</v>
      </c>
      <c r="I17" s="44">
        <f>VLOOKUP($B17,[2]Tariffs!$A:$I,8,FALSE)</f>
        <v>3.84</v>
      </c>
      <c r="J17" s="44">
        <f>VLOOKUP($B17,[2]Tariffs!$A:$I,9,FALSE)</f>
        <v>7.58</v>
      </c>
      <c r="K17" s="44">
        <f t="shared" si="0"/>
        <v>3.84</v>
      </c>
      <c r="L17" s="54"/>
      <c r="M17" s="47">
        <f>VLOOKUP(B17,[2]Summary!$A$1:$J$65536,10,FALSE)</f>
        <v>2.5553970542282101</v>
      </c>
      <c r="N17" s="47">
        <f>VLOOKUP(B17,[1]Summary!$A$1:$J$65536,10,FALSE)</f>
        <v>2.4139262935859809</v>
      </c>
      <c r="O17" s="50">
        <f t="shared" si="1"/>
        <v>5.8606081311649794E-2</v>
      </c>
      <c r="P17" s="51">
        <f>VLOOKUP(B17,[2]Summary!$A$1:$IJ$65536,11,FALSE)</f>
        <v>4502.0376881153143</v>
      </c>
      <c r="Q17" s="52" t="str">
        <f>'Detailed Breakdown'!AW65&amp;" and "&amp;'Detailed Breakdown'!AX65</f>
        <v>Gone up mainly due to Table 1076: allowed revenue, and No factors contributing to greater than 2% downward change.</v>
      </c>
    </row>
    <row r="18" spans="1:17" ht="28.5" x14ac:dyDescent="0.2">
      <c r="A18" s="40"/>
      <c r="B18" s="41" t="s">
        <v>22</v>
      </c>
      <c r="C18" s="42"/>
      <c r="D18" s="43">
        <f>VLOOKUP($B18,[1]Tariffs!$A$15:$I$42,3,FALSE)</f>
        <v>0</v>
      </c>
      <c r="E18" s="44">
        <f>VLOOKUP($B18,[2]Tariffs!$A:$I,4,FALSE)</f>
        <v>3.9239999999999999</v>
      </c>
      <c r="F18" s="44">
        <f>VLOOKUP($B18,[2]Tariffs!$A:$I,5,FALSE)</f>
        <v>1.3029999999999999</v>
      </c>
      <c r="G18" s="44">
        <f>VLOOKUP($B18,[2]Tariffs!$A:$I,6,FALSE)</f>
        <v>1.0309999999999999</v>
      </c>
      <c r="H18" s="44">
        <f>VLOOKUP($B18,[2]Tariffs!$A:$I,7,FALSE)</f>
        <v>7.22</v>
      </c>
      <c r="I18" s="44">
        <f>VLOOKUP($B18,[2]Tariffs!$A:$I,8,FALSE)</f>
        <v>4.68</v>
      </c>
      <c r="J18" s="44">
        <f>VLOOKUP($B18,[2]Tariffs!$A:$I,9,FALSE)</f>
        <v>6.74</v>
      </c>
      <c r="K18" s="44">
        <f t="shared" si="0"/>
        <v>4.68</v>
      </c>
      <c r="L18" s="54"/>
      <c r="M18" s="47">
        <f>VLOOKUP(B18,[2]Summary!$A$1:$J$65536,10,FALSE)</f>
        <v>2.6656493285076159</v>
      </c>
      <c r="N18" s="47">
        <f>VLOOKUP(B18,[1]Summary!$A$1:$J$65536,10,FALSE)</f>
        <v>2.6451570568445351</v>
      </c>
      <c r="O18" s="50">
        <f t="shared" si="1"/>
        <v>7.7470907105707809E-3</v>
      </c>
      <c r="P18" s="51">
        <f>VLOOKUP(B18,[2]Summary!$A$1:$IJ$65536,11,FALSE)</f>
        <v>14906.330136760183</v>
      </c>
      <c r="Q18" s="52" t="str">
        <f>'Detailed Breakdown'!AW66&amp;" and "&amp;'Detailed Breakdown'!AX66</f>
        <v>Gone up mainly due to Table 1076: allowed revenue, and No factors contributing to greater than 2% downward change.</v>
      </c>
    </row>
    <row r="19" spans="1:17" ht="28.5" x14ac:dyDescent="0.2">
      <c r="A19" s="40"/>
      <c r="B19" s="41" t="s">
        <v>23</v>
      </c>
      <c r="C19" s="42"/>
      <c r="D19" s="43">
        <f>VLOOKUP($B19,[1]Tariffs!$A$15:$I$42,3,FALSE)</f>
        <v>0</v>
      </c>
      <c r="E19" s="44">
        <f>VLOOKUP($B19,[2]Tariffs!$A:$I,4,FALSE)</f>
        <v>2.4180000000000001</v>
      </c>
      <c r="F19" s="44">
        <f>VLOOKUP($B19,[2]Tariffs!$A:$I,5,FALSE)</f>
        <v>1.147</v>
      </c>
      <c r="G19" s="44">
        <f>VLOOKUP($B19,[2]Tariffs!$A:$I,6,FALSE)</f>
        <v>1.016</v>
      </c>
      <c r="H19" s="44">
        <f>VLOOKUP($B19,[2]Tariffs!$A:$I,7,FALSE)</f>
        <v>78.03</v>
      </c>
      <c r="I19" s="44">
        <f>VLOOKUP($B19,[2]Tariffs!$A:$I,8,FALSE)</f>
        <v>4.95</v>
      </c>
      <c r="J19" s="44">
        <f>VLOOKUP($B19,[2]Tariffs!$A:$I,9,FALSE)</f>
        <v>6.77</v>
      </c>
      <c r="K19" s="44">
        <f t="shared" si="0"/>
        <v>4.95</v>
      </c>
      <c r="L19" s="54"/>
      <c r="M19" s="47">
        <f>VLOOKUP(B19,[2]Summary!$A$1:$J$65536,10,FALSE)</f>
        <v>1.9707350936154295</v>
      </c>
      <c r="N19" s="47">
        <f>VLOOKUP(B19,[1]Summary!$A$1:$J$65536,10,FALSE)</f>
        <v>1.8916128367026843</v>
      </c>
      <c r="O19" s="50">
        <f t="shared" si="1"/>
        <v>4.1827934013529466E-2</v>
      </c>
      <c r="P19" s="51">
        <f>VLOOKUP(B19,[2]Summary!$A$1:$IJ$65536,11,FALSE)</f>
        <v>33273.220233883818</v>
      </c>
      <c r="Q19" s="52" t="str">
        <f>'Detailed Breakdown'!AW67&amp;" and "&amp;'Detailed Breakdown'!AX67</f>
        <v>Gone up mainly due to Table 1076: allowed revenue, and No factors contributing to greater than 2% downward change.</v>
      </c>
    </row>
    <row r="20" spans="1:17" ht="28.5" x14ac:dyDescent="0.2">
      <c r="A20" s="40"/>
      <c r="B20" s="41" t="s">
        <v>76</v>
      </c>
      <c r="C20" s="42"/>
      <c r="D20" s="43">
        <f>VLOOKUP($B20,[1]Tariffs!$A$15:$I$42,3,FALSE)</f>
        <v>8</v>
      </c>
      <c r="E20" s="44">
        <f>VLOOKUP($B20,[2]Tariffs!$A:$I,4,FALSE)</f>
        <v>2.64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VLOOKUP(B20,[2]Summary!$A$1:$J$65536,10,FALSE)</f>
        <v>2.64</v>
      </c>
      <c r="N20" s="47">
        <f>VLOOKUP(B20,[1]Summary!$A$1:$J$65536,10,FALSE)</f>
        <v>2.472</v>
      </c>
      <c r="O20" s="50">
        <f t="shared" si="1"/>
        <v>6.7961165048543659E-2</v>
      </c>
      <c r="P20" s="51">
        <f>VLOOKUP(B20,[2]Summary!$A$1:$IJ$65536,11,FALSE)</f>
        <v>876.91851731364375</v>
      </c>
      <c r="Q20" s="52" t="str">
        <f>'Detailed Breakdown'!AW68&amp;" and "&amp;'Detailed Breakdown'!AX68</f>
        <v>Gone up mainly due to Table 1076: allowed revenue, and No factors contributing to greater than 2% downward change.</v>
      </c>
    </row>
    <row r="21" spans="1:17" ht="28.5" x14ac:dyDescent="0.2">
      <c r="A21" s="40"/>
      <c r="B21" s="41" t="s">
        <v>77</v>
      </c>
      <c r="C21" s="42"/>
      <c r="D21" s="43">
        <f>VLOOKUP($B21,[1]Tariffs!$A$15:$I$42,3,FALSE)</f>
        <v>1</v>
      </c>
      <c r="E21" s="44">
        <f>VLOOKUP($B21,[2]Tariffs!$A:$I,4,FALSE)</f>
        <v>2.9220000000000002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VLOOKUP(B21,[2]Summary!$A$1:$J$65536,10,FALSE)</f>
        <v>2.9220000000000002</v>
      </c>
      <c r="N21" s="47">
        <f>VLOOKUP(B21,[1]Summary!$A$1:$J$65536,10,FALSE)</f>
        <v>2.7730000000000001</v>
      </c>
      <c r="O21" s="50">
        <f t="shared" si="1"/>
        <v>5.3732419761990613E-2</v>
      </c>
      <c r="P21" s="51">
        <f>VLOOKUP(B21,[2]Summary!$A$1:$IJ$65536,11,FALSE)</f>
        <v>599.92877507647768</v>
      </c>
      <c r="Q21" s="52" t="str">
        <f>'Detailed Breakdown'!AW69&amp;" and "&amp;'Detailed Breakdown'!AX69</f>
        <v>Gone up mainly due to Table 1076: allowed revenue, and No factors contributing to greater than 2% downward change.</v>
      </c>
    </row>
    <row r="22" spans="1:17" ht="28.5" x14ac:dyDescent="0.2">
      <c r="A22" s="40"/>
      <c r="B22" s="41" t="s">
        <v>78</v>
      </c>
      <c r="C22" s="42"/>
      <c r="D22" s="43">
        <f>VLOOKUP($B22,[1]Tariffs!$A$15:$I$42,3,FALSE)</f>
        <v>1</v>
      </c>
      <c r="E22" s="44">
        <f>VLOOKUP($B22,[2]Tariffs!$A:$I,4,FALSE)</f>
        <v>3.86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VLOOKUP(B22,[2]Summary!$A$1:$J$65536,10,FALSE)</f>
        <v>3.8600000000000008</v>
      </c>
      <c r="N22" s="47">
        <f>VLOOKUP(B22,[1]Summary!$A$1:$J$65536,10,FALSE)</f>
        <v>3.714</v>
      </c>
      <c r="O22" s="50">
        <f t="shared" si="1"/>
        <v>3.9310716208939445E-2</v>
      </c>
      <c r="P22" s="51">
        <f>VLOOKUP(B22,[2]Summary!$A$1:$IJ$65536,11,FALSE)</f>
        <v>160.78389313227484</v>
      </c>
      <c r="Q22" s="52" t="str">
        <f>'Detailed Breakdown'!AW70&amp;" and "&amp;'Detailed Breakdown'!AX70</f>
        <v>Gone up mainly due to Table 1059: Otex, and No factors contributing to greater than 2% downward change.</v>
      </c>
    </row>
    <row r="23" spans="1:17" ht="28.5" x14ac:dyDescent="0.2">
      <c r="A23" s="40"/>
      <c r="B23" s="41" t="s">
        <v>79</v>
      </c>
      <c r="C23" s="42"/>
      <c r="D23" s="43">
        <f>VLOOKUP($B23,[1]Tariffs!$A$15:$I$42,3,FALSE)</f>
        <v>1</v>
      </c>
      <c r="E23" s="44">
        <f>VLOOKUP($B23,[2]Tariffs!$A:$I,4,FALSE)</f>
        <v>2.347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VLOOKUP(B23,[2]Summary!$A$1:$J$65536,10,FALSE)</f>
        <v>2.347</v>
      </c>
      <c r="N23" s="47">
        <f>VLOOKUP(B23,[1]Summary!$A$1:$J$65536,10,FALSE)</f>
        <v>2.1619999999999999</v>
      </c>
      <c r="O23" s="50">
        <f t="shared" si="1"/>
        <v>8.556891766882524E-2</v>
      </c>
      <c r="P23" s="51">
        <f>VLOOKUP(B23,[2]Summary!$A$1:$IJ$65536,11,FALSE)</f>
        <v>2191.1858368399967</v>
      </c>
      <c r="Q23" s="52" t="str">
        <f>'Detailed Breakdown'!AW71&amp;" and "&amp;'Detailed Breakdown'!AX71</f>
        <v>No factors contributing to greater than 2% upward change. and No factors contributing to greater than 2% downward change.</v>
      </c>
    </row>
    <row r="24" spans="1:17" ht="28.5" x14ac:dyDescent="0.2">
      <c r="A24" s="40"/>
      <c r="B24" s="41" t="s">
        <v>24</v>
      </c>
      <c r="C24" s="42"/>
      <c r="D24" s="43">
        <f>VLOOKUP($B24,[1]Tariffs!$A$15:$I$42,3,FALSE)</f>
        <v>0</v>
      </c>
      <c r="E24" s="44">
        <f>VLOOKUP($B24,[2]Tariffs!$A:$I,4,FALSE)</f>
        <v>23.795000000000002</v>
      </c>
      <c r="F24" s="44">
        <f>VLOOKUP($B24,[2]Tariffs!$A:$I,5,FALSE)</f>
        <v>2.3149999999999999</v>
      </c>
      <c r="G24" s="44">
        <f>VLOOKUP($B24,[2]Tariffs!$A:$I,6,FALSE)</f>
        <v>1.8049999999999999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VLOOKUP(B24,[2]Summary!$A$1:$J$65536,10,FALSE)</f>
        <v>2.9134132485109365</v>
      </c>
      <c r="N24" s="47">
        <f>VLOOKUP(B24,[1]Summary!$A$1:$J$65536,10,FALSE)</f>
        <v>2.7381977523667311</v>
      </c>
      <c r="O24" s="50">
        <f t="shared" si="1"/>
        <v>6.3989350656927568E-2</v>
      </c>
      <c r="P24" s="51">
        <f>VLOOKUP(B24,[2]Summary!$A$1:$IJ$65536,11,FALSE)</f>
        <v>276952.25911382085</v>
      </c>
      <c r="Q24" s="52" t="str">
        <f>'Detailed Breakdown'!AW72&amp;" and "&amp;'Detailed Breakdown'!AX72</f>
        <v>Gone up mainly due to Table 1076: allowed revenue, and No factors contributing to greater than 2% downward change.</v>
      </c>
    </row>
    <row r="25" spans="1:17" ht="15" customHeight="1" x14ac:dyDescent="0.2">
      <c r="A25" s="40"/>
      <c r="B25" s="41" t="s">
        <v>91</v>
      </c>
      <c r="C25" s="42"/>
      <c r="D25" s="43" t="str">
        <f>VLOOKUP($B25,[1]Tariffs!$A$15:$I$42,3,FALSE)</f>
        <v>8&amp;0</v>
      </c>
      <c r="E25" s="44">
        <f>VLOOKUP($B25,[2]Tariffs!$A:$I,4,FALSE)</f>
        <v>-0.59599999999999997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VLOOKUP(B25,[2]Summary!$A$1:$J$65536,10,FALSE)</f>
        <v>-0.59599999999999997</v>
      </c>
      <c r="N25" s="47">
        <f>VLOOKUP(B25,[1]Summary!$A$1:$J$65536,10,FALSE)</f>
        <v>-0.59600000000000009</v>
      </c>
      <c r="O25" s="50">
        <f t="shared" si="1"/>
        <v>0</v>
      </c>
      <c r="P25" s="51">
        <f>VLOOKUP(B25,[2]Summary!$A$1:$IJ$65536,11,FALSE)</f>
        <v>-134.22394265064929</v>
      </c>
      <c r="Q25" s="55"/>
    </row>
    <row r="26" spans="1:17" ht="15" customHeight="1" x14ac:dyDescent="0.2">
      <c r="A26" s="40"/>
      <c r="B26" s="41" t="s">
        <v>49</v>
      </c>
      <c r="C26" s="42"/>
      <c r="D26" s="43">
        <f>VLOOKUP($B26,[1]Tariffs!$A$15:$I$42,3,FALSE)</f>
        <v>8</v>
      </c>
      <c r="E26" s="44">
        <f>VLOOKUP($B26,[2]Tariffs!$A:$I,4,FALSE)</f>
        <v>-0.503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 t="str">
        <f>VLOOKUP(B26,[2]Summary!$A$1:$J$65536,10,FALSE)</f>
        <v/>
      </c>
      <c r="N26" s="47">
        <f>VLOOKUP(B26,[1]Summary!$A$1:$J$65536,10,FALSE)</f>
        <v>-0.50800000000000001</v>
      </c>
      <c r="O26" s="50"/>
      <c r="P26" s="51" t="str">
        <f>VLOOKUP(B26,[2]Summary!$A$1:$IJ$65536,11,FALSE)</f>
        <v/>
      </c>
      <c r="Q26" s="55"/>
    </row>
    <row r="27" spans="1:17" x14ac:dyDescent="0.2">
      <c r="A27" s="40"/>
      <c r="B27" s="41" t="s">
        <v>50</v>
      </c>
      <c r="C27" s="42"/>
      <c r="D27" s="43">
        <f>VLOOKUP($B27,[1]Tariffs!$A$15:$I$42,3,FALSE)</f>
        <v>0</v>
      </c>
      <c r="E27" s="44">
        <f>VLOOKUP($B27,[2]Tariffs!$A:$I,4,FALSE)</f>
        <v>-0.59599999999999997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>
        <f>VLOOKUP(B27,[2]Summary!$A$1:$J$65536,10,FALSE)</f>
        <v>-0.56413606500820002</v>
      </c>
      <c r="N27" s="47">
        <f>VLOOKUP(B27,[1]Summary!$A$1:$J$65536,10,FALSE)</f>
        <v>-0.57713283171895413</v>
      </c>
      <c r="O27" s="50">
        <f t="shared" si="1"/>
        <v>-2.2519541423495326E-2</v>
      </c>
      <c r="P27" s="51">
        <f>VLOOKUP(B27,[2]Summary!$A$1:$IJ$65536,11,FALSE)</f>
        <v>-400.45653488663811</v>
      </c>
      <c r="Q27" s="55"/>
    </row>
    <row r="28" spans="1:17" ht="15" customHeight="1" x14ac:dyDescent="0.2">
      <c r="A28" s="40"/>
      <c r="B28" s="41" t="s">
        <v>51</v>
      </c>
      <c r="C28" s="42"/>
      <c r="D28" s="43">
        <f>VLOOKUP($B28,[1]Tariffs!$A$15:$I$42,3,FALSE)</f>
        <v>0</v>
      </c>
      <c r="E28" s="44">
        <f>VLOOKUP($B28,[2]Tariffs!$A:$I,4,FALSE)</f>
        <v>-4.7329999999999997</v>
      </c>
      <c r="F28" s="44">
        <f>VLOOKUP($B28,[2]Tariffs!$A:$I,5,FALSE)</f>
        <v>-0.442</v>
      </c>
      <c r="G28" s="44">
        <f>VLOOKUP($B28,[2]Tariffs!$A:$I,6,FALSE)</f>
        <v>-5.6000000000000001E-2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</v>
      </c>
      <c r="K28" s="44">
        <f t="shared" si="0"/>
        <v>0</v>
      </c>
      <c r="L28" s="49"/>
      <c r="M28" s="47">
        <f>VLOOKUP(B28,[2]Summary!$A$1:$J$65536,10,FALSE)</f>
        <v>-0.59699876204797275</v>
      </c>
      <c r="N28" s="47">
        <f>VLOOKUP(B28,[1]Summary!$A$1:$J$65536,10,FALSE)</f>
        <v>-0.60852901870473708</v>
      </c>
      <c r="O28" s="50">
        <f t="shared" si="1"/>
        <v>-1.8947751548983871E-2</v>
      </c>
      <c r="P28" s="51">
        <f>VLOOKUP(B28,[2]Summary!$A$1:$IJ$65536,11,FALSE)</f>
        <v>-751.92929670578269</v>
      </c>
      <c r="Q28" s="55"/>
    </row>
    <row r="29" spans="1:17" ht="15" customHeight="1" x14ac:dyDescent="0.2">
      <c r="A29" s="40"/>
      <c r="B29" s="41" t="s">
        <v>52</v>
      </c>
      <c r="C29" s="42"/>
      <c r="D29" s="43">
        <f>VLOOKUP($B29,[1]Tariffs!$A$15:$I$42,3,FALSE)</f>
        <v>0</v>
      </c>
      <c r="E29" s="44">
        <f>VLOOKUP($B29,[2]Tariffs!$A:$I,4,FALSE)</f>
        <v>-0.503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</v>
      </c>
      <c r="K29" s="44">
        <f t="shared" si="0"/>
        <v>0</v>
      </c>
      <c r="L29" s="49"/>
      <c r="M29" s="47">
        <f>VLOOKUP(B29,[2]Summary!$A$1:$J$65536,10,FALSE)</f>
        <v>-0.48437797933769006</v>
      </c>
      <c r="N29" s="47">
        <f>VLOOKUP(B29,[1]Summary!$A$1:$J$65536,10,FALSE)</f>
        <v>-0.48795873287125663</v>
      </c>
      <c r="O29" s="50">
        <f t="shared" si="1"/>
        <v>-7.3382302484815698E-3</v>
      </c>
      <c r="P29" s="51">
        <f>VLOOKUP(B29,[2]Summary!$A$1:$IJ$65536,11,FALSE)</f>
        <v>-402.57011061352961</v>
      </c>
      <c r="Q29" s="55"/>
    </row>
    <row r="30" spans="1:17" ht="15" customHeight="1" x14ac:dyDescent="0.2">
      <c r="A30" s="40"/>
      <c r="B30" s="41" t="s">
        <v>53</v>
      </c>
      <c r="C30" s="42"/>
      <c r="D30" s="43" t="e">
        <f>VLOOKUP($B30,[1]Tariffs!$A$15:$I$42,3,FALSE)</f>
        <v>#N/A</v>
      </c>
      <c r="E30" s="44">
        <f>VLOOKUP($B30,[2]Tariffs!$A:$I,4,FALSE)</f>
        <v>-3.996</v>
      </c>
      <c r="F30" s="44">
        <f>VLOOKUP($B30,[2]Tariffs!$A:$I,5,FALSE)</f>
        <v>-0.378</v>
      </c>
      <c r="G30" s="44">
        <f>VLOOKUP($B30,[2]Tariffs!$A:$I,6,FALSE)</f>
        <v>-4.4999999999999998E-2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</v>
      </c>
      <c r="K30" s="44">
        <f t="shared" si="0"/>
        <v>0</v>
      </c>
      <c r="L30" s="49"/>
      <c r="M30" s="47">
        <f>VLOOKUP(B30,[2]Summary!$A$1:$J$65536,10,FALSE)</f>
        <v>-0.49795188709417043</v>
      </c>
      <c r="N30" s="47">
        <f>VLOOKUP(B30,[1]Summary!$A$1:$J$65536,10,FALSE)</f>
        <v>-0.50612321744087863</v>
      </c>
      <c r="O30" s="50">
        <f t="shared" si="1"/>
        <v>-1.6144942703923082E-2</v>
      </c>
      <c r="P30" s="51">
        <f>VLOOKUP(B30,[2]Summary!$A$1:$IJ$65536,11,FALSE)</f>
        <v>-7218.1241973131046</v>
      </c>
      <c r="Q30" s="55"/>
    </row>
    <row r="31" spans="1:17" x14ac:dyDescent="0.2">
      <c r="A31" s="40"/>
      <c r="B31" s="41" t="s">
        <v>54</v>
      </c>
      <c r="C31" s="42"/>
      <c r="D31" s="43" t="e">
        <f>VLOOKUP($B31,[1]Tariffs!$A$15:$I$42,3,FALSE)</f>
        <v>#N/A</v>
      </c>
      <c r="E31" s="44">
        <f>VLOOKUP($B31,[2]Tariffs!$A:$I,4,FALSE)</f>
        <v>-0.26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32.08</v>
      </c>
      <c r="I31" s="44">
        <f>VLOOKUP($B31,[2]Tariffs!$A:$I,8,FALSE)</f>
        <v>0</v>
      </c>
      <c r="J31" s="44">
        <f>VLOOKUP($B31,[2]Tariffs!$A:$I,9,FALSE)</f>
        <v>0</v>
      </c>
      <c r="K31" s="44">
        <f t="shared" si="0"/>
        <v>0</v>
      </c>
      <c r="L31" s="49"/>
      <c r="M31" s="47">
        <f>VLOOKUP(B31,[2]Summary!$A$1:$J$65536,10,FALSE)</f>
        <v>-0.24650207391615539</v>
      </c>
      <c r="N31" s="47">
        <f>VLOOKUP(B31,[1]Summary!$A$1:$J$65536,10,FALSE)</f>
        <v>-0.24075199251447743</v>
      </c>
      <c r="O31" s="50">
        <f t="shared" si="1"/>
        <v>2.3883837228604321E-2</v>
      </c>
      <c r="P31" s="51">
        <f>VLOOKUP(B31,[2]Summary!$A$1:$IJ$65536,11,FALSE)</f>
        <v>-3158.1935252138928</v>
      </c>
      <c r="Q31" s="55"/>
    </row>
    <row r="32" spans="1:17" x14ac:dyDescent="0.2">
      <c r="A32" s="40"/>
      <c r="B32" s="41" t="s">
        <v>55</v>
      </c>
      <c r="C32" s="42"/>
      <c r="D32" s="43" t="e">
        <f>VLOOKUP($B32,[1]Tariffs!$A$15:$I$42,3,FALSE)</f>
        <v>#N/A</v>
      </c>
      <c r="E32" s="44">
        <f>VLOOKUP($B32,[2]Tariffs!$A:$I,4,FALSE)</f>
        <v>-2.0609999999999999</v>
      </c>
      <c r="F32" s="44">
        <f>VLOOKUP($B32,[2]Tariffs!$A:$I,5,FALSE)</f>
        <v>-0.20899999999999999</v>
      </c>
      <c r="G32" s="44">
        <f>VLOOKUP($B32,[2]Tariffs!$A:$I,6,FALSE)</f>
        <v>-1.7000000000000001E-2</v>
      </c>
      <c r="H32" s="44">
        <f>VLOOKUP($B32,[2]Tariffs!$A:$I,7,FALSE)</f>
        <v>32.08</v>
      </c>
      <c r="I32" s="44">
        <f>VLOOKUP($B32,[2]Tariffs!$A:$I,8,FALSE)</f>
        <v>0</v>
      </c>
      <c r="J32" s="44">
        <f>VLOOKUP($B32,[2]Tariffs!$A:$I,9,FALSE)</f>
        <v>0</v>
      </c>
      <c r="K32" s="44">
        <f t="shared" si="0"/>
        <v>0</v>
      </c>
      <c r="L32" s="49"/>
      <c r="M32" s="47">
        <f>VLOOKUP(B32,[2]Summary!$A$1:$J$65536,10,FALSE)</f>
        <v>-0.26831796664855267</v>
      </c>
      <c r="N32" s="47">
        <f>VLOOKUP(B32,[1]Summary!$A$1:$J$65536,10,FALSE)</f>
        <v>-0.26306185436643892</v>
      </c>
      <c r="O32" s="50">
        <f t="shared" si="1"/>
        <v>1.9980518630390742E-2</v>
      </c>
      <c r="P32" s="51">
        <f>VLOOKUP(B32,[2]Summary!$A$1:$IJ$65536,11,FALSE)</f>
        <v>-11219.201879979355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Yeo, Simon M.</cp:lastModifiedBy>
  <cp:lastPrinted>2017-12-07T15:57:03Z</cp:lastPrinted>
  <dcterms:created xsi:type="dcterms:W3CDTF">2012-04-17T13:56:47Z</dcterms:created>
  <dcterms:modified xsi:type="dcterms:W3CDTF">2017-12-07T15:57:03Z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