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60" yWindow="555" windowWidth="14250" windowHeight="966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Breakdown'!$B$1:$AU$51</definedName>
  </definedNames>
  <calcPr calcId="145621"/>
</workbook>
</file>

<file path=xl/calcChain.xml><?xml version="1.0" encoding="utf-8"?>
<calcChain xmlns="http://schemas.openxmlformats.org/spreadsheetml/2006/main">
  <c r="AU49" i="2" l="1"/>
  <c r="AT49" i="2"/>
  <c r="AU47" i="2"/>
  <c r="AT47" i="2"/>
  <c r="AU46" i="2"/>
  <c r="AT46" i="2"/>
  <c r="AU45" i="2"/>
  <c r="AT45" i="2"/>
  <c r="AU44" i="2"/>
  <c r="AT44" i="2"/>
  <c r="AU43" i="2"/>
  <c r="AT43" i="2"/>
  <c r="AU42" i="2"/>
  <c r="AT42" i="2"/>
  <c r="AU39" i="2"/>
  <c r="AU38" i="2"/>
  <c r="AU37" i="2"/>
  <c r="AU36" i="2"/>
  <c r="AT36" i="2"/>
  <c r="AU35" i="2"/>
  <c r="AT35" i="2"/>
  <c r="AU34" i="2"/>
  <c r="AT34" i="2"/>
  <c r="AU33" i="2"/>
  <c r="AT33" i="2"/>
  <c r="AU32" i="2"/>
  <c r="AT32" i="2"/>
  <c r="AU31" i="2"/>
  <c r="AT31" i="2"/>
  <c r="AT51" i="2" s="1"/>
  <c r="AT28" i="2"/>
  <c r="N7" i="3" l="1"/>
  <c r="N8" i="3"/>
  <c r="N9" i="3"/>
  <c r="N10" i="3"/>
  <c r="N11" i="3"/>
  <c r="N12" i="3"/>
  <c r="O12" i="3" s="1"/>
  <c r="N13" i="3"/>
  <c r="O13" i="3" s="1"/>
  <c r="N14" i="3"/>
  <c r="O14" i="3" s="1"/>
  <c r="N15" i="3"/>
  <c r="O15" i="3" s="1"/>
  <c r="N16" i="3"/>
  <c r="O16" i="3" s="1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6" i="3"/>
  <c r="D32" i="3" l="1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P32" i="3"/>
  <c r="M32" i="3"/>
  <c r="P31" i="3"/>
  <c r="M31" i="3"/>
  <c r="P30" i="3"/>
  <c r="M30" i="3"/>
  <c r="P29" i="3"/>
  <c r="M29" i="3"/>
  <c r="P28" i="3"/>
  <c r="M28" i="3"/>
  <c r="P27" i="3"/>
  <c r="M27" i="3"/>
  <c r="P26" i="3"/>
  <c r="M26" i="3"/>
  <c r="P25" i="3"/>
  <c r="M25" i="3"/>
  <c r="P24" i="3"/>
  <c r="M24" i="3"/>
  <c r="P23" i="3"/>
  <c r="M23" i="3"/>
  <c r="P22" i="3"/>
  <c r="M22" i="3"/>
  <c r="P21" i="3"/>
  <c r="M21" i="3"/>
  <c r="P20" i="3"/>
  <c r="M20" i="3"/>
  <c r="P19" i="3"/>
  <c r="M19" i="3"/>
  <c r="P18" i="3"/>
  <c r="M18" i="3"/>
  <c r="P17" i="3"/>
  <c r="M17" i="3"/>
  <c r="P16" i="3"/>
  <c r="M16" i="3"/>
  <c r="P15" i="3"/>
  <c r="M15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Q23" i="3" l="1"/>
  <c r="G72" i="2"/>
  <c r="AS49" i="2" l="1"/>
  <c r="AR49" i="2"/>
  <c r="AS47" i="2"/>
  <c r="AR47" i="2"/>
  <c r="AS46" i="2"/>
  <c r="AR46" i="2"/>
  <c r="AS45" i="2"/>
  <c r="AR45" i="2"/>
  <c r="AS44" i="2"/>
  <c r="AR44" i="2"/>
  <c r="AS43" i="2"/>
  <c r="AR43" i="2"/>
  <c r="AS42" i="2"/>
  <c r="AR42" i="2"/>
  <c r="AS39" i="2"/>
  <c r="AS38" i="2"/>
  <c r="AS37" i="2"/>
  <c r="AS36" i="2"/>
  <c r="AR36" i="2"/>
  <c r="AS35" i="2"/>
  <c r="AR35" i="2"/>
  <c r="AS34" i="2"/>
  <c r="AR34" i="2"/>
  <c r="AS33" i="2"/>
  <c r="AR33" i="2"/>
  <c r="AS32" i="2"/>
  <c r="AR32" i="2"/>
  <c r="AS31" i="2"/>
  <c r="AR31" i="2"/>
  <c r="AR72" i="2" l="1"/>
  <c r="AS72" i="2"/>
  <c r="AS71" i="2"/>
  <c r="AR71" i="2"/>
  <c r="AS64" i="2"/>
  <c r="AR64" i="2"/>
  <c r="AS63" i="2"/>
  <c r="AR63" i="2"/>
  <c r="AS62" i="2"/>
  <c r="AR62" i="2"/>
  <c r="AS61" i="2"/>
  <c r="AR61" i="2"/>
  <c r="AS60" i="2"/>
  <c r="AR60" i="2"/>
  <c r="AS70" i="2"/>
  <c r="AR69" i="2"/>
  <c r="AS68" i="2"/>
  <c r="AR67" i="2"/>
  <c r="AS66" i="2"/>
  <c r="AR65" i="2"/>
  <c r="AS59" i="2"/>
  <c r="AS58" i="2"/>
  <c r="AR57" i="2"/>
  <c r="AS56" i="2"/>
  <c r="AS55" i="2"/>
  <c r="AS54" i="2"/>
  <c r="AR28" i="2"/>
  <c r="AR59" i="2" l="1"/>
  <c r="AR55" i="2"/>
  <c r="AS57" i="2"/>
  <c r="AR51" i="2"/>
  <c r="AS65" i="2"/>
  <c r="AS67" i="2"/>
  <c r="AS69" i="2"/>
  <c r="AR54" i="2"/>
  <c r="AR56" i="2"/>
  <c r="AR58" i="2"/>
  <c r="AR66" i="2"/>
  <c r="AR68" i="2"/>
  <c r="AR70" i="2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N72" i="2" l="1"/>
  <c r="AO72" i="2"/>
  <c r="AJ72" i="2"/>
  <c r="AK72" i="2"/>
  <c r="AF72" i="2"/>
  <c r="AG72" i="2"/>
  <c r="AB72" i="2"/>
  <c r="AC72" i="2"/>
  <c r="X72" i="2"/>
  <c r="Y72" i="2"/>
  <c r="T72" i="2"/>
  <c r="U72" i="2"/>
  <c r="P72" i="2"/>
  <c r="Q72" i="2"/>
  <c r="L72" i="2"/>
  <c r="M72" i="2"/>
  <c r="AP72" i="2"/>
  <c r="AQ72" i="2"/>
  <c r="AL72" i="2"/>
  <c r="AM72" i="2"/>
  <c r="AH72" i="2"/>
  <c r="AI72" i="2"/>
  <c r="AD72" i="2"/>
  <c r="AE72" i="2"/>
  <c r="Z72" i="2"/>
  <c r="AA72" i="2"/>
  <c r="V72" i="2"/>
  <c r="W72" i="2"/>
  <c r="R72" i="2"/>
  <c r="S72" i="2"/>
  <c r="N72" i="2"/>
  <c r="O72" i="2"/>
  <c r="I72" i="2"/>
  <c r="H72" i="2"/>
  <c r="J72" i="2"/>
  <c r="K72" i="2"/>
  <c r="AP28" i="2"/>
  <c r="AN28" i="2"/>
  <c r="AL28" i="2"/>
  <c r="AJ28" i="2"/>
  <c r="AF28" i="2"/>
  <c r="AD28" i="2"/>
  <c r="AB28" i="2"/>
  <c r="Z28" i="2"/>
  <c r="X28" i="2"/>
  <c r="V28" i="2"/>
  <c r="R28" i="2"/>
  <c r="P28" i="2"/>
  <c r="N28" i="2"/>
  <c r="AX72" i="2" l="1"/>
  <c r="BB72" i="2" s="1"/>
  <c r="AZ72" i="2" s="1"/>
  <c r="AW72" i="2"/>
  <c r="BA72" i="2" s="1"/>
  <c r="AY72" i="2" s="1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Q24" i="3" l="1"/>
  <c r="AX66" i="2"/>
  <c r="BB66" i="2" s="1"/>
  <c r="AZ66" i="2" s="1"/>
  <c r="AW66" i="2"/>
  <c r="BA66" i="2" s="1"/>
  <c r="AY66" i="2" l="1"/>
  <c r="Q18" i="3" s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I55" i="2"/>
  <c r="H55" i="2"/>
  <c r="K54" i="2"/>
  <c r="J54" i="2"/>
  <c r="D51" i="2"/>
  <c r="J51" i="2" l="1"/>
  <c r="AW70" i="2"/>
  <c r="AX69" i="2"/>
  <c r="BB69" i="2" s="1"/>
  <c r="AZ69" i="2" s="1"/>
  <c r="AX70" i="2"/>
  <c r="BB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V63" i="2"/>
  <c r="W63" i="2"/>
  <c r="W64" i="2"/>
  <c r="V64" i="2"/>
  <c r="V65" i="2"/>
  <c r="W65" i="2"/>
  <c r="H51" i="2"/>
  <c r="AQ68" i="2" l="1"/>
  <c r="AX68" i="2" s="1"/>
  <c r="BB68" i="2" s="1"/>
  <c r="AZ68" i="2" s="1"/>
  <c r="AP68" i="2"/>
  <c r="BA70" i="2"/>
  <c r="AY70" i="2" s="1"/>
  <c r="AZ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O60" i="2"/>
  <c r="AN60" i="2"/>
  <c r="AQ60" i="2"/>
  <c r="AP60" i="2"/>
  <c r="AN61" i="2"/>
  <c r="AO61" i="2"/>
  <c r="AP61" i="2"/>
  <c r="AQ61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Q22" i="3" l="1"/>
  <c r="AX55" i="2"/>
  <c r="BB55" i="2" s="1"/>
  <c r="AZ55" i="2" s="1"/>
  <c r="AW55" i="2"/>
  <c r="BA55" i="2" s="1"/>
  <c r="AY55" i="2" s="1"/>
  <c r="Q7" i="3" s="1"/>
  <c r="AW71" i="2"/>
  <c r="AX67" i="2"/>
  <c r="BB67" i="2" s="1"/>
  <c r="AZ67" i="2" s="1"/>
  <c r="AW64" i="2"/>
  <c r="BA64" i="2" s="1"/>
  <c r="AY64" i="2" s="1"/>
  <c r="AW60" i="2"/>
  <c r="BA60" i="2" s="1"/>
  <c r="AY60" i="2" s="1"/>
  <c r="AW67" i="2"/>
  <c r="BA67" i="2" s="1"/>
  <c r="AY67" i="2" s="1"/>
  <c r="AX64" i="2"/>
  <c r="BB64" i="2" s="1"/>
  <c r="AX62" i="2"/>
  <c r="BB62" i="2" s="1"/>
  <c r="AX60" i="2"/>
  <c r="BB60" i="2" s="1"/>
  <c r="AZ60" i="2" s="1"/>
  <c r="AW58" i="2"/>
  <c r="BA58" i="2" s="1"/>
  <c r="AY58" i="2" s="1"/>
  <c r="AW56" i="2"/>
  <c r="BA56" i="2" s="1"/>
  <c r="AY56" i="2" s="1"/>
  <c r="AX71" i="2"/>
  <c r="BB71" i="2" s="1"/>
  <c r="AX65" i="2"/>
  <c r="BB65" i="2" s="1"/>
  <c r="AZ65" i="2" s="1"/>
  <c r="AX63" i="2"/>
  <c r="BB63" i="2" s="1"/>
  <c r="AZ63" i="2" s="1"/>
  <c r="AX61" i="2"/>
  <c r="BB61" i="2" s="1"/>
  <c r="AZ61" i="2" s="1"/>
  <c r="AW59" i="2"/>
  <c r="BA59" i="2" s="1"/>
  <c r="AY59" i="2" s="1"/>
  <c r="AW57" i="2"/>
  <c r="BA57" i="2" s="1"/>
  <c r="AY57" i="2" s="1"/>
  <c r="AW63" i="2"/>
  <c r="BA63" i="2" s="1"/>
  <c r="AY63" i="2" s="1"/>
  <c r="AW61" i="2"/>
  <c r="BA61" i="2" s="1"/>
  <c r="AY61" i="2" s="1"/>
  <c r="AX59" i="2"/>
  <c r="BB59" i="2" s="1"/>
  <c r="AZ59" i="2" s="1"/>
  <c r="AX57" i="2"/>
  <c r="BB57" i="2" s="1"/>
  <c r="AZ57" i="2" s="1"/>
  <c r="AW65" i="2"/>
  <c r="BA65" i="2" s="1"/>
  <c r="AY65" i="2" s="1"/>
  <c r="AW62" i="2"/>
  <c r="BA62" i="2" s="1"/>
  <c r="AY62" i="2" s="1"/>
  <c r="AX58" i="2"/>
  <c r="BB58" i="2" s="1"/>
  <c r="AZ58" i="2" s="1"/>
  <c r="AX56" i="2"/>
  <c r="BB56" i="2" s="1"/>
  <c r="AZ56" i="2" s="1"/>
  <c r="AW54" i="2"/>
  <c r="BA54" i="2" s="1"/>
  <c r="AY54" i="2" s="1"/>
  <c r="AW68" i="2"/>
  <c r="BA68" i="2" s="1"/>
  <c r="AY68" i="2" s="1"/>
  <c r="Q20" i="3" s="1"/>
  <c r="AW69" i="2"/>
  <c r="BA69" i="2" s="1"/>
  <c r="AY69" i="2" s="1"/>
  <c r="Q21" i="3" s="1"/>
  <c r="AX54" i="2"/>
  <c r="BA71" i="2"/>
  <c r="AY71" i="2" s="1"/>
  <c r="Q19" i="3" l="1"/>
  <c r="Q8" i="3"/>
  <c r="Q17" i="3"/>
  <c r="Q10" i="3"/>
  <c r="Q9" i="3"/>
  <c r="Q11" i="3"/>
  <c r="AZ62" i="2"/>
  <c r="AZ71" i="2"/>
  <c r="AZ64" i="2"/>
  <c r="BB54" i="2"/>
  <c r="AZ54" i="2" s="1"/>
  <c r="Q6" i="3" s="1"/>
  <c r="K31" i="3" l="1"/>
  <c r="K8" i="3" l="1"/>
  <c r="K16" i="3"/>
  <c r="K20" i="3"/>
  <c r="K26" i="3"/>
  <c r="K7" i="3"/>
  <c r="K24" i="3"/>
  <c r="K12" i="3"/>
  <c r="K6" i="3"/>
  <c r="K10" i="3"/>
  <c r="K15" i="3"/>
  <c r="K13" i="3"/>
  <c r="K23" i="3"/>
  <c r="K29" i="3"/>
  <c r="K9" i="3"/>
  <c r="K27" i="3"/>
  <c r="K25" i="3"/>
  <c r="K14" i="3"/>
  <c r="K22" i="3"/>
  <c r="K30" i="3"/>
  <c r="K11" i="3"/>
  <c r="K21" i="3"/>
  <c r="K28" i="3"/>
  <c r="K32" i="3"/>
  <c r="O27" i="3" l="1"/>
  <c r="O31" i="3" l="1"/>
  <c r="K19" i="3"/>
  <c r="O25" i="3"/>
  <c r="K18" i="3"/>
  <c r="K17" i="3" l="1"/>
  <c r="O28" i="3"/>
  <c r="O29" i="3"/>
  <c r="O32" i="3"/>
  <c r="O8" i="3" l="1"/>
  <c r="O21" i="3"/>
  <c r="O20" i="3"/>
  <c r="O10" i="3"/>
  <c r="O9" i="3"/>
  <c r="O19" i="3"/>
  <c r="O17" i="3"/>
  <c r="O11" i="3"/>
  <c r="O22" i="3"/>
  <c r="O18" i="3" l="1"/>
  <c r="O7" i="3"/>
  <c r="O6" i="3"/>
  <c r="O24" i="3"/>
</calcChain>
</file>

<file path=xl/sharedStrings.xml><?xml version="1.0" encoding="utf-8"?>
<sst xmlns="http://schemas.openxmlformats.org/spreadsheetml/2006/main" count="271" uniqueCount="88">
  <si>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</si>
  <si>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</si>
  <si>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</si>
  <si>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</si>
  <si>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</si>
  <si>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</si>
  <si>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</si>
  <si>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</si>
  <si>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</si>
  <si>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</si>
  <si>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</si>
  <si>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</si>
  <si>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</si>
  <si>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</si>
  <si>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</si>
  <si>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</si>
  <si>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</si>
  <si>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</si>
  <si>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</si>
  <si>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</si>
  <si>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</si>
  <si>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</si>
  <si>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</si>
  <si>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</si>
  <si>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</si>
  <si>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</si>
  <si>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</si>
  <si>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</si>
  <si>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</si>
  <si>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</si>
  <si>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</si>
  <si>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</si>
  <si>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</si>
  <si>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</si>
  <si>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</si>
  <si>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</si>
  <si>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</si>
  <si>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</si>
  <si>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</si>
  <si>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</si>
  <si>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</si>
  <si>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</si>
  <si>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</si>
  <si>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</si>
  <si>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</si>
  <si>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</si>
  <si>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</si>
  <si>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</si>
  <si>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</si>
  <si>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</si>
  <si>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</si>
  <si>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</si>
  <si>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</si>
  <si>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</si>
  <si>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</si>
  <si>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</si>
  <si>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</si>
  <si>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</si>
  <si>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</si>
  <si>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</si>
  <si>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</si>
  <si>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</si>
  <si>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</si>
  <si>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</si>
  <si>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</si>
  <si>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</si>
  <si>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</si>
  <si>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</si>
  <si>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</si>
  <si>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</si>
  <si>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</si>
  <si>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</si>
  <si>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</si>
  <si>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</si>
  <si>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</si>
  <si>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</si>
  <si>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</si>
  <si>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</si>
  <si>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</si>
  <si>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</si>
  <si>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LV Network Domestic</t>
  </si>
  <si>
    <t>LV Network Non-Domestic Non-CT</t>
  </si>
  <si>
    <t>Changes due to issue of Model version DCP179</t>
  </si>
  <si>
    <t>LV Generation NHH or Aggregate HH</t>
  </si>
  <si>
    <t>Rate of return</t>
  </si>
  <si>
    <t>DNO : South Wales</t>
  </si>
  <si>
    <t/>
  </si>
  <si>
    <t>Table 1076: allowed revenue - part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</si>
</sst>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#,##0.000;[Red]\(#,##0.000\)"/>
    <numFmt numFmtId="171" formatCode="0.00%;[Red]\(0.0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70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171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Wales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%20Model_01%20April%202018%20Pre-Release%20-%20SWA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%20Model_01%20April%202019%20Pre-Release%20-%20SWA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 t="str">
            <v>100, 105, 800, 860</v>
          </cell>
          <cell r="C16">
            <v>1</v>
          </cell>
          <cell r="D16">
            <v>2.7370000000000001</v>
          </cell>
          <cell r="E16">
            <v>0</v>
          </cell>
          <cell r="F16">
            <v>0</v>
          </cell>
          <cell r="G16">
            <v>4.5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 t="str">
            <v xml:space="preserve">101, 106, 801, 861,  </v>
          </cell>
          <cell r="C17">
            <v>2</v>
          </cell>
          <cell r="D17">
            <v>3.0310000000000001</v>
          </cell>
          <cell r="E17">
            <v>1.476</v>
          </cell>
          <cell r="F17">
            <v>0</v>
          </cell>
          <cell r="G17">
            <v>4.5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 t="str">
            <v>194, 843</v>
          </cell>
          <cell r="C18">
            <v>2</v>
          </cell>
          <cell r="D18">
            <v>1.4790000000000001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 t="str">
            <v>200, 810, 862</v>
          </cell>
          <cell r="C19">
            <v>3</v>
          </cell>
          <cell r="D19">
            <v>2.456</v>
          </cell>
          <cell r="E19">
            <v>0</v>
          </cell>
          <cell r="F19">
            <v>0</v>
          </cell>
          <cell r="G19">
            <v>7.81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 t="str">
            <v>201, 811, 863</v>
          </cell>
          <cell r="C20">
            <v>4</v>
          </cell>
          <cell r="D20">
            <v>2.7429999999999999</v>
          </cell>
          <cell r="E20">
            <v>1.4890000000000001</v>
          </cell>
          <cell r="F20">
            <v>0</v>
          </cell>
          <cell r="G20">
            <v>7.81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294</v>
          </cell>
          <cell r="C21">
            <v>4</v>
          </cell>
          <cell r="D21">
            <v>1.4810000000000001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300</v>
          </cell>
          <cell r="C22" t="str">
            <v>5-8</v>
          </cell>
          <cell r="D22">
            <v>2.5990000000000002</v>
          </cell>
          <cell r="E22">
            <v>1.427</v>
          </cell>
          <cell r="F22">
            <v>0</v>
          </cell>
          <cell r="G22">
            <v>40.770000000000003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344</v>
          </cell>
          <cell r="C23" t="str">
            <v>5-8</v>
          </cell>
          <cell r="D23">
            <v>2.52</v>
          </cell>
          <cell r="E23">
            <v>1.4159999999999999</v>
          </cell>
          <cell r="F23">
            <v>0</v>
          </cell>
          <cell r="G23">
            <v>33.979999999999997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>
            <v>400</v>
          </cell>
          <cell r="C24" t="str">
            <v>5-8</v>
          </cell>
          <cell r="D24">
            <v>1.946</v>
          </cell>
          <cell r="E24">
            <v>1.339</v>
          </cell>
          <cell r="F24">
            <v>0</v>
          </cell>
          <cell r="G24">
            <v>171.25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116</v>
          </cell>
          <cell r="D25">
            <v>9.9290000000000003</v>
          </cell>
          <cell r="E25">
            <v>2.117</v>
          </cell>
          <cell r="F25">
            <v>1.4470000000000001</v>
          </cell>
          <cell r="G25">
            <v>4.5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117</v>
          </cell>
          <cell r="D26">
            <v>9.9760000000000009</v>
          </cell>
          <cell r="E26">
            <v>2.1219999999999999</v>
          </cell>
          <cell r="F26">
            <v>1.448</v>
          </cell>
          <cell r="G26">
            <v>7.81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>
            <v>300</v>
          </cell>
          <cell r="D27">
            <v>7.7850000000000001</v>
          </cell>
          <cell r="E27">
            <v>1.885</v>
          </cell>
          <cell r="F27">
            <v>1.3959999999999999</v>
          </cell>
          <cell r="G27">
            <v>12.22</v>
          </cell>
          <cell r="H27">
            <v>2.88</v>
          </cell>
          <cell r="I27">
            <v>6.36</v>
          </cell>
        </row>
        <row r="28">
          <cell r="A28" t="str">
            <v>LV Sub HH Metered</v>
          </cell>
          <cell r="B28">
            <v>344</v>
          </cell>
          <cell r="D28">
            <v>6.4649999999999999</v>
          </cell>
          <cell r="E28">
            <v>1.728</v>
          </cell>
          <cell r="F28">
            <v>1.3640000000000001</v>
          </cell>
          <cell r="G28">
            <v>9.41</v>
          </cell>
          <cell r="H28">
            <v>3.36</v>
          </cell>
          <cell r="I28">
            <v>6.44</v>
          </cell>
        </row>
        <row r="29">
          <cell r="A29" t="str">
            <v>HV HH Metered</v>
          </cell>
          <cell r="B29">
            <v>400</v>
          </cell>
          <cell r="D29">
            <v>5.12</v>
          </cell>
          <cell r="E29">
            <v>1.591</v>
          </cell>
          <cell r="F29">
            <v>1.331</v>
          </cell>
          <cell r="G29">
            <v>93.37</v>
          </cell>
          <cell r="H29">
            <v>3.51</v>
          </cell>
          <cell r="I29">
            <v>6.98</v>
          </cell>
        </row>
        <row r="30">
          <cell r="A30" t="str">
            <v>NHH UMS category A</v>
          </cell>
          <cell r="B30">
            <v>718</v>
          </cell>
          <cell r="C30">
            <v>8</v>
          </cell>
          <cell r="D30">
            <v>3.0289999999999999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701</v>
          </cell>
          <cell r="C31">
            <v>1</v>
          </cell>
          <cell r="D31">
            <v>3.2959999999999998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719</v>
          </cell>
          <cell r="C32">
            <v>1</v>
          </cell>
          <cell r="D32">
            <v>3.96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720</v>
          </cell>
          <cell r="C33">
            <v>1</v>
          </cell>
          <cell r="D33">
            <v>2.774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700</v>
          </cell>
          <cell r="D34">
            <v>23.451000000000001</v>
          </cell>
          <cell r="E34">
            <v>2.8780000000000001</v>
          </cell>
          <cell r="F34">
            <v>2.2850000000000001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697</v>
          </cell>
          <cell r="C35" t="str">
            <v>8&amp;0</v>
          </cell>
          <cell r="D35">
            <v>-0.83099999999999996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717</v>
          </cell>
          <cell r="C36">
            <v>8</v>
          </cell>
          <cell r="D36">
            <v>-0.75700000000000001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697</v>
          </cell>
          <cell r="D37">
            <v>-0.83099999999999996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D38">
            <v>-0.83099999999999996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603</v>
          </cell>
          <cell r="D39">
            <v>-6.45</v>
          </cell>
          <cell r="E39">
            <v>-0.64800000000000002</v>
          </cell>
          <cell r="F39">
            <v>-0.15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D40">
            <v>-6.45</v>
          </cell>
          <cell r="E40">
            <v>-0.64800000000000002</v>
          </cell>
          <cell r="F40">
            <v>-0.15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602</v>
          </cell>
          <cell r="D41">
            <v>-0.75700000000000001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D42">
            <v>-0.75700000000000001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South Wales in April 18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103404540.79821317</v>
          </cell>
          <cell r="D14">
            <v>-421.71503940224648</v>
          </cell>
          <cell r="E14">
            <v>-1.8289806963272491E-6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3184980.7590153343</v>
          </cell>
          <cell r="C49">
            <v>991511.08389556198</v>
          </cell>
          <cell r="D49">
            <v>103458492.92723432</v>
          </cell>
          <cell r="E49">
            <v>87172923.374249712</v>
          </cell>
          <cell r="F49">
            <v>16285569.552984605</v>
          </cell>
          <cell r="G49">
            <v>0</v>
          </cell>
          <cell r="H49">
            <v>0</v>
          </cell>
          <cell r="I49">
            <v>0</v>
          </cell>
          <cell r="J49">
            <v>3.2483239540580287</v>
          </cell>
          <cell r="K49">
            <v>104.34426261858292</v>
          </cell>
        </row>
        <row r="50">
          <cell r="A50" t="str">
            <v>LDNO LV: Domestic Unrestricted</v>
          </cell>
          <cell r="B50">
            <v>3146.1104595646552</v>
          </cell>
          <cell r="C50">
            <v>1130.5578698630136</v>
          </cell>
          <cell r="D50">
            <v>70486.220531526604</v>
          </cell>
          <cell r="E50">
            <v>57982.8157697766</v>
          </cell>
          <cell r="F50">
            <v>12503.404761749996</v>
          </cell>
          <cell r="G50">
            <v>0</v>
          </cell>
          <cell r="H50">
            <v>0</v>
          </cell>
          <cell r="I50">
            <v>0</v>
          </cell>
          <cell r="J50">
            <v>2.240424213880913</v>
          </cell>
          <cell r="K50">
            <v>62.346406504664124</v>
          </cell>
        </row>
        <row r="51">
          <cell r="A51" t="str">
            <v>LDNO HV: Domestic Unrestricted</v>
          </cell>
          <cell r="B51">
            <v>15143.627369017246</v>
          </cell>
          <cell r="C51">
            <v>5938.6975027397266</v>
          </cell>
          <cell r="D51">
            <v>185859.93684058142</v>
          </cell>
          <cell r="E51">
            <v>150527.65604803141</v>
          </cell>
          <cell r="F51">
            <v>35332.280792549995</v>
          </cell>
          <cell r="G51">
            <v>0</v>
          </cell>
          <cell r="H51">
            <v>0</v>
          </cell>
          <cell r="I51">
            <v>0</v>
          </cell>
          <cell r="J51">
            <v>1.2273145152847413</v>
          </cell>
          <cell r="K51">
            <v>31.296414197698702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294489.38642382284</v>
          </cell>
          <cell r="C53">
            <v>51938.606410426706</v>
          </cell>
          <cell r="D53">
            <v>7449925.9704577774</v>
          </cell>
          <cell r="E53">
            <v>6596834.3601665189</v>
          </cell>
          <cell r="F53">
            <v>853091.61029125866</v>
          </cell>
          <cell r="G53">
            <v>0</v>
          </cell>
          <cell r="H53">
            <v>0</v>
          </cell>
          <cell r="I53">
            <v>0</v>
          </cell>
          <cell r="J53">
            <v>2.5297774092734207</v>
          </cell>
          <cell r="K53">
            <v>143.43715562153011</v>
          </cell>
        </row>
        <row r="54">
          <cell r="A54" t="str">
            <v>LDNO LV: Domestic Two Rate</v>
          </cell>
          <cell r="B54">
            <v>72.805315383620695</v>
          </cell>
          <cell r="C54">
            <v>26.201592123287668</v>
          </cell>
          <cell r="D54">
            <v>1655.1532477435346</v>
          </cell>
          <cell r="E54">
            <v>1365.3767396560347</v>
          </cell>
          <cell r="F54">
            <v>289.77650808749991</v>
          </cell>
          <cell r="G54">
            <v>0</v>
          </cell>
          <cell r="H54">
            <v>0</v>
          </cell>
          <cell r="I54">
            <v>0</v>
          </cell>
          <cell r="J54">
            <v>2.2733961648573549</v>
          </cell>
          <cell r="K54">
            <v>63.169949366262131</v>
          </cell>
        </row>
        <row r="55">
          <cell r="A55" t="str">
            <v>LDNO HV: Domestic Two Rate</v>
          </cell>
          <cell r="B55">
            <v>388.51303728879316</v>
          </cell>
          <cell r="C55">
            <v>137.05811815068495</v>
          </cell>
          <cell r="D55">
            <v>4375.5612162819834</v>
          </cell>
          <cell r="E55">
            <v>3560.1339423444833</v>
          </cell>
          <cell r="F55">
            <v>815.42727393749999</v>
          </cell>
          <cell r="G55">
            <v>0</v>
          </cell>
          <cell r="H55">
            <v>0</v>
          </cell>
          <cell r="I55">
            <v>0</v>
          </cell>
          <cell r="J55">
            <v>1.1262327892048318</v>
          </cell>
          <cell r="K55">
            <v>31.924859872009826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2346.4935202980437</v>
          </cell>
          <cell r="C57">
            <v>964</v>
          </cell>
          <cell r="D57">
            <v>34704.639165208071</v>
          </cell>
          <cell r="E57">
            <v>34704.639165208071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1.4790000000000003</v>
          </cell>
          <cell r="K57">
            <v>36.000663034448209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782513.46972466737</v>
          </cell>
          <cell r="C61">
            <v>64573.681399498622</v>
          </cell>
          <cell r="D61">
            <v>21059300.465252638</v>
          </cell>
          <cell r="E61">
            <v>19218530.816437829</v>
          </cell>
          <cell r="F61">
            <v>1840769.6488148072</v>
          </cell>
          <cell r="G61">
            <v>0</v>
          </cell>
          <cell r="H61">
            <v>0</v>
          </cell>
          <cell r="I61">
            <v>0</v>
          </cell>
          <cell r="J61">
            <v>2.691238078325028</v>
          </cell>
          <cell r="K61">
            <v>326.12823071004516</v>
          </cell>
        </row>
        <row r="62">
          <cell r="A62" t="str">
            <v>LDNO LV: Small Non Domestic Unrestricted</v>
          </cell>
          <cell r="B62">
            <v>40.277231418103455</v>
          </cell>
          <cell r="C62">
            <v>6.9900010273972599</v>
          </cell>
          <cell r="D62">
            <v>800.38643738043118</v>
          </cell>
          <cell r="E62">
            <v>666.18540765543116</v>
          </cell>
          <cell r="F62">
            <v>134.20102972499998</v>
          </cell>
          <cell r="G62">
            <v>0</v>
          </cell>
          <cell r="H62">
            <v>0</v>
          </cell>
          <cell r="I62">
            <v>0</v>
          </cell>
          <cell r="J62">
            <v>1.9871932831527257</v>
          </cell>
          <cell r="K62">
            <v>114.50448064933354</v>
          </cell>
        </row>
        <row r="63">
          <cell r="A63" t="str">
            <v>LDNO HV: Small Non Domestic Unrestricted</v>
          </cell>
          <cell r="B63">
            <v>3392.8551869353446</v>
          </cell>
          <cell r="C63">
            <v>139.71831472602742</v>
          </cell>
          <cell r="D63">
            <v>31712.588317913272</v>
          </cell>
          <cell r="E63">
            <v>30264.268267463274</v>
          </cell>
          <cell r="F63">
            <v>1448.3200504500001</v>
          </cell>
          <cell r="G63">
            <v>0</v>
          </cell>
          <cell r="H63">
            <v>0</v>
          </cell>
          <cell r="I63">
            <v>0</v>
          </cell>
          <cell r="J63">
            <v>0.93468735241123624</v>
          </cell>
          <cell r="K63">
            <v>226.9751705787337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289158.40310299117</v>
          </cell>
          <cell r="C65">
            <v>13387.951221570773</v>
          </cell>
          <cell r="D65">
            <v>7171261.6570516657</v>
          </cell>
          <cell r="E65">
            <v>6789618.0255539585</v>
          </cell>
          <cell r="F65">
            <v>381643.63149770722</v>
          </cell>
          <cell r="G65">
            <v>0</v>
          </cell>
          <cell r="H65">
            <v>0</v>
          </cell>
          <cell r="I65">
            <v>0</v>
          </cell>
          <cell r="J65">
            <v>2.4800460855005615</v>
          </cell>
          <cell r="K65">
            <v>535.65041718237455</v>
          </cell>
        </row>
        <row r="66">
          <cell r="A66" t="str">
            <v>LDNO LV: Small Non Domestic Two Rate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</row>
        <row r="67">
          <cell r="A67" t="str">
            <v>LDNO HV: Small Non Domestic Two Rate</v>
          </cell>
          <cell r="B67">
            <v>1118.938415663793</v>
          </cell>
          <cell r="C67">
            <v>11.493486986301368</v>
          </cell>
          <cell r="D67">
            <v>10524.033409058147</v>
          </cell>
          <cell r="E67">
            <v>10404.891922958148</v>
          </cell>
          <cell r="F67">
            <v>119.14148609999998</v>
          </cell>
          <cell r="G67">
            <v>0</v>
          </cell>
          <cell r="H67">
            <v>0</v>
          </cell>
          <cell r="I67">
            <v>0</v>
          </cell>
          <cell r="J67">
            <v>0.94053732195930795</v>
          </cell>
          <cell r="K67">
            <v>915.65191848229574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1612.1947142615511</v>
          </cell>
          <cell r="C69">
            <v>279</v>
          </cell>
          <cell r="D69">
            <v>23876.603718213573</v>
          </cell>
          <cell r="E69">
            <v>23876.603718213573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1.4810000000000001</v>
          </cell>
          <cell r="K69">
            <v>85.579224796464416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1E-3</v>
          </cell>
          <cell r="C73">
            <v>1.0319528411561112E-5</v>
          </cell>
          <cell r="D73">
            <v>2.5078617094684268E-2</v>
          </cell>
          <cell r="E73">
            <v>2.3542962911995653E-2</v>
          </cell>
          <cell r="F73">
            <v>1.5356541826886149E-3</v>
          </cell>
          <cell r="G73">
            <v>0</v>
          </cell>
          <cell r="H73">
            <v>0</v>
          </cell>
          <cell r="I73">
            <v>0</v>
          </cell>
          <cell r="J73">
            <v>2.5078617094684268</v>
          </cell>
          <cell r="K73">
            <v>2430.2096078914174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  <cell r="K74" t="str">
            <v/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1E-3</v>
          </cell>
          <cell r="C77">
            <v>6.0513901971326082E-6</v>
          </cell>
          <cell r="D77">
            <v>2.3593915124628221E-2</v>
          </cell>
          <cell r="E77">
            <v>2.2843379352648456E-2</v>
          </cell>
          <cell r="F77">
            <v>7.505357719797659E-4</v>
          </cell>
          <cell r="G77">
            <v>0</v>
          </cell>
          <cell r="H77">
            <v>0</v>
          </cell>
          <cell r="I77">
            <v>0</v>
          </cell>
          <cell r="J77">
            <v>2.3593915124628224</v>
          </cell>
          <cell r="K77">
            <v>3898.9247686933104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1E-3</v>
          </cell>
          <cell r="C79">
            <v>1.30094557664816E-5</v>
          </cell>
          <cell r="D79">
            <v>2.6184993099140973E-2</v>
          </cell>
          <cell r="E79">
            <v>1.8053270154104569E-2</v>
          </cell>
          <cell r="F79">
            <v>8.1317229450364042E-3</v>
          </cell>
          <cell r="G79">
            <v>0</v>
          </cell>
          <cell r="H79">
            <v>0</v>
          </cell>
          <cell r="I79">
            <v>0</v>
          </cell>
          <cell r="J79">
            <v>2.6184993099140979</v>
          </cell>
          <cell r="K79">
            <v>2012.7662193683518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172297.28275929004</v>
          </cell>
          <cell r="C85">
            <v>2530.54094745371</v>
          </cell>
          <cell r="D85">
            <v>4319382.1685918802</v>
          </cell>
          <cell r="E85">
            <v>4247245.3030732907</v>
          </cell>
          <cell r="F85">
            <v>72136.865518589184</v>
          </cell>
          <cell r="G85">
            <v>0</v>
          </cell>
          <cell r="H85">
            <v>0</v>
          </cell>
          <cell r="I85">
            <v>0</v>
          </cell>
          <cell r="J85">
            <v>2.5069357446723779</v>
          </cell>
          <cell r="K85">
            <v>1706.900721341081</v>
          </cell>
        </row>
        <row r="86">
          <cell r="A86" t="str">
            <v>LDNO LV: LV Network Non-Domestic Non-CT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/>
          </cell>
          <cell r="K86" t="str">
            <v/>
          </cell>
        </row>
        <row r="87">
          <cell r="A87" t="str">
            <v>LDNO HV: LV Network Non-Domestic Non-CT</v>
          </cell>
          <cell r="B87">
            <v>611.34462537315528</v>
          </cell>
          <cell r="C87">
            <v>10.968556916362109</v>
          </cell>
          <cell r="D87">
            <v>5696.1607201130464</v>
          </cell>
          <cell r="E87">
            <v>5582.4606591180373</v>
          </cell>
          <cell r="F87">
            <v>113.70006099500961</v>
          </cell>
          <cell r="G87">
            <v>0</v>
          </cell>
          <cell r="H87">
            <v>0</v>
          </cell>
          <cell r="I87">
            <v>0</v>
          </cell>
          <cell r="J87">
            <v>0.93174299465480681</v>
          </cell>
          <cell r="K87">
            <v>519.31724141540633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1470970.0579784345</v>
          </cell>
          <cell r="C89">
            <v>5421.7512077584533</v>
          </cell>
          <cell r="D89">
            <v>40319189.705193423</v>
          </cell>
          <cell r="E89">
            <v>32009942.149130855</v>
          </cell>
          <cell r="F89">
            <v>241826.36911965031</v>
          </cell>
          <cell r="G89">
            <v>7464500.033224592</v>
          </cell>
          <cell r="H89">
            <v>376503.33686479839</v>
          </cell>
          <cell r="I89">
            <v>226417.8168535264</v>
          </cell>
          <cell r="J89">
            <v>2.7409932300460556</v>
          </cell>
          <cell r="K89">
            <v>7436.5621291322259</v>
          </cell>
        </row>
        <row r="90">
          <cell r="A90" t="str">
            <v>LDNO LV: LV HH Metered</v>
          </cell>
          <cell r="B90">
            <v>243.3671246481324</v>
          </cell>
          <cell r="C90">
            <v>2.1877828767123284</v>
          </cell>
          <cell r="D90">
            <v>4987.1631116700701</v>
          </cell>
          <cell r="E90">
            <v>3483.8001288337432</v>
          </cell>
          <cell r="F90">
            <v>65.719903724999995</v>
          </cell>
          <cell r="G90">
            <v>1159.2994769999998</v>
          </cell>
          <cell r="H90">
            <v>256.20771487500008</v>
          </cell>
          <cell r="I90">
            <v>22.135887236327584</v>
          </cell>
          <cell r="J90">
            <v>2.049234513034849</v>
          </cell>
          <cell r="K90">
            <v>2279.5512135849999</v>
          </cell>
        </row>
        <row r="91">
          <cell r="A91" t="str">
            <v>LDNO HV: LV HH Metered</v>
          </cell>
          <cell r="B91">
            <v>41601.0720368045</v>
          </cell>
          <cell r="C91">
            <v>78.731145138432424</v>
          </cell>
          <cell r="D91">
            <v>433303.87095071748</v>
          </cell>
          <cell r="E91">
            <v>328782.96605371515</v>
          </cell>
          <cell r="F91">
            <v>1275.9169381134361</v>
          </cell>
          <cell r="G91">
            <v>101470.12777518752</v>
          </cell>
          <cell r="H91">
            <v>616.35265807500002</v>
          </cell>
          <cell r="I91">
            <v>1158.5075256263794</v>
          </cell>
          <cell r="J91">
            <v>1.0415690022780502</v>
          </cell>
          <cell r="K91">
            <v>5503.5890839494623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52069.128284106293</v>
          </cell>
          <cell r="C93">
            <v>56.948826232541059</v>
          </cell>
          <cell r="D93">
            <v>1304553.1146202886</v>
          </cell>
          <cell r="E93">
            <v>1021459.2343866008</v>
          </cell>
          <cell r="F93">
            <v>1955.9928601959714</v>
          </cell>
          <cell r="G93">
            <v>257712.51231015558</v>
          </cell>
          <cell r="H93">
            <v>13441.470322199568</v>
          </cell>
          <cell r="I93">
            <v>9983.9047411367555</v>
          </cell>
          <cell r="J93">
            <v>2.5054253021141775</v>
          </cell>
          <cell r="K93">
            <v>22907.462733180189</v>
          </cell>
        </row>
        <row r="94">
          <cell r="A94" t="str">
            <v>LDNO HV: LV Sub HH Metered</v>
          </cell>
          <cell r="B94">
            <v>2516.2954967623036</v>
          </cell>
          <cell r="C94">
            <v>1.2328366438356162</v>
          </cell>
          <cell r="D94">
            <v>35194.640824331131</v>
          </cell>
          <cell r="E94">
            <v>27912.790298270702</v>
          </cell>
          <cell r="F94">
            <v>23.534235112499996</v>
          </cell>
          <cell r="G94">
            <v>7184.4734981250022</v>
          </cell>
          <cell r="H94">
            <v>0</v>
          </cell>
          <cell r="I94">
            <v>73.842792822931045</v>
          </cell>
          <cell r="J94">
            <v>1.3986688316064542</v>
          </cell>
          <cell r="K94">
            <v>28547.692024170487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1894885.5523537761</v>
          </cell>
          <cell r="C96">
            <v>651.13874658219345</v>
          </cell>
          <cell r="D96">
            <v>42180876.093163475</v>
          </cell>
          <cell r="E96">
            <v>33161925.785899572</v>
          </cell>
          <cell r="F96">
            <v>221908.41040458487</v>
          </cell>
          <cell r="G96">
            <v>8007440.0513789775</v>
          </cell>
          <cell r="H96">
            <v>640929.34010418411</v>
          </cell>
          <cell r="I96">
            <v>148672.50537615712</v>
          </cell>
          <cell r="J96">
            <v>2.2260381921624517</v>
          </cell>
          <cell r="K96">
            <v>64780.166000824785</v>
          </cell>
        </row>
        <row r="97">
          <cell r="A97" t="str">
            <v>LDNO HV: HV HH Metered</v>
          </cell>
          <cell r="B97">
            <v>6875.1866047892308</v>
          </cell>
          <cell r="C97">
            <v>5.7801205479452058</v>
          </cell>
          <cell r="D97">
            <v>108229.04516916155</v>
          </cell>
          <cell r="E97">
            <v>82772.115620701807</v>
          </cell>
          <cell r="F97">
            <v>1319.8558464000002</v>
          </cell>
          <cell r="G97">
            <v>23802.906231562505</v>
          </cell>
          <cell r="H97">
            <v>119.96302499999997</v>
          </cell>
          <cell r="I97">
            <v>214.20444549724138</v>
          </cell>
          <cell r="J97">
            <v>1.574197929315396</v>
          </cell>
          <cell r="K97">
            <v>18724.357783097836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3084.2043999799007</v>
          </cell>
          <cell r="C99">
            <v>510</v>
          </cell>
          <cell r="D99">
            <v>93420.55127539119</v>
          </cell>
          <cell r="E99">
            <v>93420.55127539119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3.0289999999999999</v>
          </cell>
          <cell r="K99">
            <v>183.17755152037489</v>
          </cell>
        </row>
        <row r="100">
          <cell r="A100" t="str">
            <v>LDNO LV: NHH UMS category 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/>
          </cell>
          <cell r="K100" t="str">
            <v/>
          </cell>
        </row>
        <row r="101">
          <cell r="A101" t="str">
            <v>LDNO HV: NHH UMS category A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7854.7546263144941</v>
          </cell>
          <cell r="C103">
            <v>729</v>
          </cell>
          <cell r="D103">
            <v>258892.71248332571</v>
          </cell>
          <cell r="E103">
            <v>258892.71248332571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3.2960000000000003</v>
          </cell>
          <cell r="K103">
            <v>355.13403632829318</v>
          </cell>
        </row>
        <row r="104">
          <cell r="A104" t="str">
            <v>LDNO LV: NHH UMS category B</v>
          </cell>
          <cell r="B104">
            <v>5.8892736724137933</v>
          </cell>
          <cell r="C104">
            <v>0</v>
          </cell>
          <cell r="D104">
            <v>130.74187552758622</v>
          </cell>
          <cell r="E104">
            <v>130.74187552758622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2.2200000000000002</v>
          </cell>
          <cell r="K104" t="str">
            <v/>
          </cell>
        </row>
        <row r="105">
          <cell r="A105" t="str">
            <v>LDNO HV: NHH UMS category B</v>
          </cell>
          <cell r="B105">
            <v>167.89037085775863</v>
          </cell>
          <cell r="C105">
            <v>0</v>
          </cell>
          <cell r="D105">
            <v>2009.6477391673707</v>
          </cell>
          <cell r="E105">
            <v>2009.6477391673707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1.1970000000000001</v>
          </cell>
          <cell r="K105" t="str">
            <v/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336.05657991227491</v>
          </cell>
          <cell r="C107">
            <v>82</v>
          </cell>
          <cell r="D107">
            <v>13307.840564526086</v>
          </cell>
          <cell r="E107">
            <v>13307.840564526086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3.96</v>
          </cell>
          <cell r="K107">
            <v>162.29073859178155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</row>
        <row r="109">
          <cell r="A109" t="str">
            <v>LDNO HV: NHH UMS category C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0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/>
          </cell>
          <cell r="K111">
            <v>0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121112.89983543407</v>
          </cell>
          <cell r="C115">
            <v>41.508099248994583</v>
          </cell>
          <cell r="D115">
            <v>4212958.6891817758</v>
          </cell>
          <cell r="E115">
            <v>4212958.6891817758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3.4785383678421251</v>
          </cell>
          <cell r="K115">
            <v>101497.26837428777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2123.2719765172415</v>
          </cell>
          <cell r="C119">
            <v>137</v>
          </cell>
          <cell r="D119">
            <v>-17644.390124858277</v>
          </cell>
          <cell r="E119">
            <v>-17644.390124858277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-0.83100000000000007</v>
          </cell>
          <cell r="K119">
            <v>-128.79116879458596</v>
          </cell>
        </row>
        <row r="120">
          <cell r="A120" t="str">
            <v>LDNO LV: LV Generation NHH or Aggregate 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  <cell r="K123" t="str">
            <v/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27156.959718482762</v>
          </cell>
          <cell r="C126">
            <v>334.76556164383567</v>
          </cell>
          <cell r="D126">
            <v>-218173.0900917321</v>
          </cell>
          <cell r="E126">
            <v>-225674.33526059173</v>
          </cell>
          <cell r="F126">
            <v>0</v>
          </cell>
          <cell r="G126">
            <v>0</v>
          </cell>
          <cell r="H126">
            <v>0</v>
          </cell>
          <cell r="I126">
            <v>7501.2451688596548</v>
          </cell>
          <cell r="J126">
            <v>-0.80337818501548108</v>
          </cell>
          <cell r="K126">
            <v>-651.71903890117335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</row>
        <row r="128">
          <cell r="A128" t="str">
            <v>LDNO HV: LV Generation Intermittent</v>
          </cell>
          <cell r="B128">
            <v>203.20581379310343</v>
          </cell>
          <cell r="C128">
            <v>1.9972602739726026</v>
          </cell>
          <cell r="D128">
            <v>-1565.5726387551724</v>
          </cell>
          <cell r="E128">
            <v>-1688.6403126206894</v>
          </cell>
          <cell r="F128">
            <v>0</v>
          </cell>
          <cell r="G128">
            <v>0</v>
          </cell>
          <cell r="H128">
            <v>0</v>
          </cell>
          <cell r="I128">
            <v>123.06767386551725</v>
          </cell>
          <cell r="J128">
            <v>-0.77043693265054913</v>
          </cell>
          <cell r="K128">
            <v>-783.86010033695197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2238.2608438125189</v>
          </cell>
          <cell r="C132">
            <v>17.049608219178083</v>
          </cell>
          <cell r="D132">
            <v>-16722.583147856345</v>
          </cell>
          <cell r="E132">
            <v>-18201.662019566345</v>
          </cell>
          <cell r="F132">
            <v>0</v>
          </cell>
          <cell r="G132">
            <v>0</v>
          </cell>
          <cell r="H132">
            <v>0</v>
          </cell>
          <cell r="I132">
            <v>1479.0788717100006</v>
          </cell>
          <cell r="J132">
            <v>-0.74712396430847194</v>
          </cell>
          <cell r="K132">
            <v>-980.81920316773687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224.98028224137934</v>
          </cell>
          <cell r="C138">
            <v>2.9717178082191786</v>
          </cell>
          <cell r="D138">
            <v>-1703.1007365672417</v>
          </cell>
          <cell r="E138">
            <v>-1703.1007365672417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-0.75700000000000001</v>
          </cell>
          <cell r="K138">
            <v>-573.10311627059775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 t="str">
            <v/>
          </cell>
          <cell r="K143" t="str">
            <v/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179120.44059458622</v>
          </cell>
          <cell r="C148">
            <v>116.07618904109592</v>
          </cell>
          <cell r="D148">
            <v>-912223.48028412589</v>
          </cell>
          <cell r="E148">
            <v>-938591.10871563188</v>
          </cell>
          <cell r="F148">
            <v>19069.7508309</v>
          </cell>
          <cell r="G148">
            <v>0</v>
          </cell>
          <cell r="H148">
            <v>0</v>
          </cell>
          <cell r="I148">
            <v>7297.8776006058624</v>
          </cell>
          <cell r="J148">
            <v>-0.50927938612478896</v>
          </cell>
          <cell r="K148">
            <v>-7858.8338213030056</v>
          </cell>
        </row>
        <row r="149">
          <cell r="A149" t="str">
            <v>LDNO HV: HV Generation Intermittent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 t="str">
            <v/>
          </cell>
          <cell r="K149" t="str">
            <v/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152739.41640938522</v>
          </cell>
          <cell r="C153">
            <v>47.429227397260277</v>
          </cell>
          <cell r="D153">
            <v>-1053324.4418346614</v>
          </cell>
          <cell r="E153">
            <v>-1063699.1441826145</v>
          </cell>
          <cell r="F153">
            <v>7791.9817667999996</v>
          </cell>
          <cell r="G153">
            <v>0</v>
          </cell>
          <cell r="H153">
            <v>0</v>
          </cell>
          <cell r="I153">
            <v>2582.7205811531035</v>
          </cell>
          <cell r="J153">
            <v>-0.68962188451175654</v>
          </cell>
          <cell r="K153">
            <v>-22208.340713884496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8716841.3545056209</v>
          </cell>
          <cell r="C172">
            <v>1140825.1176758378</v>
          </cell>
          <cell r="D172">
            <v>230573751.70434409</v>
          </cell>
          <cell r="E172">
            <v>193293883.61884716</v>
          </cell>
          <cell r="F172">
            <v>19979205.103393961</v>
          </cell>
          <cell r="G172">
            <v>15863269.4038956</v>
          </cell>
          <cell r="H172">
            <v>1031866.6706891321</v>
          </cell>
          <cell r="I172">
            <v>405526.90751819732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South Wales in April 19 (no data version)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 t="e">
            <v>#VALUE!</v>
          </cell>
          <cell r="C16">
            <v>1</v>
          </cell>
          <cell r="D16">
            <v>2.903</v>
          </cell>
          <cell r="E16">
            <v>0</v>
          </cell>
          <cell r="F16">
            <v>0</v>
          </cell>
          <cell r="G16">
            <v>4.29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 t="e">
            <v>#VALUE!</v>
          </cell>
          <cell r="C17">
            <v>2</v>
          </cell>
          <cell r="D17">
            <v>3.0840000000000001</v>
          </cell>
          <cell r="E17">
            <v>1.581</v>
          </cell>
          <cell r="F17">
            <v>0</v>
          </cell>
          <cell r="G17">
            <v>4.29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 t="e">
            <v>#VALUE!</v>
          </cell>
          <cell r="C18">
            <v>2</v>
          </cell>
          <cell r="D18">
            <v>1.575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 t="e">
            <v>#VALUE!</v>
          </cell>
          <cell r="C19">
            <v>3</v>
          </cell>
          <cell r="D19">
            <v>2.4359999999999999</v>
          </cell>
          <cell r="E19">
            <v>0</v>
          </cell>
          <cell r="F19">
            <v>0</v>
          </cell>
          <cell r="G19">
            <v>8.9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 t="e">
            <v>#VALUE!</v>
          </cell>
          <cell r="C20">
            <v>4</v>
          </cell>
          <cell r="D20">
            <v>2.7730000000000001</v>
          </cell>
          <cell r="E20">
            <v>1.5860000000000001</v>
          </cell>
          <cell r="F20">
            <v>0</v>
          </cell>
          <cell r="G20">
            <v>8.9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 t="e">
            <v>#VALUE!</v>
          </cell>
          <cell r="C21">
            <v>4</v>
          </cell>
          <cell r="D21">
            <v>1.577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 t="e">
            <v>#VALUE!</v>
          </cell>
          <cell r="C22" t="str">
            <v>5-8</v>
          </cell>
          <cell r="D22">
            <v>2.71</v>
          </cell>
          <cell r="E22">
            <v>1.5429999999999999</v>
          </cell>
          <cell r="F22">
            <v>0</v>
          </cell>
          <cell r="G22">
            <v>25.07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 t="e">
            <v>#VALUE!</v>
          </cell>
          <cell r="C23" t="str">
            <v>5-8</v>
          </cell>
          <cell r="D23">
            <v>2.6349999999999998</v>
          </cell>
          <cell r="E23">
            <v>1.534</v>
          </cell>
          <cell r="F23">
            <v>0</v>
          </cell>
          <cell r="G23">
            <v>31.14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 t="e">
            <v>#VALUE!</v>
          </cell>
          <cell r="C24" t="str">
            <v>5-8</v>
          </cell>
          <cell r="D24">
            <v>2.121</v>
          </cell>
          <cell r="E24">
            <v>1.464</v>
          </cell>
          <cell r="F24">
            <v>0</v>
          </cell>
          <cell r="G24">
            <v>133.97999999999999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 t="e">
            <v>#VALUE!</v>
          </cell>
          <cell r="D25">
            <v>10.717000000000001</v>
          </cell>
          <cell r="E25">
            <v>2.17</v>
          </cell>
          <cell r="F25">
            <v>1.57</v>
          </cell>
          <cell r="G25">
            <v>4.29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 t="e">
            <v>#VALUE!</v>
          </cell>
          <cell r="D26">
            <v>9.6999999999999993</v>
          </cell>
          <cell r="E26">
            <v>2.08</v>
          </cell>
          <cell r="F26">
            <v>1.5449999999999999</v>
          </cell>
          <cell r="G26">
            <v>8.9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e">
            <v>#VALUE!</v>
          </cell>
          <cell r="D27">
            <v>8.0120000000000005</v>
          </cell>
          <cell r="E27">
            <v>1.9219999999999999</v>
          </cell>
          <cell r="F27">
            <v>1.506</v>
          </cell>
          <cell r="G27">
            <v>12.7</v>
          </cell>
          <cell r="H27">
            <v>3.11</v>
          </cell>
          <cell r="I27">
            <v>6.61</v>
          </cell>
        </row>
        <row r="28">
          <cell r="A28" t="str">
            <v>LV Sub HH Metered</v>
          </cell>
          <cell r="B28" t="e">
            <v>#VALUE!</v>
          </cell>
          <cell r="D28">
            <v>6.3470000000000004</v>
          </cell>
          <cell r="E28">
            <v>1.762</v>
          </cell>
          <cell r="F28">
            <v>1.47</v>
          </cell>
          <cell r="G28">
            <v>9.91</v>
          </cell>
          <cell r="H28">
            <v>3.48</v>
          </cell>
          <cell r="I28">
            <v>6.48</v>
          </cell>
        </row>
        <row r="29">
          <cell r="A29" t="str">
            <v>HV HH Metered</v>
          </cell>
          <cell r="B29" t="e">
            <v>#VALUE!</v>
          </cell>
          <cell r="D29">
            <v>5.157</v>
          </cell>
          <cell r="E29">
            <v>1.655</v>
          </cell>
          <cell r="F29">
            <v>1.4390000000000001</v>
          </cell>
          <cell r="G29">
            <v>107.06</v>
          </cell>
          <cell r="H29">
            <v>3.61</v>
          </cell>
          <cell r="I29">
            <v>6.98</v>
          </cell>
        </row>
        <row r="30">
          <cell r="A30" t="str">
            <v>NHH UMS category A</v>
          </cell>
          <cell r="B30" t="e">
            <v>#VALUE!</v>
          </cell>
          <cell r="C30">
            <v>8</v>
          </cell>
          <cell r="D30">
            <v>3.3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 t="e">
            <v>#VALUE!</v>
          </cell>
          <cell r="C31">
            <v>1</v>
          </cell>
          <cell r="D31">
            <v>3.6179999999999999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 t="e">
            <v>#VALUE!</v>
          </cell>
          <cell r="C32">
            <v>1</v>
          </cell>
          <cell r="D32">
            <v>4.4000000000000004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 t="e">
            <v>#VALUE!</v>
          </cell>
          <cell r="C33">
            <v>1</v>
          </cell>
          <cell r="D33">
            <v>2.9940000000000002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 t="e">
            <v>#VALUE!</v>
          </cell>
          <cell r="D34">
            <v>26.335000000000001</v>
          </cell>
          <cell r="E34">
            <v>3.0920000000000001</v>
          </cell>
          <cell r="F34">
            <v>2.5009999999999999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 t="e">
            <v>#VALUE!</v>
          </cell>
          <cell r="C35" t="str">
            <v>8&amp;0</v>
          </cell>
          <cell r="D35">
            <v>-0.83099999999999996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 t="e">
            <v>#VALUE!</v>
          </cell>
          <cell r="C36">
            <v>8</v>
          </cell>
          <cell r="D36">
            <v>-0.75800000000000001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 t="e">
            <v>#VALUE!</v>
          </cell>
          <cell r="D37">
            <v>-0.83099999999999996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e">
            <v>#VALUE!</v>
          </cell>
          <cell r="D38">
            <v>-0.83099999999999996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 t="e">
            <v>#VALUE!</v>
          </cell>
          <cell r="D39">
            <v>-6.6639999999999997</v>
          </cell>
          <cell r="E39">
            <v>-0.59</v>
          </cell>
          <cell r="F39">
            <v>-0.16400000000000001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e">
            <v>#VALUE!</v>
          </cell>
          <cell r="D40">
            <v>-6.6639999999999997</v>
          </cell>
          <cell r="E40">
            <v>-0.59</v>
          </cell>
          <cell r="F40">
            <v>-0.16400000000000001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 t="e">
            <v>#VALUE!</v>
          </cell>
          <cell r="D41">
            <v>-0.75800000000000001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e">
            <v>#VALUE!</v>
          </cell>
          <cell r="D42">
            <v>-0.75800000000000001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 t="e">
            <v>#VALUE!</v>
          </cell>
          <cell r="D43">
            <v>-6.085</v>
          </cell>
          <cell r="E43">
            <v>-0.53400000000000003</v>
          </cell>
          <cell r="F43">
            <v>-0.151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e">
            <v>#VALUE!</v>
          </cell>
          <cell r="D44">
            <v>-6.085</v>
          </cell>
          <cell r="E44">
            <v>-0.53400000000000003</v>
          </cell>
          <cell r="F44">
            <v>-0.151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 t="e">
            <v>#VALUE!</v>
          </cell>
          <cell r="D45">
            <v>-0.52100000000000002</v>
          </cell>
          <cell r="E45">
            <v>0</v>
          </cell>
          <cell r="F45">
            <v>0</v>
          </cell>
          <cell r="G45">
            <v>44.02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e">
            <v>#VALUE!</v>
          </cell>
          <cell r="D46">
            <v>-0.52100000000000002</v>
          </cell>
          <cell r="E46">
            <v>0</v>
          </cell>
          <cell r="F46">
            <v>0</v>
          </cell>
          <cell r="G46">
            <v>44.02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 t="e">
            <v>#VALUE!</v>
          </cell>
          <cell r="D47">
            <v>-4.2169999999999996</v>
          </cell>
          <cell r="E47">
            <v>-0.35399999999999998</v>
          </cell>
          <cell r="F47">
            <v>-0.11</v>
          </cell>
          <cell r="G47">
            <v>44.02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e">
            <v>#VALUE!</v>
          </cell>
          <cell r="D48">
            <v>-4.2169999999999996</v>
          </cell>
          <cell r="E48">
            <v>-0.35399999999999998</v>
          </cell>
          <cell r="F48">
            <v>-0.11</v>
          </cell>
          <cell r="G48">
            <v>44.02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 t="e">
            <v>#VALUE!</v>
          </cell>
          <cell r="C49">
            <v>1</v>
          </cell>
          <cell r="D49">
            <v>1.974</v>
          </cell>
          <cell r="E49">
            <v>0</v>
          </cell>
          <cell r="F49">
            <v>0</v>
          </cell>
          <cell r="G49">
            <v>2.92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 t="e">
            <v>#VALUE!</v>
          </cell>
          <cell r="C50">
            <v>2</v>
          </cell>
          <cell r="D50">
            <v>2.097</v>
          </cell>
          <cell r="E50">
            <v>1.075</v>
          </cell>
          <cell r="F50">
            <v>0</v>
          </cell>
          <cell r="G50">
            <v>2.92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 t="e">
            <v>#VALUE!</v>
          </cell>
          <cell r="C51">
            <v>2</v>
          </cell>
          <cell r="D51">
            <v>1.071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 t="e">
            <v>#VALUE!</v>
          </cell>
          <cell r="C52">
            <v>3</v>
          </cell>
          <cell r="D52">
            <v>1.657</v>
          </cell>
          <cell r="E52">
            <v>0</v>
          </cell>
          <cell r="F52">
            <v>0</v>
          </cell>
          <cell r="G52">
            <v>6.05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 t="e">
            <v>#VALUE!</v>
          </cell>
          <cell r="C53">
            <v>4</v>
          </cell>
          <cell r="D53">
            <v>1.8859999999999999</v>
          </cell>
          <cell r="E53">
            <v>1.079</v>
          </cell>
          <cell r="F53">
            <v>0</v>
          </cell>
          <cell r="G53">
            <v>6.05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 t="e">
            <v>#VALUE!</v>
          </cell>
          <cell r="C54">
            <v>4</v>
          </cell>
          <cell r="D54">
            <v>1.0720000000000001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 t="e">
            <v>#VALUE!</v>
          </cell>
          <cell r="C55" t="str">
            <v>5-8</v>
          </cell>
          <cell r="D55">
            <v>1.843</v>
          </cell>
          <cell r="E55">
            <v>1.0489999999999999</v>
          </cell>
          <cell r="F55">
            <v>0</v>
          </cell>
          <cell r="G55">
            <v>17.05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 t="e">
            <v>#VALUE!</v>
          </cell>
          <cell r="D56">
            <v>7.2880000000000003</v>
          </cell>
          <cell r="E56">
            <v>1.476</v>
          </cell>
          <cell r="F56">
            <v>1.0680000000000001</v>
          </cell>
          <cell r="G56">
            <v>2.92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 t="e">
            <v>#VALUE!</v>
          </cell>
          <cell r="D57">
            <v>6.5970000000000004</v>
          </cell>
          <cell r="E57">
            <v>1.415</v>
          </cell>
          <cell r="F57">
            <v>1.0509999999999999</v>
          </cell>
          <cell r="G57">
            <v>6.05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 t="e">
            <v>#VALUE!</v>
          </cell>
          <cell r="D58">
            <v>5.4489999999999998</v>
          </cell>
          <cell r="E58">
            <v>1.3069999999999999</v>
          </cell>
          <cell r="F58">
            <v>1.024</v>
          </cell>
          <cell r="G58">
            <v>8.64</v>
          </cell>
          <cell r="H58">
            <v>2.12</v>
          </cell>
          <cell r="I58">
            <v>4.5</v>
          </cell>
        </row>
        <row r="59">
          <cell r="A59" t="str">
            <v>LDNO LV: NHH UMS category A</v>
          </cell>
          <cell r="B59" t="e">
            <v>#VALUE!</v>
          </cell>
          <cell r="C59">
            <v>8</v>
          </cell>
          <cell r="D59">
            <v>2.2440000000000002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 t="e">
            <v>#VALUE!</v>
          </cell>
          <cell r="C60">
            <v>1</v>
          </cell>
          <cell r="D60">
            <v>2.4609999999999999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 t="e">
            <v>#VALUE!</v>
          </cell>
          <cell r="C61">
            <v>1</v>
          </cell>
          <cell r="D61">
            <v>2.992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 t="e">
            <v>#VALUE!</v>
          </cell>
          <cell r="C62">
            <v>1</v>
          </cell>
          <cell r="D62">
            <v>2.036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 t="e">
            <v>#VALUE!</v>
          </cell>
          <cell r="D63">
            <v>17.91</v>
          </cell>
          <cell r="E63">
            <v>2.1030000000000002</v>
          </cell>
          <cell r="F63">
            <v>1.7010000000000001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 t="e">
            <v>#VALUE!</v>
          </cell>
          <cell r="C64" t="str">
            <v>8&amp;0</v>
          </cell>
          <cell r="D64">
            <v>-0.83099999999999996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 t="e">
            <v>#VALUE!</v>
          </cell>
          <cell r="D65">
            <v>-0.83099999999999996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 t="e">
            <v>#VALUE!</v>
          </cell>
          <cell r="D66">
            <v>-6.6639999999999997</v>
          </cell>
          <cell r="E66">
            <v>-0.59</v>
          </cell>
          <cell r="F66">
            <v>-0.16400000000000001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 t="e">
            <v>#VALUE!</v>
          </cell>
          <cell r="C67">
            <v>1</v>
          </cell>
          <cell r="D67">
            <v>1.0640000000000001</v>
          </cell>
          <cell r="E67">
            <v>0</v>
          </cell>
          <cell r="F67">
            <v>0</v>
          </cell>
          <cell r="G67">
            <v>1.57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 t="e">
            <v>#VALUE!</v>
          </cell>
          <cell r="C68">
            <v>2</v>
          </cell>
          <cell r="D68">
            <v>1.1299999999999999</v>
          </cell>
          <cell r="E68">
            <v>0.57899999999999996</v>
          </cell>
          <cell r="F68">
            <v>0</v>
          </cell>
          <cell r="G68">
            <v>1.57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 t="e">
            <v>#VALUE!</v>
          </cell>
          <cell r="C69">
            <v>2</v>
          </cell>
          <cell r="D69">
            <v>0.57699999999999996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 t="e">
            <v>#VALUE!</v>
          </cell>
          <cell r="C70">
            <v>3</v>
          </cell>
          <cell r="D70">
            <v>0.89300000000000002</v>
          </cell>
          <cell r="E70">
            <v>0</v>
          </cell>
          <cell r="F70">
            <v>0</v>
          </cell>
          <cell r="G70">
            <v>3.26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 t="e">
            <v>#VALUE!</v>
          </cell>
          <cell r="C71">
            <v>4</v>
          </cell>
          <cell r="D71">
            <v>1.016</v>
          </cell>
          <cell r="E71">
            <v>0.58099999999999996</v>
          </cell>
          <cell r="F71">
            <v>0</v>
          </cell>
          <cell r="G71">
            <v>3.26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 t="e">
            <v>#VALUE!</v>
          </cell>
          <cell r="C72">
            <v>4</v>
          </cell>
          <cell r="D72">
            <v>0.57799999999999996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 t="e">
            <v>#VALUE!</v>
          </cell>
          <cell r="C73" t="str">
            <v>5-8</v>
          </cell>
          <cell r="D73">
            <v>0.99299999999999999</v>
          </cell>
          <cell r="E73">
            <v>0.56599999999999995</v>
          </cell>
          <cell r="F73">
            <v>0</v>
          </cell>
          <cell r="G73">
            <v>9.19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 t="e">
            <v>#VALUE!</v>
          </cell>
          <cell r="D74">
            <v>3.9279999999999999</v>
          </cell>
          <cell r="E74">
            <v>0.79500000000000004</v>
          </cell>
          <cell r="F74">
            <v>0.57499999999999996</v>
          </cell>
          <cell r="G74">
            <v>1.57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 t="e">
            <v>#VALUE!</v>
          </cell>
          <cell r="D75">
            <v>3.5550000000000002</v>
          </cell>
          <cell r="E75">
            <v>0.76200000000000001</v>
          </cell>
          <cell r="F75">
            <v>0.56599999999999995</v>
          </cell>
          <cell r="G75">
            <v>3.26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 t="e">
            <v>#VALUE!</v>
          </cell>
          <cell r="D76">
            <v>2.9369999999999998</v>
          </cell>
          <cell r="E76">
            <v>0.70399999999999996</v>
          </cell>
          <cell r="F76">
            <v>0.55200000000000005</v>
          </cell>
          <cell r="G76">
            <v>4.6500000000000004</v>
          </cell>
          <cell r="H76">
            <v>1.1399999999999999</v>
          </cell>
          <cell r="I76">
            <v>2.42</v>
          </cell>
        </row>
        <row r="77">
          <cell r="A77" t="str">
            <v>LDNO HV: LV Sub HH Metered</v>
          </cell>
          <cell r="B77" t="e">
            <v>#VALUE!</v>
          </cell>
          <cell r="D77">
            <v>3.5640000000000001</v>
          </cell>
          <cell r="E77">
            <v>0.98899999999999999</v>
          </cell>
          <cell r="F77">
            <v>0.82499999999999996</v>
          </cell>
          <cell r="G77">
            <v>5.56</v>
          </cell>
          <cell r="H77">
            <v>1.95</v>
          </cell>
          <cell r="I77">
            <v>3.64</v>
          </cell>
        </row>
        <row r="78">
          <cell r="A78" t="str">
            <v>LDNO HV: HV HH Metered</v>
          </cell>
          <cell r="B78" t="e">
            <v>#VALUE!</v>
          </cell>
          <cell r="D78">
            <v>3.4929999999999999</v>
          </cell>
          <cell r="E78">
            <v>1.121</v>
          </cell>
          <cell r="F78">
            <v>0.97499999999999998</v>
          </cell>
          <cell r="G78">
            <v>72.510000000000005</v>
          </cell>
          <cell r="H78">
            <v>2.4500000000000002</v>
          </cell>
          <cell r="I78">
            <v>4.7300000000000004</v>
          </cell>
        </row>
        <row r="79">
          <cell r="A79" t="str">
            <v>LDNO HV: NHH UMS category A</v>
          </cell>
          <cell r="B79" t="e">
            <v>#VALUE!</v>
          </cell>
          <cell r="C79">
            <v>8</v>
          </cell>
          <cell r="D79">
            <v>1.21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 t="e">
            <v>#VALUE!</v>
          </cell>
          <cell r="C80">
            <v>1</v>
          </cell>
          <cell r="D80">
            <v>1.3260000000000001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 t="e">
            <v>#VALUE!</v>
          </cell>
          <cell r="C81">
            <v>1</v>
          </cell>
          <cell r="D81">
            <v>1.613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 t="e">
            <v>#VALUE!</v>
          </cell>
          <cell r="C82">
            <v>1</v>
          </cell>
          <cell r="D82">
            <v>1.097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 t="e">
            <v>#VALUE!</v>
          </cell>
          <cell r="D83">
            <v>9.6519999999999992</v>
          </cell>
          <cell r="E83">
            <v>1.133</v>
          </cell>
          <cell r="F83">
            <v>0.91700000000000004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 t="e">
            <v>#VALUE!</v>
          </cell>
          <cell r="C84" t="str">
            <v>8&amp;0</v>
          </cell>
          <cell r="D84">
            <v>-0.83099999999999996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 t="e">
            <v>#VALUE!</v>
          </cell>
          <cell r="C85">
            <v>8</v>
          </cell>
          <cell r="D85">
            <v>-0.75800000000000001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 t="e">
            <v>#VALUE!</v>
          </cell>
          <cell r="D86">
            <v>-0.83099999999999996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 t="e">
            <v>#VALUE!</v>
          </cell>
          <cell r="D87">
            <v>-6.6639999999999997</v>
          </cell>
          <cell r="E87">
            <v>-0.59</v>
          </cell>
          <cell r="F87">
            <v>-0.16400000000000001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 t="e">
            <v>#VALUE!</v>
          </cell>
          <cell r="D88">
            <v>-0.75800000000000001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 t="e">
            <v>#VALUE!</v>
          </cell>
          <cell r="D89">
            <v>-6.085</v>
          </cell>
          <cell r="E89">
            <v>-0.53400000000000003</v>
          </cell>
          <cell r="F89">
            <v>-0.151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 t="e">
            <v>#VALUE!</v>
          </cell>
          <cell r="D90">
            <v>-0.52100000000000002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 t="e">
            <v>#VALUE!</v>
          </cell>
          <cell r="D91">
            <v>-4.2169999999999996</v>
          </cell>
          <cell r="E91">
            <v>-0.35399999999999998</v>
          </cell>
          <cell r="F91">
            <v>-0.11</v>
          </cell>
          <cell r="G91">
            <v>0</v>
          </cell>
          <cell r="H91">
            <v>0</v>
          </cell>
          <cell r="I91">
            <v>0</v>
          </cell>
        </row>
      </sheetData>
      <sheetData sheetId="20">
        <row r="1">
          <cell r="A1" t="str">
            <v>Summary for WPD South Wales in April 19 (no data version)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110710115.61103661</v>
          </cell>
          <cell r="D14">
            <v>17732.949355691671</v>
          </cell>
          <cell r="E14">
            <v>7.4241455160746464E-5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3137701.407694824</v>
          </cell>
          <cell r="C49">
            <v>998882.40695835708</v>
          </cell>
          <cell r="D49">
            <v>106771324.08999668</v>
          </cell>
          <cell r="E49">
            <v>91087471.865380734</v>
          </cell>
          <cell r="F49">
            <v>15683852.224615948</v>
          </cell>
          <cell r="G49">
            <v>0</v>
          </cell>
          <cell r="H49">
            <v>0</v>
          </cell>
          <cell r="I49">
            <v>0</v>
          </cell>
          <cell r="J49">
            <v>3.4028516489221454</v>
          </cell>
          <cell r="K49">
            <v>106.89078448695506</v>
          </cell>
          <cell r="L49">
            <v>2.903</v>
          </cell>
          <cell r="M49">
            <v>91087471.865380734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0.14689198957012237</v>
          </cell>
          <cell r="T49">
            <v>0</v>
          </cell>
          <cell r="U49">
            <v>0</v>
          </cell>
          <cell r="V49">
            <v>0</v>
          </cell>
        </row>
        <row r="50">
          <cell r="A50" t="str">
            <v>LDNO LV: Domestic Unrestricted</v>
          </cell>
          <cell r="B50">
            <v>3748.2533984053821</v>
          </cell>
          <cell r="C50">
            <v>1534.9037246290347</v>
          </cell>
          <cell r="D50">
            <v>90394.345170377666</v>
          </cell>
          <cell r="E50">
            <v>73990.52208452225</v>
          </cell>
          <cell r="F50">
            <v>16403.82308585542</v>
          </cell>
          <cell r="G50">
            <v>0</v>
          </cell>
          <cell r="H50">
            <v>0</v>
          </cell>
          <cell r="I50">
            <v>0</v>
          </cell>
          <cell r="J50">
            <v>2.4116391172708362</v>
          </cell>
          <cell r="K50">
            <v>58.892517960515569</v>
          </cell>
          <cell r="L50">
            <v>1.9740000000000002</v>
          </cell>
          <cell r="M50">
            <v>73990.52208452225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0.18146957151951329</v>
          </cell>
          <cell r="T50">
            <v>0</v>
          </cell>
          <cell r="U50">
            <v>0</v>
          </cell>
          <cell r="V50">
            <v>0</v>
          </cell>
        </row>
        <row r="51">
          <cell r="A51" t="str">
            <v>LDNO HV: Domestic Unrestricted</v>
          </cell>
          <cell r="B51">
            <v>21538.311455447034</v>
          </cell>
          <cell r="C51">
            <v>9576.4631326723356</v>
          </cell>
          <cell r="D51">
            <v>284195.90633891826</v>
          </cell>
          <cell r="E51">
            <v>229167.63388595646</v>
          </cell>
          <cell r="F51">
            <v>55028.272452961777</v>
          </cell>
          <cell r="G51">
            <v>0</v>
          </cell>
          <cell r="H51">
            <v>0</v>
          </cell>
          <cell r="I51">
            <v>0</v>
          </cell>
          <cell r="J51">
            <v>1.3194901881087118</v>
          </cell>
          <cell r="K51">
            <v>29.676499810177067</v>
          </cell>
          <cell r="L51">
            <v>1.0640000000000001</v>
          </cell>
          <cell r="M51">
            <v>229167.63388595646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0.19362795601755686</v>
          </cell>
          <cell r="T51">
            <v>0</v>
          </cell>
          <cell r="U51">
            <v>0</v>
          </cell>
          <cell r="V51">
            <v>0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281135.16038736067</v>
          </cell>
          <cell r="C53">
            <v>50656.379011509714</v>
          </cell>
          <cell r="D53">
            <v>7473518.0511499289</v>
          </cell>
          <cell r="E53">
            <v>6678141.9817386102</v>
          </cell>
          <cell r="F53">
            <v>795376.06941131875</v>
          </cell>
          <cell r="G53">
            <v>0</v>
          </cell>
          <cell r="H53">
            <v>0</v>
          </cell>
          <cell r="I53">
            <v>0</v>
          </cell>
          <cell r="J53">
            <v>2.6583363108522535</v>
          </cell>
          <cell r="K53">
            <v>147.5336018283474</v>
          </cell>
          <cell r="L53">
            <v>2.3754204107864578</v>
          </cell>
          <cell r="M53">
            <v>4582694.9275505841</v>
          </cell>
          <cell r="N53">
            <v>2095447.0541880266</v>
          </cell>
          <cell r="O53">
            <v>0</v>
          </cell>
          <cell r="P53">
            <v>0.68622304528444744</v>
          </cell>
          <cell r="Q53">
            <v>0.31377695471555261</v>
          </cell>
          <cell r="R53">
            <v>0</v>
          </cell>
          <cell r="S53">
            <v>0.10642592470743233</v>
          </cell>
          <cell r="T53">
            <v>0</v>
          </cell>
          <cell r="U53">
            <v>0</v>
          </cell>
          <cell r="V53">
            <v>0</v>
          </cell>
        </row>
        <row r="54">
          <cell r="A54" t="str">
            <v>LDNO LV: Domestic Two Rate</v>
          </cell>
          <cell r="B54">
            <v>92.568790911792448</v>
          </cell>
          <cell r="C54">
            <v>32.936420068597066</v>
          </cell>
          <cell r="D54">
            <v>2127.070199725601</v>
          </cell>
          <cell r="E54">
            <v>1775.0720911684903</v>
          </cell>
          <cell r="F54">
            <v>351.99810855711053</v>
          </cell>
          <cell r="G54">
            <v>0</v>
          </cell>
          <cell r="H54">
            <v>0</v>
          </cell>
          <cell r="I54">
            <v>0</v>
          </cell>
          <cell r="J54">
            <v>2.297826490736449</v>
          </cell>
          <cell r="K54">
            <v>64.581098835135307</v>
          </cell>
          <cell r="L54">
            <v>1.9175707856656921</v>
          </cell>
          <cell r="M54">
            <v>1600.3630761776074</v>
          </cell>
          <cell r="N54">
            <v>174.70901499088279</v>
          </cell>
          <cell r="O54">
            <v>0</v>
          </cell>
          <cell r="P54">
            <v>0.90157638337050527</v>
          </cell>
          <cell r="Q54">
            <v>9.8423616629494615E-2</v>
          </cell>
          <cell r="R54">
            <v>0</v>
          </cell>
          <cell r="S54">
            <v>0.16548495136762267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LDNO HV: Domestic Two Rate</v>
          </cell>
          <cell r="B55">
            <v>468.19927420658615</v>
          </cell>
          <cell r="C55">
            <v>182.88541748800142</v>
          </cell>
          <cell r="D55">
            <v>5457.4048304905482</v>
          </cell>
          <cell r="E55">
            <v>4406.5086445209945</v>
          </cell>
          <cell r="F55">
            <v>1050.8961859695537</v>
          </cell>
          <cell r="G55">
            <v>0</v>
          </cell>
          <cell r="H55">
            <v>0</v>
          </cell>
          <cell r="I55">
            <v>0</v>
          </cell>
          <cell r="J55">
            <v>1.1656158245308488</v>
          </cell>
          <cell r="K55">
            <v>29.840568512514633</v>
          </cell>
          <cell r="L55">
            <v>0.94116093024456215</v>
          </cell>
          <cell r="M55">
            <v>3477.4362558208582</v>
          </cell>
          <cell r="N55">
            <v>929.07238870013646</v>
          </cell>
          <cell r="O55">
            <v>0</v>
          </cell>
          <cell r="P55">
            <v>0.78915906817626813</v>
          </cell>
          <cell r="Q55">
            <v>0.21084093182373195</v>
          </cell>
          <cell r="R55">
            <v>0</v>
          </cell>
          <cell r="S55">
            <v>0.19256335540625308</v>
          </cell>
          <cell r="T55">
            <v>0</v>
          </cell>
          <cell r="U55">
            <v>0</v>
          </cell>
          <cell r="V55">
            <v>0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2369.5947928852129</v>
          </cell>
          <cell r="C57">
            <v>0</v>
          </cell>
          <cell r="D57">
            <v>37321.117987942103</v>
          </cell>
          <cell r="E57">
            <v>37321.117987942103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1.5750000000000002</v>
          </cell>
          <cell r="K57" t="str">
            <v/>
          </cell>
          <cell r="L57">
            <v>1.5750000000000002</v>
          </cell>
          <cell r="M57">
            <v>37321.117987942103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788341.29660956131</v>
          </cell>
          <cell r="C61">
            <v>64499.400724071696</v>
          </cell>
          <cell r="D61">
            <v>21304997.464594826</v>
          </cell>
          <cell r="E61">
            <v>19203993.985408913</v>
          </cell>
          <cell r="F61">
            <v>2101003.4791859114</v>
          </cell>
          <cell r="G61">
            <v>0</v>
          </cell>
          <cell r="H61">
            <v>0</v>
          </cell>
          <cell r="I61">
            <v>0</v>
          </cell>
          <cell r="J61">
            <v>2.7025093771215274</v>
          </cell>
          <cell r="K61">
            <v>330.31310718277155</v>
          </cell>
          <cell r="L61">
            <v>2.4359999999999999</v>
          </cell>
          <cell r="M61">
            <v>19203993.985408913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9.8615523549224121E-2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LDNO LV: Small Non Domestic Unrestricted</v>
          </cell>
          <cell r="B62">
            <v>71.633959187772433</v>
          </cell>
          <cell r="C62">
            <v>10.38806407596574</v>
          </cell>
          <cell r="D62">
            <v>1416.9976065754986</v>
          </cell>
          <cell r="E62">
            <v>1186.9747037413892</v>
          </cell>
          <cell r="F62">
            <v>230.02290283410937</v>
          </cell>
          <cell r="G62">
            <v>0</v>
          </cell>
          <cell r="H62">
            <v>0</v>
          </cell>
          <cell r="I62">
            <v>0</v>
          </cell>
          <cell r="J62">
            <v>1.9781087387075111</v>
          </cell>
          <cell r="K62">
            <v>136.4063213523994</v>
          </cell>
          <cell r="L62">
            <v>1.657</v>
          </cell>
          <cell r="M62">
            <v>1186.9747037413892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0.16233118656425452</v>
          </cell>
          <cell r="T62">
            <v>0</v>
          </cell>
          <cell r="U62">
            <v>0</v>
          </cell>
          <cell r="V62">
            <v>0</v>
          </cell>
        </row>
        <row r="63">
          <cell r="A63" t="str">
            <v>LDNO HV: Small Non Domestic Unrestricted</v>
          </cell>
          <cell r="B63">
            <v>4110.7307447214353</v>
          </cell>
          <cell r="C63">
            <v>183.29278879796149</v>
          </cell>
          <cell r="D63">
            <v>38895.801789184174</v>
          </cell>
          <cell r="E63">
            <v>36708.825550362417</v>
          </cell>
          <cell r="F63">
            <v>2186.9762388217573</v>
          </cell>
          <cell r="G63">
            <v>0</v>
          </cell>
          <cell r="H63">
            <v>0</v>
          </cell>
          <cell r="I63">
            <v>0</v>
          </cell>
          <cell r="J63">
            <v>0.94620164162126263</v>
          </cell>
          <cell r="K63">
            <v>212.2058486002847</v>
          </cell>
          <cell r="L63">
            <v>0.89300000000000002</v>
          </cell>
          <cell r="M63">
            <v>36708.825550362417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5.6226537009706118E-2</v>
          </cell>
          <cell r="T63">
            <v>0</v>
          </cell>
          <cell r="U63">
            <v>0</v>
          </cell>
          <cell r="V63">
            <v>0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281146.46865134122</v>
          </cell>
          <cell r="C65">
            <v>13327.099910716865</v>
          </cell>
          <cell r="D65">
            <v>7236398.7075465685</v>
          </cell>
          <cell r="E65">
            <v>6802281.7550548771</v>
          </cell>
          <cell r="F65">
            <v>434116.95249169116</v>
          </cell>
          <cell r="G65">
            <v>0</v>
          </cell>
          <cell r="H65">
            <v>0</v>
          </cell>
          <cell r="I65">
            <v>0</v>
          </cell>
          <cell r="J65">
            <v>2.5738892408144238</v>
          </cell>
          <cell r="K65">
            <v>542.9837516058152</v>
          </cell>
          <cell r="L65">
            <v>2.4194797066758129</v>
          </cell>
          <cell r="M65">
            <v>5474277.5633566035</v>
          </cell>
          <cell r="N65">
            <v>1328004.1916982734</v>
          </cell>
          <cell r="O65">
            <v>0</v>
          </cell>
          <cell r="P65">
            <v>0.80477077552522525</v>
          </cell>
          <cell r="Q65">
            <v>0.19522922447477475</v>
          </cell>
          <cell r="R65">
            <v>0</v>
          </cell>
          <cell r="S65">
            <v>5.9990745401986609E-2</v>
          </cell>
          <cell r="T65">
            <v>0</v>
          </cell>
          <cell r="U65">
            <v>0</v>
          </cell>
          <cell r="V65">
            <v>0</v>
          </cell>
        </row>
        <row r="66">
          <cell r="A66" t="str">
            <v>LDNO LV: Small Non Domestic Two Rate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</row>
        <row r="67">
          <cell r="A67" t="str">
            <v>LDNO HV: Small Non Domestic Two Rate</v>
          </cell>
          <cell r="B67">
            <v>1039.3499752046646</v>
          </cell>
          <cell r="C67">
            <v>14.473257813705077</v>
          </cell>
          <cell r="D67">
            <v>10077.499400747844</v>
          </cell>
          <cell r="E67">
            <v>9904.81027781784</v>
          </cell>
          <cell r="F67">
            <v>172.68912293000346</v>
          </cell>
          <cell r="G67">
            <v>0</v>
          </cell>
          <cell r="H67">
            <v>0</v>
          </cell>
          <cell r="I67">
            <v>0</v>
          </cell>
          <cell r="J67">
            <v>0.96959634782917303</v>
          </cell>
          <cell r="K67">
            <v>696.28410759084363</v>
          </cell>
          <cell r="L67">
            <v>0.95298123963176362</v>
          </cell>
          <cell r="M67">
            <v>9029.9906037443652</v>
          </cell>
          <cell r="N67">
            <v>874.8196740734752</v>
          </cell>
          <cell r="O67">
            <v>0</v>
          </cell>
          <cell r="P67">
            <v>0.91167729118116847</v>
          </cell>
          <cell r="Q67">
            <v>8.8322708818831558E-2</v>
          </cell>
          <cell r="R67">
            <v>0</v>
          </cell>
          <cell r="S67">
            <v>1.7136108479171762E-2</v>
          </cell>
          <cell r="T67">
            <v>0</v>
          </cell>
          <cell r="U67">
            <v>0</v>
          </cell>
          <cell r="V67">
            <v>0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1373.4199057232695</v>
          </cell>
          <cell r="C69">
            <v>0</v>
          </cell>
          <cell r="D69">
            <v>21658.831913255959</v>
          </cell>
          <cell r="E69">
            <v>21658.831913255959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1.577</v>
          </cell>
          <cell r="K69" t="str">
            <v/>
          </cell>
          <cell r="L69">
            <v>1.577</v>
          </cell>
          <cell r="M69">
            <v>21658.831913255959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34737.142664968014</v>
          </cell>
          <cell r="C73">
            <v>782.0146133114755</v>
          </cell>
          <cell r="D73">
            <v>922218.41069059435</v>
          </cell>
          <cell r="E73">
            <v>850463.72142866394</v>
          </cell>
          <cell r="F73">
            <v>71754.689261930413</v>
          </cell>
          <cell r="G73">
            <v>0</v>
          </cell>
          <cell r="H73">
            <v>0</v>
          </cell>
          <cell r="I73">
            <v>0</v>
          </cell>
          <cell r="J73">
            <v>2.6548482112797394</v>
          </cell>
          <cell r="K73">
            <v>1179.2853931276547</v>
          </cell>
          <cell r="L73">
            <v>2.4482834688828516</v>
          </cell>
          <cell r="M73">
            <v>730259.33452719997</v>
          </cell>
          <cell r="N73">
            <v>120204.38690146404</v>
          </cell>
          <cell r="O73">
            <v>0</v>
          </cell>
          <cell r="P73">
            <v>0.85866018282409873</v>
          </cell>
          <cell r="Q73">
            <v>0.14133981717590133</v>
          </cell>
          <cell r="R73">
            <v>0</v>
          </cell>
          <cell r="S73">
            <v>7.7806611134771872E-2</v>
          </cell>
          <cell r="T73">
            <v>0</v>
          </cell>
          <cell r="U73">
            <v>0</v>
          </cell>
          <cell r="V73">
            <v>0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  <cell r="K74" t="str">
            <v/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</row>
        <row r="75">
          <cell r="A75" t="str">
            <v>LDNO HV: LV Medium Non-Domestic</v>
          </cell>
          <cell r="B75">
            <v>-1.8189894035458561E-15</v>
          </cell>
          <cell r="C75">
            <v>0</v>
          </cell>
          <cell r="D75">
            <v>-2.5829649530351157E-14</v>
          </cell>
          <cell r="E75">
            <v>-2.5829649530351157E-14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1.4200000000000002</v>
          </cell>
          <cell r="K75" t="str">
            <v/>
          </cell>
          <cell r="L75">
            <v>1.4200000000000002</v>
          </cell>
          <cell r="M75">
            <v>-3.6125129554420708E-14</v>
          </cell>
          <cell r="N75">
            <v>1.0295480024069549E-14</v>
          </cell>
          <cell r="O75">
            <v>0</v>
          </cell>
          <cell r="P75">
            <v>1.3985915492957748</v>
          </cell>
          <cell r="Q75">
            <v>-0.39859154929577478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0.28359467319883697</v>
          </cell>
          <cell r="C77">
            <v>1.9850266666665561E-3</v>
          </cell>
          <cell r="D77">
            <v>6.9653249714411212</v>
          </cell>
          <cell r="E77">
            <v>6.7390867181771341</v>
          </cell>
          <cell r="F77">
            <v>0.22623825326398742</v>
          </cell>
          <cell r="G77">
            <v>0</v>
          </cell>
          <cell r="H77">
            <v>0</v>
          </cell>
          <cell r="I77">
            <v>0</v>
          </cell>
          <cell r="J77">
            <v>2.4560845564816085</v>
          </cell>
          <cell r="K77">
            <v>3508.9326951652247</v>
          </cell>
          <cell r="L77">
            <v>2.3763093439530696</v>
          </cell>
          <cell r="M77">
            <v>5.7169314954531156</v>
          </cell>
          <cell r="N77">
            <v>1.0221552227240185</v>
          </cell>
          <cell r="O77">
            <v>0</v>
          </cell>
          <cell r="P77">
            <v>0.84832437013060091</v>
          </cell>
          <cell r="Q77">
            <v>0.15167562986939911</v>
          </cell>
          <cell r="R77">
            <v>0</v>
          </cell>
          <cell r="S77">
            <v>3.2480645797805303E-2</v>
          </cell>
          <cell r="T77">
            <v>0</v>
          </cell>
          <cell r="U77">
            <v>0</v>
          </cell>
          <cell r="V77">
            <v>0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83.808626817377402</v>
          </cell>
          <cell r="C79">
            <v>3.2382668114754098</v>
          </cell>
          <cell r="D79">
            <v>3186.5671382741693</v>
          </cell>
          <cell r="E79">
            <v>1598.6286043847695</v>
          </cell>
          <cell r="F79">
            <v>1587.9385338893999</v>
          </cell>
          <cell r="G79">
            <v>0</v>
          </cell>
          <cell r="H79">
            <v>0</v>
          </cell>
          <cell r="I79">
            <v>0</v>
          </cell>
          <cell r="J79">
            <v>3.802194665732725</v>
          </cell>
          <cell r="K79">
            <v>984.0347703845672</v>
          </cell>
          <cell r="L79">
            <v>1.907475</v>
          </cell>
          <cell r="M79">
            <v>1199.8671579876877</v>
          </cell>
          <cell r="N79">
            <v>398.76144639708173</v>
          </cell>
          <cell r="O79">
            <v>0</v>
          </cell>
          <cell r="P79">
            <v>0.75056029567884242</v>
          </cell>
          <cell r="Q79">
            <v>0.24943970432115761</v>
          </cell>
          <cell r="R79">
            <v>0</v>
          </cell>
          <cell r="S79">
            <v>0.49832263529505311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21.857924819934208</v>
          </cell>
          <cell r="C81">
            <v>6.6330332459016406</v>
          </cell>
          <cell r="D81">
            <v>694.0478168810007</v>
          </cell>
          <cell r="E81">
            <v>589.89990867380072</v>
          </cell>
          <cell r="F81">
            <v>104.14790820720003</v>
          </cell>
          <cell r="G81">
            <v>0</v>
          </cell>
          <cell r="H81">
            <v>0</v>
          </cell>
          <cell r="I81">
            <v>0</v>
          </cell>
          <cell r="J81">
            <v>3.1752685700887584</v>
          </cell>
          <cell r="K81">
            <v>104.63505777086716</v>
          </cell>
          <cell r="L81">
            <v>2.6987919188733684</v>
          </cell>
          <cell r="M81">
            <v>215.62965462205904</v>
          </cell>
          <cell r="N81">
            <v>226.72797946454148</v>
          </cell>
          <cell r="O81">
            <v>147.54227458720027</v>
          </cell>
          <cell r="P81">
            <v>0.36553600272092368</v>
          </cell>
          <cell r="Q81">
            <v>0.38434991450374362</v>
          </cell>
          <cell r="R81">
            <v>0.25011408277533281</v>
          </cell>
          <cell r="S81">
            <v>0.15005869289414811</v>
          </cell>
          <cell r="T81">
            <v>0</v>
          </cell>
          <cell r="U81">
            <v>0</v>
          </cell>
          <cell r="V81">
            <v>0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153186.04393557031</v>
          </cell>
          <cell r="C85">
            <v>2100.8921788726602</v>
          </cell>
          <cell r="D85">
            <v>3857071.0056363917</v>
          </cell>
          <cell r="E85">
            <v>3788636.5438017938</v>
          </cell>
          <cell r="F85">
            <v>68434.461834598042</v>
          </cell>
          <cell r="G85">
            <v>0</v>
          </cell>
          <cell r="H85">
            <v>0</v>
          </cell>
          <cell r="I85">
            <v>0</v>
          </cell>
          <cell r="J85">
            <v>2.5178997423934173</v>
          </cell>
          <cell r="K85">
            <v>1835.9204934096608</v>
          </cell>
          <cell r="L85">
            <v>2.47322565846487</v>
          </cell>
          <cell r="M85">
            <v>1175805.3007320845</v>
          </cell>
          <cell r="N85">
            <v>1684944.6011843623</v>
          </cell>
          <cell r="O85">
            <v>927886.64188534662</v>
          </cell>
          <cell r="P85">
            <v>0.31035051452895396</v>
          </cell>
          <cell r="Q85">
            <v>0.44473640627811878</v>
          </cell>
          <cell r="R85">
            <v>0.24491307919292718</v>
          </cell>
          <cell r="S85">
            <v>1.7742598395153682E-2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LDNO LV: LV Network Non-Domestic Non-CT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/>
          </cell>
          <cell r="K86" t="str">
            <v/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</row>
        <row r="87">
          <cell r="A87" t="str">
            <v>LDNO HV: LV Network Non-Domestic Non-CT</v>
          </cell>
          <cell r="B87">
            <v>501.95742334044257</v>
          </cell>
          <cell r="C87">
            <v>8.8252881013495319</v>
          </cell>
          <cell r="D87">
            <v>5028.3643260992521</v>
          </cell>
          <cell r="E87">
            <v>4923.0645185891899</v>
          </cell>
          <cell r="F87">
            <v>105.29980751006205</v>
          </cell>
          <cell r="G87">
            <v>0</v>
          </cell>
          <cell r="H87">
            <v>0</v>
          </cell>
          <cell r="I87">
            <v>0</v>
          </cell>
          <cell r="J87">
            <v>1.0017511630042903</v>
          </cell>
          <cell r="K87">
            <v>569.76772524064484</v>
          </cell>
          <cell r="L87">
            <v>0.98077332651582683</v>
          </cell>
          <cell r="M87">
            <v>1799.6158111503507</v>
          </cell>
          <cell r="N87">
            <v>2211.7081187299405</v>
          </cell>
          <cell r="O87">
            <v>911.74058870889883</v>
          </cell>
          <cell r="P87">
            <v>0.36554788269686733</v>
          </cell>
          <cell r="Q87">
            <v>0.4492543435859242</v>
          </cell>
          <cell r="R87">
            <v>0.1851977737172085</v>
          </cell>
          <cell r="S87">
            <v>2.0941165094882506E-2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1458717.888146067</v>
          </cell>
          <cell r="C89">
            <v>6053.5996840125872</v>
          </cell>
          <cell r="D89">
            <v>42507225.635770261</v>
          </cell>
          <cell r="E89">
            <v>33003061.427753456</v>
          </cell>
          <cell r="F89">
            <v>281383.42051227303</v>
          </cell>
          <cell r="G89">
            <v>8252385</v>
          </cell>
          <cell r="H89">
            <v>691601.65797083767</v>
          </cell>
          <cell r="I89">
            <v>278794.12953369552</v>
          </cell>
          <cell r="J89">
            <v>2.9140127766441601</v>
          </cell>
          <cell r="K89">
            <v>7021.8098081428861</v>
          </cell>
          <cell r="L89">
            <v>2.2624704677953966</v>
          </cell>
          <cell r="M89">
            <v>9656156.699118305</v>
          </cell>
          <cell r="N89">
            <v>14755333.799518691</v>
          </cell>
          <cell r="O89">
            <v>8591570.9291164596</v>
          </cell>
          <cell r="P89">
            <v>0.29258366592009849</v>
          </cell>
          <cell r="Q89">
            <v>0.44708985049218503</v>
          </cell>
          <cell r="R89">
            <v>0.26032648358771648</v>
          </cell>
          <cell r="S89">
            <v>6.6196609236121497E-3</v>
          </cell>
          <cell r="T89">
            <v>0.19414075787283408</v>
          </cell>
          <cell r="U89">
            <v>1.6270214007776784E-2</v>
          </cell>
          <cell r="V89">
            <v>6.5587467863131351E-3</v>
          </cell>
        </row>
        <row r="90">
          <cell r="A90" t="str">
            <v>LDNO LV: LV HH Metered</v>
          </cell>
          <cell r="B90">
            <v>339.52776843934851</v>
          </cell>
          <cell r="C90">
            <v>2.8946515627410152</v>
          </cell>
          <cell r="D90">
            <v>7492.2441614172749</v>
          </cell>
          <cell r="E90">
            <v>5161.652666920716</v>
          </cell>
          <cell r="F90">
            <v>91.535829577621485</v>
          </cell>
          <cell r="G90">
            <v>1785.5124168827454</v>
          </cell>
          <cell r="H90">
            <v>440.23516087386315</v>
          </cell>
          <cell r="I90">
            <v>13.308087162329109</v>
          </cell>
          <cell r="J90">
            <v>2.2066660985802846</v>
          </cell>
          <cell r="K90">
            <v>2588.3060530859502</v>
          </cell>
          <cell r="L90">
            <v>1.5202446299595573</v>
          </cell>
          <cell r="M90">
            <v>1447.4305538629219</v>
          </cell>
          <cell r="N90">
            <v>2352.9014313597431</v>
          </cell>
          <cell r="O90">
            <v>1361.3206816980507</v>
          </cell>
          <cell r="P90">
            <v>0.28041998314590483</v>
          </cell>
          <cell r="Q90">
            <v>0.45584265025012077</v>
          </cell>
          <cell r="R90">
            <v>0.26373736660397434</v>
          </cell>
          <cell r="S90">
            <v>1.221741144649323E-2</v>
          </cell>
          <cell r="T90">
            <v>0.23831476636567431</v>
          </cell>
          <cell r="U90">
            <v>5.8758784603008159E-2</v>
          </cell>
          <cell r="V90">
            <v>1.7762484611568874E-3</v>
          </cell>
        </row>
        <row r="91">
          <cell r="A91" t="str">
            <v>LDNO HV: LV HH Metered</v>
          </cell>
          <cell r="B91">
            <v>63082.419077096289</v>
          </cell>
          <cell r="C91">
            <v>132.28610542274026</v>
          </cell>
          <cell r="D91">
            <v>690749.76676096779</v>
          </cell>
          <cell r="E91">
            <v>521377.6677969998</v>
          </cell>
          <cell r="F91">
            <v>2251.3772281896167</v>
          </cell>
          <cell r="G91">
            <v>165351.1276975036</v>
          </cell>
          <cell r="H91">
            <v>418.46706005913768</v>
          </cell>
          <cell r="I91">
            <v>1351.1269782156346</v>
          </cell>
          <cell r="J91">
            <v>1.0949956847989084</v>
          </cell>
          <cell r="K91">
            <v>5221.6350655541064</v>
          </cell>
          <cell r="L91">
            <v>0.82650233682350893</v>
          </cell>
          <cell r="M91">
            <v>156982.19586386005</v>
          </cell>
          <cell r="N91">
            <v>211592.91200633749</v>
          </cell>
          <cell r="O91">
            <v>152802.55992680229</v>
          </cell>
          <cell r="P91">
            <v>0.30109113903394424</v>
          </cell>
          <cell r="Q91">
            <v>0.40583424468560458</v>
          </cell>
          <cell r="R91">
            <v>0.29307461628045123</v>
          </cell>
          <cell r="S91">
            <v>3.2593239064656826E-3</v>
          </cell>
          <cell r="T91">
            <v>0.23937920163601437</v>
          </cell>
          <cell r="U91">
            <v>6.0581570953167929E-4</v>
          </cell>
          <cell r="V91">
            <v>1.9560295829722497E-3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60123.590765172965</v>
          </cell>
          <cell r="C93">
            <v>64.983355038907106</v>
          </cell>
          <cell r="D93">
            <v>1540957.4426960938</v>
          </cell>
          <cell r="E93">
            <v>1209095.6537309284</v>
          </cell>
          <cell r="F93">
            <v>2356.9852772741842</v>
          </cell>
          <cell r="G93">
            <v>295643.4431623008</v>
          </cell>
          <cell r="H93">
            <v>22625.05709761921</v>
          </cell>
          <cell r="I93">
            <v>11236.303427971334</v>
          </cell>
          <cell r="J93">
            <v>2.5629830538809153</v>
          </cell>
          <cell r="K93">
            <v>23713.109945977478</v>
          </cell>
          <cell r="L93">
            <v>2.0110170373112615</v>
          </cell>
          <cell r="M93">
            <v>309354.05045895348</v>
          </cell>
          <cell r="N93">
            <v>528436.55198738258</v>
          </cell>
          <cell r="O93">
            <v>371305.05128459225</v>
          </cell>
          <cell r="P93">
            <v>0.25585572944900931</v>
          </cell>
          <cell r="Q93">
            <v>0.43705107230910667</v>
          </cell>
          <cell r="R93">
            <v>0.30709319824188391</v>
          </cell>
          <cell r="S93">
            <v>1.5295589689682473E-3</v>
          </cell>
          <cell r="T93">
            <v>0.19185698123177003</v>
          </cell>
          <cell r="U93">
            <v>1.4682467192626619E-2</v>
          </cell>
          <cell r="V93">
            <v>7.29176751845401E-3</v>
          </cell>
        </row>
        <row r="94">
          <cell r="A94" t="str">
            <v>LDNO HV: LV Sub HH Metered</v>
          </cell>
          <cell r="B94">
            <v>4734.2866965291878</v>
          </cell>
          <cell r="C94">
            <v>3.4860957708605596</v>
          </cell>
          <cell r="D94">
            <v>74681.994544979068</v>
          </cell>
          <cell r="E94">
            <v>54472.140399609983</v>
          </cell>
          <cell r="F94">
            <v>70.940654498704035</v>
          </cell>
          <cell r="G94">
            <v>20064.661607978869</v>
          </cell>
          <cell r="H94">
            <v>0</v>
          </cell>
          <cell r="I94">
            <v>74.251882891508714</v>
          </cell>
          <cell r="J94">
            <v>1.5774708912269746</v>
          </cell>
          <cell r="K94">
            <v>21422.817803580725</v>
          </cell>
          <cell r="L94">
            <v>1.1505881221672685</v>
          </cell>
          <cell r="M94">
            <v>15198.976858722444</v>
          </cell>
          <cell r="N94">
            <v>22515.30850645711</v>
          </cell>
          <cell r="O94">
            <v>16757.855034430428</v>
          </cell>
          <cell r="P94">
            <v>0.27902294176843595</v>
          </cell>
          <cell r="Q94">
            <v>0.41333621813433125</v>
          </cell>
          <cell r="R94">
            <v>0.30764084009723275</v>
          </cell>
          <cell r="S94">
            <v>9.4990305134363116E-4</v>
          </cell>
          <cell r="T94">
            <v>0.26866799327238688</v>
          </cell>
          <cell r="U94">
            <v>0</v>
          </cell>
          <cell r="V94">
            <v>9.9424075835024325E-4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1892233.9266500273</v>
          </cell>
          <cell r="C96">
            <v>814.7168057295238</v>
          </cell>
          <cell r="D96">
            <v>44260081.199637204</v>
          </cell>
          <cell r="E96">
            <v>34640926.551370703</v>
          </cell>
          <cell r="F96">
            <v>319238.30727033428</v>
          </cell>
          <cell r="G96">
            <v>8305165.6729026362</v>
          </cell>
          <cell r="H96">
            <v>877218.00016049191</v>
          </cell>
          <cell r="I96">
            <v>117532.66793303855</v>
          </cell>
          <cell r="J96">
            <v>2.3390385605227126</v>
          </cell>
          <cell r="K96">
            <v>54325.72507204549</v>
          </cell>
          <cell r="L96">
            <v>1.8306894334517245</v>
          </cell>
          <cell r="M96">
            <v>7574286.459656599</v>
          </cell>
          <cell r="N96">
            <v>14947938.171054805</v>
          </cell>
          <cell r="O96">
            <v>12118701.920659298</v>
          </cell>
          <cell r="P96">
            <v>0.21865138186833208</v>
          </cell>
          <cell r="Q96">
            <v>0.43151092246010758</v>
          </cell>
          <cell r="R96">
            <v>0.34983769567156031</v>
          </cell>
          <cell r="S96">
            <v>7.2127817802772366E-3</v>
          </cell>
          <cell r="T96">
            <v>0.1876446099464163</v>
          </cell>
          <cell r="U96">
            <v>1.9819620217228214E-2</v>
          </cell>
          <cell r="V96">
            <v>2.6555005040072533E-3</v>
          </cell>
        </row>
        <row r="97">
          <cell r="A97" t="str">
            <v>LDNO HV: HV HH Metered</v>
          </cell>
          <cell r="B97">
            <v>7695.6618055846011</v>
          </cell>
          <cell r="C97">
            <v>8.3336038810192647</v>
          </cell>
          <cell r="D97">
            <v>129043.20131950844</v>
          </cell>
          <cell r="E97">
            <v>97264.175449243339</v>
          </cell>
          <cell r="F97">
            <v>2211.6267997305076</v>
          </cell>
          <cell r="G97">
            <v>29329.436746918596</v>
          </cell>
          <cell r="H97">
            <v>0</v>
          </cell>
          <cell r="I97">
            <v>237.96232361599507</v>
          </cell>
          <cell r="J97">
            <v>1.6768304608430706</v>
          </cell>
          <cell r="K97">
            <v>15484.681436973395</v>
          </cell>
          <cell r="L97">
            <v>1.2638831838823856</v>
          </cell>
          <cell r="M97">
            <v>23032.830287152174</v>
          </cell>
          <cell r="N97">
            <v>43210.628713113118</v>
          </cell>
          <cell r="O97">
            <v>31020.716448978041</v>
          </cell>
          <cell r="P97">
            <v>0.23680692485972599</v>
          </cell>
          <cell r="Q97">
            <v>0.44426047425511045</v>
          </cell>
          <cell r="R97">
            <v>0.31893260088516345</v>
          </cell>
          <cell r="S97">
            <v>1.713865416477512E-2</v>
          </cell>
          <cell r="T97">
            <v>0.22728385879314544</v>
          </cell>
          <cell r="U97">
            <v>0</v>
          </cell>
          <cell r="V97">
            <v>1.8440516135895064E-3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1811.146729353133</v>
          </cell>
          <cell r="C99">
            <v>0</v>
          </cell>
          <cell r="D99">
            <v>59767.842068653379</v>
          </cell>
          <cell r="E99">
            <v>59767.842068653379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3.3</v>
          </cell>
          <cell r="K99" t="str">
            <v/>
          </cell>
          <cell r="L99">
            <v>3.3</v>
          </cell>
          <cell r="M99">
            <v>59767.842068653379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LDNO LV: NHH UMS category 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/>
          </cell>
          <cell r="K100" t="str">
            <v/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</row>
        <row r="101">
          <cell r="A101" t="str">
            <v>LDNO HV: NHH UMS category A</v>
          </cell>
          <cell r="B101">
            <v>72.611931857881842</v>
          </cell>
          <cell r="C101">
            <v>0</v>
          </cell>
          <cell r="D101">
            <v>878.60437548037021</v>
          </cell>
          <cell r="E101">
            <v>878.60437548037021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1.21</v>
          </cell>
          <cell r="K101" t="str">
            <v/>
          </cell>
          <cell r="L101">
            <v>1.21</v>
          </cell>
          <cell r="M101">
            <v>878.60437548037021</v>
          </cell>
          <cell r="N101">
            <v>0</v>
          </cell>
          <cell r="O101">
            <v>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5391.4062274454618</v>
          </cell>
          <cell r="C103">
            <v>0</v>
          </cell>
          <cell r="D103">
            <v>195061.07730897682</v>
          </cell>
          <cell r="E103">
            <v>195061.07730897682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3.6180000000000003</v>
          </cell>
          <cell r="K103" t="str">
            <v/>
          </cell>
          <cell r="L103">
            <v>3.6180000000000003</v>
          </cell>
          <cell r="M103">
            <v>195061.07730897682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A104" t="str">
            <v>LDNO LV: NHH UMS category B</v>
          </cell>
          <cell r="B104">
            <v>8.6504800114130607</v>
          </cell>
          <cell r="C104">
            <v>0</v>
          </cell>
          <cell r="D104">
            <v>212.88831308087541</v>
          </cell>
          <cell r="E104">
            <v>212.88831308087541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2.4609999999999999</v>
          </cell>
          <cell r="K104" t="str">
            <v/>
          </cell>
          <cell r="L104">
            <v>2.4609999999999999</v>
          </cell>
          <cell r="M104">
            <v>212.88831308087541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A105" t="str">
            <v>LDNO HV: NHH UMS category B</v>
          </cell>
          <cell r="B105">
            <v>119.50062329939706</v>
          </cell>
          <cell r="C105">
            <v>0</v>
          </cell>
          <cell r="D105">
            <v>1584.5782649500052</v>
          </cell>
          <cell r="E105">
            <v>1584.5782649500052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1.3260000000000001</v>
          </cell>
          <cell r="K105" t="str">
            <v/>
          </cell>
          <cell r="L105">
            <v>1.3260000000000001</v>
          </cell>
          <cell r="M105">
            <v>1584.5782649500052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287.58165886187641</v>
          </cell>
          <cell r="C107">
            <v>0</v>
          </cell>
          <cell r="D107">
            <v>12653.592989922563</v>
          </cell>
          <cell r="E107">
            <v>12653.592989922563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4.4000000000000004</v>
          </cell>
          <cell r="K107" t="str">
            <v/>
          </cell>
          <cell r="L107">
            <v>4.4000000000000004</v>
          </cell>
          <cell r="M107">
            <v>12653.592989922563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</row>
        <row r="109">
          <cell r="A109" t="str">
            <v>LDNO HV: NHH UMS category C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/>
          </cell>
          <cell r="K111" t="str">
            <v/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121290.00449150706</v>
          </cell>
          <cell r="C115">
            <v>32.83606557377049</v>
          </cell>
          <cell r="D115">
            <v>4518063.8214088343</v>
          </cell>
          <cell r="E115">
            <v>4518063.8214088343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3.7250091962237479</v>
          </cell>
          <cell r="K115">
            <v>137594.55472088812</v>
          </cell>
          <cell r="L115">
            <v>3.7250091962237479</v>
          </cell>
          <cell r="M115">
            <v>1419466.2768886779</v>
          </cell>
          <cell r="N115">
            <v>1046044.8447380885</v>
          </cell>
          <cell r="O115">
            <v>2052552.6997820686</v>
          </cell>
          <cell r="P115">
            <v>0.314175791444676</v>
          </cell>
          <cell r="Q115">
            <v>0.23152502622504084</v>
          </cell>
          <cell r="R115">
            <v>0.45429918233028332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2534.8801416428569</v>
          </cell>
          <cell r="C119">
            <v>0</v>
          </cell>
          <cell r="D119">
            <v>-21064.853977052138</v>
          </cell>
          <cell r="E119">
            <v>-21064.853977052138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-0.83099999999999996</v>
          </cell>
          <cell r="K119" t="str">
            <v/>
          </cell>
          <cell r="L119">
            <v>-0.83099999999999996</v>
          </cell>
          <cell r="M119">
            <v>-21064.853977052138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A120" t="str">
            <v>LDNO LV: LV Generation NHH or Aggregate 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  <cell r="K123" t="str">
            <v/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35860.147936071429</v>
          </cell>
          <cell r="C126">
            <v>452.16340983606557</v>
          </cell>
          <cell r="D126">
            <v>-289103.95584687212</v>
          </cell>
          <cell r="E126">
            <v>-297997.82934875356</v>
          </cell>
          <cell r="F126">
            <v>0</v>
          </cell>
          <cell r="G126">
            <v>0</v>
          </cell>
          <cell r="H126">
            <v>0</v>
          </cell>
          <cell r="I126">
            <v>8893.8735018814277</v>
          </cell>
          <cell r="J126">
            <v>-0.80619844726313805</v>
          </cell>
          <cell r="K126">
            <v>-639.37936940029806</v>
          </cell>
          <cell r="L126">
            <v>-0.83100000000000007</v>
          </cell>
          <cell r="M126">
            <v>-297997.82934875356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-3.0763582863571018E-2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</row>
        <row r="128">
          <cell r="A128" t="str">
            <v>LDNO HV: LV Generation Intermittent</v>
          </cell>
          <cell r="B128">
            <v>527.21477187500011</v>
          </cell>
          <cell r="C128">
            <v>3.3275000000000015</v>
          </cell>
          <cell r="D128">
            <v>-4140.9053052950012</v>
          </cell>
          <cell r="E128">
            <v>-4381.1547542812505</v>
          </cell>
          <cell r="F128">
            <v>0</v>
          </cell>
          <cell r="G128">
            <v>0</v>
          </cell>
          <cell r="H128">
            <v>0</v>
          </cell>
          <cell r="I128">
            <v>240.24944898625</v>
          </cell>
          <cell r="J128">
            <v>-0.78543044053340538</v>
          </cell>
          <cell r="K128">
            <v>-1244.4493779999998</v>
          </cell>
          <cell r="L128">
            <v>-0.83099999999999996</v>
          </cell>
          <cell r="M128">
            <v>-4381.1547542812505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-5.8018580786921535E-2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2028.9175336897811</v>
          </cell>
          <cell r="C132">
            <v>16.136706967213115</v>
          </cell>
          <cell r="D132">
            <v>-15354.339331512361</v>
          </cell>
          <cell r="E132">
            <v>-16831.657084529237</v>
          </cell>
          <cell r="F132">
            <v>0</v>
          </cell>
          <cell r="G132">
            <v>0</v>
          </cell>
          <cell r="H132">
            <v>0</v>
          </cell>
          <cell r="I132">
            <v>1477.3177530168755</v>
          </cell>
          <cell r="J132">
            <v>-0.75677493424727937</v>
          </cell>
          <cell r="K132">
            <v>-951.51627669199274</v>
          </cell>
          <cell r="L132">
            <v>-0.82958803426176009</v>
          </cell>
          <cell r="M132">
            <v>-9497.4038334239249</v>
          </cell>
          <cell r="N132">
            <v>-5873.0734553614748</v>
          </cell>
          <cell r="O132">
            <v>-1461.1797957438362</v>
          </cell>
          <cell r="P132">
            <v>0.56425839629025198</v>
          </cell>
          <cell r="Q132">
            <v>0.34893019896179389</v>
          </cell>
          <cell r="R132">
            <v>8.6811404747954068E-2</v>
          </cell>
          <cell r="S132">
            <v>0</v>
          </cell>
          <cell r="T132">
            <v>0</v>
          </cell>
          <cell r="U132">
            <v>0</v>
          </cell>
          <cell r="V132">
            <v>-9.621499962456305E-2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278.71134021428571</v>
          </cell>
          <cell r="C138">
            <v>6.4531967213114747</v>
          </cell>
          <cell r="D138">
            <v>-2110.0796488242854</v>
          </cell>
          <cell r="E138">
            <v>-2112.6319588242854</v>
          </cell>
          <cell r="F138">
            <v>0</v>
          </cell>
          <cell r="G138">
            <v>0</v>
          </cell>
          <cell r="H138">
            <v>0</v>
          </cell>
          <cell r="I138">
            <v>2.5523099999999999</v>
          </cell>
          <cell r="J138">
            <v>-0.7570842460884305</v>
          </cell>
          <cell r="K138">
            <v>-326.98207414874167</v>
          </cell>
          <cell r="L138">
            <v>-0.75800000000000001</v>
          </cell>
          <cell r="M138">
            <v>-2112.6319588242854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-1.2095799328817377E-3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281.98892970535496</v>
          </cell>
          <cell r="C143">
            <v>1.2913278688524592</v>
          </cell>
          <cell r="D143">
            <v>-1931.54728313123</v>
          </cell>
          <cell r="E143">
            <v>-1931.54728313123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-0.68497273462098962</v>
          </cell>
          <cell r="K143">
            <v>-1495.7837817344582</v>
          </cell>
          <cell r="L143">
            <v>-0.68497273462098962</v>
          </cell>
          <cell r="M143">
            <v>-1035.8495028780314</v>
          </cell>
          <cell r="N143">
            <v>-690.99213125891902</v>
          </cell>
          <cell r="O143">
            <v>-204.70564899427944</v>
          </cell>
          <cell r="P143">
            <v>0.53627965099503883</v>
          </cell>
          <cell r="Q143">
            <v>0.35774021029335207</v>
          </cell>
          <cell r="R143">
            <v>0.10598013871160909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271418.07481285714</v>
          </cell>
          <cell r="C148">
            <v>174.72383606557378</v>
          </cell>
          <cell r="D148">
            <v>-1375256.3487745353</v>
          </cell>
          <cell r="E148">
            <v>-1414088.1697749859</v>
          </cell>
          <cell r="F148">
            <v>28150.316344800005</v>
          </cell>
          <cell r="G148">
            <v>0</v>
          </cell>
          <cell r="H148">
            <v>0</v>
          </cell>
          <cell r="I148">
            <v>10681.504655650715</v>
          </cell>
          <cell r="J148">
            <v>-0.50669298635427096</v>
          </cell>
          <cell r="K148">
            <v>-7871.0288174900315</v>
          </cell>
          <cell r="L148">
            <v>-0.52100000000000002</v>
          </cell>
          <cell r="M148">
            <v>-1414088.1697749859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-2.0469141167669732E-2</v>
          </cell>
          <cell r="T148">
            <v>0</v>
          </cell>
          <cell r="U148">
            <v>0</v>
          </cell>
          <cell r="V148">
            <v>-7.7669189930799441E-3</v>
          </cell>
        </row>
        <row r="149">
          <cell r="A149" t="str">
            <v>LDNO HV: HV Generation Intermittent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 t="str">
            <v/>
          </cell>
          <cell r="K149" t="str">
            <v/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163476.22679172555</v>
          </cell>
          <cell r="C153">
            <v>46.743733606557385</v>
          </cell>
          <cell r="D153">
            <v>-1482831.9207339531</v>
          </cell>
          <cell r="E153">
            <v>-1493522.4344076007</v>
          </cell>
          <cell r="F153">
            <v>7531.032501300002</v>
          </cell>
          <cell r="G153">
            <v>0</v>
          </cell>
          <cell r="H153">
            <v>0</v>
          </cell>
          <cell r="I153">
            <v>3159.4811723475</v>
          </cell>
          <cell r="J153">
            <v>-0.90706272700013635</v>
          </cell>
          <cell r="K153">
            <v>-31722.581966065627</v>
          </cell>
          <cell r="L153">
            <v>-0.91360221832768418</v>
          </cell>
          <cell r="M153">
            <v>-1166689.9546747268</v>
          </cell>
          <cell r="N153">
            <v>-257435.78513730143</v>
          </cell>
          <cell r="O153">
            <v>-69396.694595572451</v>
          </cell>
          <cell r="P153">
            <v>0.78116667536868267</v>
          </cell>
          <cell r="Q153">
            <v>0.1723682076723623</v>
          </cell>
          <cell r="R153">
            <v>4.6465116958955062E-2</v>
          </cell>
          <cell r="S153">
            <v>-5.07881736021193E-3</v>
          </cell>
          <cell r="T153">
            <v>0</v>
          </cell>
          <cell r="U153">
            <v>0</v>
          </cell>
          <cell r="V153">
            <v>-2.1307075523324722E-3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8803981.8551190048</v>
          </cell>
          <cell r="C172">
            <v>1149616.2108536281</v>
          </cell>
          <cell r="D172">
            <v>238872648.58817762</v>
          </cell>
          <cell r="E172">
            <v>199901879.87737989</v>
          </cell>
          <cell r="F172">
            <v>19875045.709805164</v>
          </cell>
          <cell r="G172">
            <v>17069724.85453422</v>
          </cell>
          <cell r="H172">
            <v>1592303.4174498818</v>
          </cell>
          <cell r="I172">
            <v>433694.72900847363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B72"/>
  <sheetViews>
    <sheetView tabSelected="1" topLeftCell="AJ1" zoomScale="70" zoomScaleNormal="70" workbookViewId="0">
      <selection activeCell="AT12" sqref="AT12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5" width="10" style="1" customWidth="1"/>
    <col min="46" max="46" width="12.85546875" style="1" customWidth="1"/>
    <col min="47" max="47" width="14.42578125" style="1" customWidth="1"/>
    <col min="48" max="272" width="9.140625" style="1"/>
    <col min="273" max="273" width="1.42578125" style="1" customWidth="1"/>
    <col min="274" max="274" width="36.5703125" style="1" bestFit="1" customWidth="1"/>
    <col min="275" max="275" width="1.42578125" style="1" customWidth="1"/>
    <col min="276" max="276" width="8.7109375" style="1" customWidth="1"/>
    <col min="277" max="277" width="9.28515625" style="1" customWidth="1"/>
    <col min="278" max="278" width="10.5703125" style="1" bestFit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8.7109375" style="1" customWidth="1"/>
    <col min="283" max="283" width="9.28515625" style="1" customWidth="1"/>
    <col min="284" max="284" width="10.5703125" style="1" bestFit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28515625" style="1" customWidth="1"/>
    <col min="290" max="290" width="8.7109375" style="1" customWidth="1"/>
    <col min="291" max="291" width="9.5703125" style="1" customWidth="1"/>
    <col min="292" max="292" width="10.5703125" style="1" bestFit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8.7109375" style="1" customWidth="1"/>
    <col min="297" max="297" width="9.28515625" style="1" customWidth="1"/>
    <col min="298" max="298" width="10.5703125" style="1" bestFit="1" customWidth="1"/>
    <col min="299" max="299" width="9.28515625" style="1" customWidth="1"/>
    <col min="300" max="300" width="10.5703125" style="1" bestFit="1" customWidth="1"/>
    <col min="301" max="528" width="9.140625" style="1"/>
    <col min="529" max="529" width="1.42578125" style="1" customWidth="1"/>
    <col min="530" max="530" width="36.5703125" style="1" bestFit="1" customWidth="1"/>
    <col min="531" max="531" width="1.42578125" style="1" customWidth="1"/>
    <col min="532" max="532" width="8.7109375" style="1" customWidth="1"/>
    <col min="533" max="533" width="9.28515625" style="1" customWidth="1"/>
    <col min="534" max="534" width="10.5703125" style="1" bestFit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8.7109375" style="1" customWidth="1"/>
    <col min="539" max="539" width="9.28515625" style="1" customWidth="1"/>
    <col min="540" max="540" width="10.5703125" style="1" bestFit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28515625" style="1" customWidth="1"/>
    <col min="546" max="546" width="8.7109375" style="1" customWidth="1"/>
    <col min="547" max="547" width="9.5703125" style="1" customWidth="1"/>
    <col min="548" max="548" width="10.5703125" style="1" bestFit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8.7109375" style="1" customWidth="1"/>
    <col min="553" max="553" width="9.28515625" style="1" customWidth="1"/>
    <col min="554" max="554" width="10.5703125" style="1" bestFit="1" customWidth="1"/>
    <col min="555" max="555" width="9.28515625" style="1" customWidth="1"/>
    <col min="556" max="556" width="10.5703125" style="1" bestFit="1" customWidth="1"/>
    <col min="557" max="784" width="9.140625" style="1"/>
    <col min="785" max="785" width="1.42578125" style="1" customWidth="1"/>
    <col min="786" max="786" width="36.5703125" style="1" bestFit="1" customWidth="1"/>
    <col min="787" max="787" width="1.42578125" style="1" customWidth="1"/>
    <col min="788" max="788" width="8.7109375" style="1" customWidth="1"/>
    <col min="789" max="789" width="9.28515625" style="1" customWidth="1"/>
    <col min="790" max="790" width="10.5703125" style="1" bestFit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8.7109375" style="1" customWidth="1"/>
    <col min="795" max="795" width="9.28515625" style="1" customWidth="1"/>
    <col min="796" max="796" width="10.5703125" style="1" bestFit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28515625" style="1" customWidth="1"/>
    <col min="802" max="802" width="8.7109375" style="1" customWidth="1"/>
    <col min="803" max="803" width="9.5703125" style="1" customWidth="1"/>
    <col min="804" max="804" width="10.5703125" style="1" bestFit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8.7109375" style="1" customWidth="1"/>
    <col min="809" max="809" width="9.28515625" style="1" customWidth="1"/>
    <col min="810" max="810" width="10.5703125" style="1" bestFit="1" customWidth="1"/>
    <col min="811" max="811" width="9.28515625" style="1" customWidth="1"/>
    <col min="812" max="812" width="10.5703125" style="1" bestFit="1" customWidth="1"/>
    <col min="813" max="1040" width="9.140625" style="1"/>
    <col min="1041" max="1041" width="1.42578125" style="1" customWidth="1"/>
    <col min="1042" max="1042" width="36.5703125" style="1" bestFit="1" customWidth="1"/>
    <col min="1043" max="1043" width="1.42578125" style="1" customWidth="1"/>
    <col min="1044" max="1044" width="8.7109375" style="1" customWidth="1"/>
    <col min="1045" max="1045" width="9.28515625" style="1" customWidth="1"/>
    <col min="1046" max="1046" width="10.5703125" style="1" bestFit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8.7109375" style="1" customWidth="1"/>
    <col min="1051" max="1051" width="9.28515625" style="1" customWidth="1"/>
    <col min="1052" max="1052" width="10.5703125" style="1" bestFit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28515625" style="1" customWidth="1"/>
    <col min="1058" max="1058" width="8.7109375" style="1" customWidth="1"/>
    <col min="1059" max="1059" width="9.5703125" style="1" customWidth="1"/>
    <col min="1060" max="1060" width="10.5703125" style="1" bestFit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8.7109375" style="1" customWidth="1"/>
    <col min="1065" max="1065" width="9.28515625" style="1" customWidth="1"/>
    <col min="1066" max="1066" width="10.5703125" style="1" bestFit="1" customWidth="1"/>
    <col min="1067" max="1067" width="9.28515625" style="1" customWidth="1"/>
    <col min="1068" max="1068" width="10.5703125" style="1" bestFit="1" customWidth="1"/>
    <col min="1069" max="1296" width="9.140625" style="1"/>
    <col min="1297" max="1297" width="1.42578125" style="1" customWidth="1"/>
    <col min="1298" max="1298" width="36.5703125" style="1" bestFit="1" customWidth="1"/>
    <col min="1299" max="1299" width="1.42578125" style="1" customWidth="1"/>
    <col min="1300" max="1300" width="8.7109375" style="1" customWidth="1"/>
    <col min="1301" max="1301" width="9.28515625" style="1" customWidth="1"/>
    <col min="1302" max="1302" width="10.5703125" style="1" bestFit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8.7109375" style="1" customWidth="1"/>
    <col min="1307" max="1307" width="9.28515625" style="1" customWidth="1"/>
    <col min="1308" max="1308" width="10.5703125" style="1" bestFit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28515625" style="1" customWidth="1"/>
    <col min="1314" max="1314" width="8.7109375" style="1" customWidth="1"/>
    <col min="1315" max="1315" width="9.5703125" style="1" customWidth="1"/>
    <col min="1316" max="1316" width="10.5703125" style="1" bestFit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8.7109375" style="1" customWidth="1"/>
    <col min="1321" max="1321" width="9.28515625" style="1" customWidth="1"/>
    <col min="1322" max="1322" width="10.5703125" style="1" bestFit="1" customWidth="1"/>
    <col min="1323" max="1323" width="9.28515625" style="1" customWidth="1"/>
    <col min="1324" max="1324" width="10.5703125" style="1" bestFit="1" customWidth="1"/>
    <col min="1325" max="1552" width="9.140625" style="1"/>
    <col min="1553" max="1553" width="1.42578125" style="1" customWidth="1"/>
    <col min="1554" max="1554" width="36.5703125" style="1" bestFit="1" customWidth="1"/>
    <col min="1555" max="1555" width="1.42578125" style="1" customWidth="1"/>
    <col min="1556" max="1556" width="8.7109375" style="1" customWidth="1"/>
    <col min="1557" max="1557" width="9.28515625" style="1" customWidth="1"/>
    <col min="1558" max="1558" width="10.5703125" style="1" bestFit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8.7109375" style="1" customWidth="1"/>
    <col min="1563" max="1563" width="9.28515625" style="1" customWidth="1"/>
    <col min="1564" max="1564" width="10.5703125" style="1" bestFit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28515625" style="1" customWidth="1"/>
    <col min="1570" max="1570" width="8.7109375" style="1" customWidth="1"/>
    <col min="1571" max="1571" width="9.5703125" style="1" customWidth="1"/>
    <col min="1572" max="1572" width="10.5703125" style="1" bestFit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8.7109375" style="1" customWidth="1"/>
    <col min="1577" max="1577" width="9.28515625" style="1" customWidth="1"/>
    <col min="1578" max="1578" width="10.5703125" style="1" bestFit="1" customWidth="1"/>
    <col min="1579" max="1579" width="9.28515625" style="1" customWidth="1"/>
    <col min="1580" max="1580" width="10.5703125" style="1" bestFit="1" customWidth="1"/>
    <col min="1581" max="1808" width="9.140625" style="1"/>
    <col min="1809" max="1809" width="1.42578125" style="1" customWidth="1"/>
    <col min="1810" max="1810" width="36.5703125" style="1" bestFit="1" customWidth="1"/>
    <col min="1811" max="1811" width="1.42578125" style="1" customWidth="1"/>
    <col min="1812" max="1812" width="8.7109375" style="1" customWidth="1"/>
    <col min="1813" max="1813" width="9.28515625" style="1" customWidth="1"/>
    <col min="1814" max="1814" width="10.5703125" style="1" bestFit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8.7109375" style="1" customWidth="1"/>
    <col min="1819" max="1819" width="9.28515625" style="1" customWidth="1"/>
    <col min="1820" max="1820" width="10.5703125" style="1" bestFit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28515625" style="1" customWidth="1"/>
    <col min="1826" max="1826" width="8.7109375" style="1" customWidth="1"/>
    <col min="1827" max="1827" width="9.5703125" style="1" customWidth="1"/>
    <col min="1828" max="1828" width="10.5703125" style="1" bestFit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8.7109375" style="1" customWidth="1"/>
    <col min="1833" max="1833" width="9.28515625" style="1" customWidth="1"/>
    <col min="1834" max="1834" width="10.5703125" style="1" bestFit="1" customWidth="1"/>
    <col min="1835" max="1835" width="9.28515625" style="1" customWidth="1"/>
    <col min="1836" max="1836" width="10.5703125" style="1" bestFit="1" customWidth="1"/>
    <col min="1837" max="2064" width="9.140625" style="1"/>
    <col min="2065" max="2065" width="1.42578125" style="1" customWidth="1"/>
    <col min="2066" max="2066" width="36.5703125" style="1" bestFit="1" customWidth="1"/>
    <col min="2067" max="2067" width="1.42578125" style="1" customWidth="1"/>
    <col min="2068" max="2068" width="8.7109375" style="1" customWidth="1"/>
    <col min="2069" max="2069" width="9.28515625" style="1" customWidth="1"/>
    <col min="2070" max="2070" width="10.5703125" style="1" bestFit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8.7109375" style="1" customWidth="1"/>
    <col min="2075" max="2075" width="9.28515625" style="1" customWidth="1"/>
    <col min="2076" max="2076" width="10.5703125" style="1" bestFit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28515625" style="1" customWidth="1"/>
    <col min="2082" max="2082" width="8.7109375" style="1" customWidth="1"/>
    <col min="2083" max="2083" width="9.5703125" style="1" customWidth="1"/>
    <col min="2084" max="2084" width="10.5703125" style="1" bestFit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8.7109375" style="1" customWidth="1"/>
    <col min="2089" max="2089" width="9.28515625" style="1" customWidth="1"/>
    <col min="2090" max="2090" width="10.5703125" style="1" bestFit="1" customWidth="1"/>
    <col min="2091" max="2091" width="9.28515625" style="1" customWidth="1"/>
    <col min="2092" max="2092" width="10.5703125" style="1" bestFit="1" customWidth="1"/>
    <col min="2093" max="2320" width="9.140625" style="1"/>
    <col min="2321" max="2321" width="1.42578125" style="1" customWidth="1"/>
    <col min="2322" max="2322" width="36.5703125" style="1" bestFit="1" customWidth="1"/>
    <col min="2323" max="2323" width="1.42578125" style="1" customWidth="1"/>
    <col min="2324" max="2324" width="8.7109375" style="1" customWidth="1"/>
    <col min="2325" max="2325" width="9.28515625" style="1" customWidth="1"/>
    <col min="2326" max="2326" width="10.5703125" style="1" bestFit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8.7109375" style="1" customWidth="1"/>
    <col min="2331" max="2331" width="9.28515625" style="1" customWidth="1"/>
    <col min="2332" max="2332" width="10.5703125" style="1" bestFit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28515625" style="1" customWidth="1"/>
    <col min="2338" max="2338" width="8.7109375" style="1" customWidth="1"/>
    <col min="2339" max="2339" width="9.5703125" style="1" customWidth="1"/>
    <col min="2340" max="2340" width="10.5703125" style="1" bestFit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8.7109375" style="1" customWidth="1"/>
    <col min="2345" max="2345" width="9.28515625" style="1" customWidth="1"/>
    <col min="2346" max="2346" width="10.5703125" style="1" bestFit="1" customWidth="1"/>
    <col min="2347" max="2347" width="9.28515625" style="1" customWidth="1"/>
    <col min="2348" max="2348" width="10.5703125" style="1" bestFit="1" customWidth="1"/>
    <col min="2349" max="2576" width="9.140625" style="1"/>
    <col min="2577" max="2577" width="1.42578125" style="1" customWidth="1"/>
    <col min="2578" max="2578" width="36.5703125" style="1" bestFit="1" customWidth="1"/>
    <col min="2579" max="2579" width="1.42578125" style="1" customWidth="1"/>
    <col min="2580" max="2580" width="8.7109375" style="1" customWidth="1"/>
    <col min="2581" max="2581" width="9.28515625" style="1" customWidth="1"/>
    <col min="2582" max="2582" width="10.5703125" style="1" bestFit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8.7109375" style="1" customWidth="1"/>
    <col min="2587" max="2587" width="9.28515625" style="1" customWidth="1"/>
    <col min="2588" max="2588" width="10.5703125" style="1" bestFit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28515625" style="1" customWidth="1"/>
    <col min="2594" max="2594" width="8.7109375" style="1" customWidth="1"/>
    <col min="2595" max="2595" width="9.5703125" style="1" customWidth="1"/>
    <col min="2596" max="2596" width="10.5703125" style="1" bestFit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8.7109375" style="1" customWidth="1"/>
    <col min="2601" max="2601" width="9.28515625" style="1" customWidth="1"/>
    <col min="2602" max="2602" width="10.5703125" style="1" bestFit="1" customWidth="1"/>
    <col min="2603" max="2603" width="9.28515625" style="1" customWidth="1"/>
    <col min="2604" max="2604" width="10.5703125" style="1" bestFit="1" customWidth="1"/>
    <col min="2605" max="2832" width="9.140625" style="1"/>
    <col min="2833" max="2833" width="1.42578125" style="1" customWidth="1"/>
    <col min="2834" max="2834" width="36.5703125" style="1" bestFit="1" customWidth="1"/>
    <col min="2835" max="2835" width="1.42578125" style="1" customWidth="1"/>
    <col min="2836" max="2836" width="8.7109375" style="1" customWidth="1"/>
    <col min="2837" max="2837" width="9.28515625" style="1" customWidth="1"/>
    <col min="2838" max="2838" width="10.5703125" style="1" bestFit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8.7109375" style="1" customWidth="1"/>
    <col min="2843" max="2843" width="9.28515625" style="1" customWidth="1"/>
    <col min="2844" max="2844" width="10.5703125" style="1" bestFit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28515625" style="1" customWidth="1"/>
    <col min="2850" max="2850" width="8.7109375" style="1" customWidth="1"/>
    <col min="2851" max="2851" width="9.5703125" style="1" customWidth="1"/>
    <col min="2852" max="2852" width="10.5703125" style="1" bestFit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8.7109375" style="1" customWidth="1"/>
    <col min="2857" max="2857" width="9.28515625" style="1" customWidth="1"/>
    <col min="2858" max="2858" width="10.5703125" style="1" bestFit="1" customWidth="1"/>
    <col min="2859" max="2859" width="9.28515625" style="1" customWidth="1"/>
    <col min="2860" max="2860" width="10.5703125" style="1" bestFit="1" customWidth="1"/>
    <col min="2861" max="3088" width="9.140625" style="1"/>
    <col min="3089" max="3089" width="1.42578125" style="1" customWidth="1"/>
    <col min="3090" max="3090" width="36.5703125" style="1" bestFit="1" customWidth="1"/>
    <col min="3091" max="3091" width="1.42578125" style="1" customWidth="1"/>
    <col min="3092" max="3092" width="8.7109375" style="1" customWidth="1"/>
    <col min="3093" max="3093" width="9.28515625" style="1" customWidth="1"/>
    <col min="3094" max="3094" width="10.5703125" style="1" bestFit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8.7109375" style="1" customWidth="1"/>
    <col min="3099" max="3099" width="9.28515625" style="1" customWidth="1"/>
    <col min="3100" max="3100" width="10.5703125" style="1" bestFit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28515625" style="1" customWidth="1"/>
    <col min="3106" max="3106" width="8.7109375" style="1" customWidth="1"/>
    <col min="3107" max="3107" width="9.5703125" style="1" customWidth="1"/>
    <col min="3108" max="3108" width="10.5703125" style="1" bestFit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8.7109375" style="1" customWidth="1"/>
    <col min="3113" max="3113" width="9.28515625" style="1" customWidth="1"/>
    <col min="3114" max="3114" width="10.5703125" style="1" bestFit="1" customWidth="1"/>
    <col min="3115" max="3115" width="9.28515625" style="1" customWidth="1"/>
    <col min="3116" max="3116" width="10.5703125" style="1" bestFit="1" customWidth="1"/>
    <col min="3117" max="3344" width="9.140625" style="1"/>
    <col min="3345" max="3345" width="1.42578125" style="1" customWidth="1"/>
    <col min="3346" max="3346" width="36.5703125" style="1" bestFit="1" customWidth="1"/>
    <col min="3347" max="3347" width="1.42578125" style="1" customWidth="1"/>
    <col min="3348" max="3348" width="8.7109375" style="1" customWidth="1"/>
    <col min="3349" max="3349" width="9.28515625" style="1" customWidth="1"/>
    <col min="3350" max="3350" width="10.5703125" style="1" bestFit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8.7109375" style="1" customWidth="1"/>
    <col min="3355" max="3355" width="9.28515625" style="1" customWidth="1"/>
    <col min="3356" max="3356" width="10.5703125" style="1" bestFit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28515625" style="1" customWidth="1"/>
    <col min="3362" max="3362" width="8.7109375" style="1" customWidth="1"/>
    <col min="3363" max="3363" width="9.5703125" style="1" customWidth="1"/>
    <col min="3364" max="3364" width="10.5703125" style="1" bestFit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8.7109375" style="1" customWidth="1"/>
    <col min="3369" max="3369" width="9.28515625" style="1" customWidth="1"/>
    <col min="3370" max="3370" width="10.5703125" style="1" bestFit="1" customWidth="1"/>
    <col min="3371" max="3371" width="9.28515625" style="1" customWidth="1"/>
    <col min="3372" max="3372" width="10.5703125" style="1" bestFit="1" customWidth="1"/>
    <col min="3373" max="3600" width="9.140625" style="1"/>
    <col min="3601" max="3601" width="1.42578125" style="1" customWidth="1"/>
    <col min="3602" max="3602" width="36.5703125" style="1" bestFit="1" customWidth="1"/>
    <col min="3603" max="3603" width="1.42578125" style="1" customWidth="1"/>
    <col min="3604" max="3604" width="8.7109375" style="1" customWidth="1"/>
    <col min="3605" max="3605" width="9.28515625" style="1" customWidth="1"/>
    <col min="3606" max="3606" width="10.5703125" style="1" bestFit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8.7109375" style="1" customWidth="1"/>
    <col min="3611" max="3611" width="9.28515625" style="1" customWidth="1"/>
    <col min="3612" max="3612" width="10.5703125" style="1" bestFit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28515625" style="1" customWidth="1"/>
    <col min="3618" max="3618" width="8.7109375" style="1" customWidth="1"/>
    <col min="3619" max="3619" width="9.5703125" style="1" customWidth="1"/>
    <col min="3620" max="3620" width="10.5703125" style="1" bestFit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8.7109375" style="1" customWidth="1"/>
    <col min="3625" max="3625" width="9.28515625" style="1" customWidth="1"/>
    <col min="3626" max="3626" width="10.5703125" style="1" bestFit="1" customWidth="1"/>
    <col min="3627" max="3627" width="9.28515625" style="1" customWidth="1"/>
    <col min="3628" max="3628" width="10.5703125" style="1" bestFit="1" customWidth="1"/>
    <col min="3629" max="3856" width="9.140625" style="1"/>
    <col min="3857" max="3857" width="1.42578125" style="1" customWidth="1"/>
    <col min="3858" max="3858" width="36.5703125" style="1" bestFit="1" customWidth="1"/>
    <col min="3859" max="3859" width="1.42578125" style="1" customWidth="1"/>
    <col min="3860" max="3860" width="8.7109375" style="1" customWidth="1"/>
    <col min="3861" max="3861" width="9.28515625" style="1" customWidth="1"/>
    <col min="3862" max="3862" width="10.5703125" style="1" bestFit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8.7109375" style="1" customWidth="1"/>
    <col min="3867" max="3867" width="9.28515625" style="1" customWidth="1"/>
    <col min="3868" max="3868" width="10.5703125" style="1" bestFit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28515625" style="1" customWidth="1"/>
    <col min="3874" max="3874" width="8.7109375" style="1" customWidth="1"/>
    <col min="3875" max="3875" width="9.5703125" style="1" customWidth="1"/>
    <col min="3876" max="3876" width="10.5703125" style="1" bestFit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8.7109375" style="1" customWidth="1"/>
    <col min="3881" max="3881" width="9.28515625" style="1" customWidth="1"/>
    <col min="3882" max="3882" width="10.5703125" style="1" bestFit="1" customWidth="1"/>
    <col min="3883" max="3883" width="9.28515625" style="1" customWidth="1"/>
    <col min="3884" max="3884" width="10.5703125" style="1" bestFit="1" customWidth="1"/>
    <col min="3885" max="4112" width="9.140625" style="1"/>
    <col min="4113" max="4113" width="1.42578125" style="1" customWidth="1"/>
    <col min="4114" max="4114" width="36.5703125" style="1" bestFit="1" customWidth="1"/>
    <col min="4115" max="4115" width="1.42578125" style="1" customWidth="1"/>
    <col min="4116" max="4116" width="8.7109375" style="1" customWidth="1"/>
    <col min="4117" max="4117" width="9.28515625" style="1" customWidth="1"/>
    <col min="4118" max="4118" width="10.5703125" style="1" bestFit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8.7109375" style="1" customWidth="1"/>
    <col min="4123" max="4123" width="9.28515625" style="1" customWidth="1"/>
    <col min="4124" max="4124" width="10.5703125" style="1" bestFit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28515625" style="1" customWidth="1"/>
    <col min="4130" max="4130" width="8.7109375" style="1" customWidth="1"/>
    <col min="4131" max="4131" width="9.5703125" style="1" customWidth="1"/>
    <col min="4132" max="4132" width="10.5703125" style="1" bestFit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8.7109375" style="1" customWidth="1"/>
    <col min="4137" max="4137" width="9.28515625" style="1" customWidth="1"/>
    <col min="4138" max="4138" width="10.5703125" style="1" bestFit="1" customWidth="1"/>
    <col min="4139" max="4139" width="9.28515625" style="1" customWidth="1"/>
    <col min="4140" max="4140" width="10.5703125" style="1" bestFit="1" customWidth="1"/>
    <col min="4141" max="4368" width="9.140625" style="1"/>
    <col min="4369" max="4369" width="1.42578125" style="1" customWidth="1"/>
    <col min="4370" max="4370" width="36.5703125" style="1" bestFit="1" customWidth="1"/>
    <col min="4371" max="4371" width="1.42578125" style="1" customWidth="1"/>
    <col min="4372" max="4372" width="8.7109375" style="1" customWidth="1"/>
    <col min="4373" max="4373" width="9.28515625" style="1" customWidth="1"/>
    <col min="4374" max="4374" width="10.5703125" style="1" bestFit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8.7109375" style="1" customWidth="1"/>
    <col min="4379" max="4379" width="9.28515625" style="1" customWidth="1"/>
    <col min="4380" max="4380" width="10.5703125" style="1" bestFit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28515625" style="1" customWidth="1"/>
    <col min="4386" max="4386" width="8.7109375" style="1" customWidth="1"/>
    <col min="4387" max="4387" width="9.5703125" style="1" customWidth="1"/>
    <col min="4388" max="4388" width="10.5703125" style="1" bestFit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8.7109375" style="1" customWidth="1"/>
    <col min="4393" max="4393" width="9.28515625" style="1" customWidth="1"/>
    <col min="4394" max="4394" width="10.5703125" style="1" bestFit="1" customWidth="1"/>
    <col min="4395" max="4395" width="9.28515625" style="1" customWidth="1"/>
    <col min="4396" max="4396" width="10.5703125" style="1" bestFit="1" customWidth="1"/>
    <col min="4397" max="4624" width="9.140625" style="1"/>
    <col min="4625" max="4625" width="1.42578125" style="1" customWidth="1"/>
    <col min="4626" max="4626" width="36.5703125" style="1" bestFit="1" customWidth="1"/>
    <col min="4627" max="4627" width="1.42578125" style="1" customWidth="1"/>
    <col min="4628" max="4628" width="8.7109375" style="1" customWidth="1"/>
    <col min="4629" max="4629" width="9.28515625" style="1" customWidth="1"/>
    <col min="4630" max="4630" width="10.5703125" style="1" bestFit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8.7109375" style="1" customWidth="1"/>
    <col min="4635" max="4635" width="9.28515625" style="1" customWidth="1"/>
    <col min="4636" max="4636" width="10.5703125" style="1" bestFit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28515625" style="1" customWidth="1"/>
    <col min="4642" max="4642" width="8.7109375" style="1" customWidth="1"/>
    <col min="4643" max="4643" width="9.5703125" style="1" customWidth="1"/>
    <col min="4644" max="4644" width="10.5703125" style="1" bestFit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8.7109375" style="1" customWidth="1"/>
    <col min="4649" max="4649" width="9.28515625" style="1" customWidth="1"/>
    <col min="4650" max="4650" width="10.5703125" style="1" bestFit="1" customWidth="1"/>
    <col min="4651" max="4651" width="9.28515625" style="1" customWidth="1"/>
    <col min="4652" max="4652" width="10.5703125" style="1" bestFit="1" customWidth="1"/>
    <col min="4653" max="4880" width="9.140625" style="1"/>
    <col min="4881" max="4881" width="1.42578125" style="1" customWidth="1"/>
    <col min="4882" max="4882" width="36.5703125" style="1" bestFit="1" customWidth="1"/>
    <col min="4883" max="4883" width="1.42578125" style="1" customWidth="1"/>
    <col min="4884" max="4884" width="8.7109375" style="1" customWidth="1"/>
    <col min="4885" max="4885" width="9.28515625" style="1" customWidth="1"/>
    <col min="4886" max="4886" width="10.5703125" style="1" bestFit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8.7109375" style="1" customWidth="1"/>
    <col min="4891" max="4891" width="9.28515625" style="1" customWidth="1"/>
    <col min="4892" max="4892" width="10.5703125" style="1" bestFit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28515625" style="1" customWidth="1"/>
    <col min="4898" max="4898" width="8.7109375" style="1" customWidth="1"/>
    <col min="4899" max="4899" width="9.5703125" style="1" customWidth="1"/>
    <col min="4900" max="4900" width="10.5703125" style="1" bestFit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8.7109375" style="1" customWidth="1"/>
    <col min="4905" max="4905" width="9.28515625" style="1" customWidth="1"/>
    <col min="4906" max="4906" width="10.5703125" style="1" bestFit="1" customWidth="1"/>
    <col min="4907" max="4907" width="9.28515625" style="1" customWidth="1"/>
    <col min="4908" max="4908" width="10.5703125" style="1" bestFit="1" customWidth="1"/>
    <col min="4909" max="5136" width="9.140625" style="1"/>
    <col min="5137" max="5137" width="1.42578125" style="1" customWidth="1"/>
    <col min="5138" max="5138" width="36.5703125" style="1" bestFit="1" customWidth="1"/>
    <col min="5139" max="5139" width="1.42578125" style="1" customWidth="1"/>
    <col min="5140" max="5140" width="8.7109375" style="1" customWidth="1"/>
    <col min="5141" max="5141" width="9.28515625" style="1" customWidth="1"/>
    <col min="5142" max="5142" width="10.5703125" style="1" bestFit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8.7109375" style="1" customWidth="1"/>
    <col min="5147" max="5147" width="9.28515625" style="1" customWidth="1"/>
    <col min="5148" max="5148" width="10.5703125" style="1" bestFit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28515625" style="1" customWidth="1"/>
    <col min="5154" max="5154" width="8.7109375" style="1" customWidth="1"/>
    <col min="5155" max="5155" width="9.5703125" style="1" customWidth="1"/>
    <col min="5156" max="5156" width="10.5703125" style="1" bestFit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8.7109375" style="1" customWidth="1"/>
    <col min="5161" max="5161" width="9.28515625" style="1" customWidth="1"/>
    <col min="5162" max="5162" width="10.5703125" style="1" bestFit="1" customWidth="1"/>
    <col min="5163" max="5163" width="9.28515625" style="1" customWidth="1"/>
    <col min="5164" max="5164" width="10.5703125" style="1" bestFit="1" customWidth="1"/>
    <col min="5165" max="5392" width="9.140625" style="1"/>
    <col min="5393" max="5393" width="1.42578125" style="1" customWidth="1"/>
    <col min="5394" max="5394" width="36.5703125" style="1" bestFit="1" customWidth="1"/>
    <col min="5395" max="5395" width="1.42578125" style="1" customWidth="1"/>
    <col min="5396" max="5396" width="8.7109375" style="1" customWidth="1"/>
    <col min="5397" max="5397" width="9.28515625" style="1" customWidth="1"/>
    <col min="5398" max="5398" width="10.5703125" style="1" bestFit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8.7109375" style="1" customWidth="1"/>
    <col min="5403" max="5403" width="9.28515625" style="1" customWidth="1"/>
    <col min="5404" max="5404" width="10.5703125" style="1" bestFit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28515625" style="1" customWidth="1"/>
    <col min="5410" max="5410" width="8.7109375" style="1" customWidth="1"/>
    <col min="5411" max="5411" width="9.5703125" style="1" customWidth="1"/>
    <col min="5412" max="5412" width="10.5703125" style="1" bestFit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8.7109375" style="1" customWidth="1"/>
    <col min="5417" max="5417" width="9.28515625" style="1" customWidth="1"/>
    <col min="5418" max="5418" width="10.5703125" style="1" bestFit="1" customWidth="1"/>
    <col min="5419" max="5419" width="9.28515625" style="1" customWidth="1"/>
    <col min="5420" max="5420" width="10.5703125" style="1" bestFit="1" customWidth="1"/>
    <col min="5421" max="5648" width="9.140625" style="1"/>
    <col min="5649" max="5649" width="1.42578125" style="1" customWidth="1"/>
    <col min="5650" max="5650" width="36.5703125" style="1" bestFit="1" customWidth="1"/>
    <col min="5651" max="5651" width="1.42578125" style="1" customWidth="1"/>
    <col min="5652" max="5652" width="8.7109375" style="1" customWidth="1"/>
    <col min="5653" max="5653" width="9.28515625" style="1" customWidth="1"/>
    <col min="5654" max="5654" width="10.5703125" style="1" bestFit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8.7109375" style="1" customWidth="1"/>
    <col min="5659" max="5659" width="9.28515625" style="1" customWidth="1"/>
    <col min="5660" max="5660" width="10.5703125" style="1" bestFit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28515625" style="1" customWidth="1"/>
    <col min="5666" max="5666" width="8.7109375" style="1" customWidth="1"/>
    <col min="5667" max="5667" width="9.5703125" style="1" customWidth="1"/>
    <col min="5668" max="5668" width="10.5703125" style="1" bestFit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8.7109375" style="1" customWidth="1"/>
    <col min="5673" max="5673" width="9.28515625" style="1" customWidth="1"/>
    <col min="5674" max="5674" width="10.5703125" style="1" bestFit="1" customWidth="1"/>
    <col min="5675" max="5675" width="9.28515625" style="1" customWidth="1"/>
    <col min="5676" max="5676" width="10.5703125" style="1" bestFit="1" customWidth="1"/>
    <col min="5677" max="5904" width="9.140625" style="1"/>
    <col min="5905" max="5905" width="1.42578125" style="1" customWidth="1"/>
    <col min="5906" max="5906" width="36.5703125" style="1" bestFit="1" customWidth="1"/>
    <col min="5907" max="5907" width="1.42578125" style="1" customWidth="1"/>
    <col min="5908" max="5908" width="8.7109375" style="1" customWidth="1"/>
    <col min="5909" max="5909" width="9.28515625" style="1" customWidth="1"/>
    <col min="5910" max="5910" width="10.5703125" style="1" bestFit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8.7109375" style="1" customWidth="1"/>
    <col min="5915" max="5915" width="9.28515625" style="1" customWidth="1"/>
    <col min="5916" max="5916" width="10.5703125" style="1" bestFit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28515625" style="1" customWidth="1"/>
    <col min="5922" max="5922" width="8.7109375" style="1" customWidth="1"/>
    <col min="5923" max="5923" width="9.5703125" style="1" customWidth="1"/>
    <col min="5924" max="5924" width="10.5703125" style="1" bestFit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8.7109375" style="1" customWidth="1"/>
    <col min="5929" max="5929" width="9.28515625" style="1" customWidth="1"/>
    <col min="5930" max="5930" width="10.5703125" style="1" bestFit="1" customWidth="1"/>
    <col min="5931" max="5931" width="9.28515625" style="1" customWidth="1"/>
    <col min="5932" max="5932" width="10.5703125" style="1" bestFit="1" customWidth="1"/>
    <col min="5933" max="6160" width="9.140625" style="1"/>
    <col min="6161" max="6161" width="1.42578125" style="1" customWidth="1"/>
    <col min="6162" max="6162" width="36.5703125" style="1" bestFit="1" customWidth="1"/>
    <col min="6163" max="6163" width="1.42578125" style="1" customWidth="1"/>
    <col min="6164" max="6164" width="8.7109375" style="1" customWidth="1"/>
    <col min="6165" max="6165" width="9.28515625" style="1" customWidth="1"/>
    <col min="6166" max="6166" width="10.5703125" style="1" bestFit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8.7109375" style="1" customWidth="1"/>
    <col min="6171" max="6171" width="9.28515625" style="1" customWidth="1"/>
    <col min="6172" max="6172" width="10.5703125" style="1" bestFit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28515625" style="1" customWidth="1"/>
    <col min="6178" max="6178" width="8.7109375" style="1" customWidth="1"/>
    <col min="6179" max="6179" width="9.5703125" style="1" customWidth="1"/>
    <col min="6180" max="6180" width="10.5703125" style="1" bestFit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8.7109375" style="1" customWidth="1"/>
    <col min="6185" max="6185" width="9.28515625" style="1" customWidth="1"/>
    <col min="6186" max="6186" width="10.5703125" style="1" bestFit="1" customWidth="1"/>
    <col min="6187" max="6187" width="9.28515625" style="1" customWidth="1"/>
    <col min="6188" max="6188" width="10.5703125" style="1" bestFit="1" customWidth="1"/>
    <col min="6189" max="6416" width="9.140625" style="1"/>
    <col min="6417" max="6417" width="1.42578125" style="1" customWidth="1"/>
    <col min="6418" max="6418" width="36.5703125" style="1" bestFit="1" customWidth="1"/>
    <col min="6419" max="6419" width="1.42578125" style="1" customWidth="1"/>
    <col min="6420" max="6420" width="8.7109375" style="1" customWidth="1"/>
    <col min="6421" max="6421" width="9.28515625" style="1" customWidth="1"/>
    <col min="6422" max="6422" width="10.5703125" style="1" bestFit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8.7109375" style="1" customWidth="1"/>
    <col min="6427" max="6427" width="9.28515625" style="1" customWidth="1"/>
    <col min="6428" max="6428" width="10.5703125" style="1" bestFit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28515625" style="1" customWidth="1"/>
    <col min="6434" max="6434" width="8.7109375" style="1" customWidth="1"/>
    <col min="6435" max="6435" width="9.5703125" style="1" customWidth="1"/>
    <col min="6436" max="6436" width="10.5703125" style="1" bestFit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8.7109375" style="1" customWidth="1"/>
    <col min="6441" max="6441" width="9.28515625" style="1" customWidth="1"/>
    <col min="6442" max="6442" width="10.5703125" style="1" bestFit="1" customWidth="1"/>
    <col min="6443" max="6443" width="9.28515625" style="1" customWidth="1"/>
    <col min="6444" max="6444" width="10.5703125" style="1" bestFit="1" customWidth="1"/>
    <col min="6445" max="6672" width="9.140625" style="1"/>
    <col min="6673" max="6673" width="1.42578125" style="1" customWidth="1"/>
    <col min="6674" max="6674" width="36.5703125" style="1" bestFit="1" customWidth="1"/>
    <col min="6675" max="6675" width="1.42578125" style="1" customWidth="1"/>
    <col min="6676" max="6676" width="8.7109375" style="1" customWidth="1"/>
    <col min="6677" max="6677" width="9.28515625" style="1" customWidth="1"/>
    <col min="6678" max="6678" width="10.5703125" style="1" bestFit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8.7109375" style="1" customWidth="1"/>
    <col min="6683" max="6683" width="9.28515625" style="1" customWidth="1"/>
    <col min="6684" max="6684" width="10.5703125" style="1" bestFit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28515625" style="1" customWidth="1"/>
    <col min="6690" max="6690" width="8.7109375" style="1" customWidth="1"/>
    <col min="6691" max="6691" width="9.5703125" style="1" customWidth="1"/>
    <col min="6692" max="6692" width="10.5703125" style="1" bestFit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8.7109375" style="1" customWidth="1"/>
    <col min="6697" max="6697" width="9.28515625" style="1" customWidth="1"/>
    <col min="6698" max="6698" width="10.5703125" style="1" bestFit="1" customWidth="1"/>
    <col min="6699" max="6699" width="9.28515625" style="1" customWidth="1"/>
    <col min="6700" max="6700" width="10.5703125" style="1" bestFit="1" customWidth="1"/>
    <col min="6701" max="6928" width="9.140625" style="1"/>
    <col min="6929" max="6929" width="1.42578125" style="1" customWidth="1"/>
    <col min="6930" max="6930" width="36.5703125" style="1" bestFit="1" customWidth="1"/>
    <col min="6931" max="6931" width="1.42578125" style="1" customWidth="1"/>
    <col min="6932" max="6932" width="8.7109375" style="1" customWidth="1"/>
    <col min="6933" max="6933" width="9.28515625" style="1" customWidth="1"/>
    <col min="6934" max="6934" width="10.5703125" style="1" bestFit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8.7109375" style="1" customWidth="1"/>
    <col min="6939" max="6939" width="9.28515625" style="1" customWidth="1"/>
    <col min="6940" max="6940" width="10.5703125" style="1" bestFit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28515625" style="1" customWidth="1"/>
    <col min="6946" max="6946" width="8.7109375" style="1" customWidth="1"/>
    <col min="6947" max="6947" width="9.5703125" style="1" customWidth="1"/>
    <col min="6948" max="6948" width="10.5703125" style="1" bestFit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8.7109375" style="1" customWidth="1"/>
    <col min="6953" max="6953" width="9.28515625" style="1" customWidth="1"/>
    <col min="6954" max="6954" width="10.5703125" style="1" bestFit="1" customWidth="1"/>
    <col min="6955" max="6955" width="9.28515625" style="1" customWidth="1"/>
    <col min="6956" max="6956" width="10.5703125" style="1" bestFit="1" customWidth="1"/>
    <col min="6957" max="7184" width="9.140625" style="1"/>
    <col min="7185" max="7185" width="1.42578125" style="1" customWidth="1"/>
    <col min="7186" max="7186" width="36.5703125" style="1" bestFit="1" customWidth="1"/>
    <col min="7187" max="7187" width="1.42578125" style="1" customWidth="1"/>
    <col min="7188" max="7188" width="8.7109375" style="1" customWidth="1"/>
    <col min="7189" max="7189" width="9.28515625" style="1" customWidth="1"/>
    <col min="7190" max="7190" width="10.5703125" style="1" bestFit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8.7109375" style="1" customWidth="1"/>
    <col min="7195" max="7195" width="9.28515625" style="1" customWidth="1"/>
    <col min="7196" max="7196" width="10.5703125" style="1" bestFit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28515625" style="1" customWidth="1"/>
    <col min="7202" max="7202" width="8.7109375" style="1" customWidth="1"/>
    <col min="7203" max="7203" width="9.5703125" style="1" customWidth="1"/>
    <col min="7204" max="7204" width="10.5703125" style="1" bestFit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8.7109375" style="1" customWidth="1"/>
    <col min="7209" max="7209" width="9.28515625" style="1" customWidth="1"/>
    <col min="7210" max="7210" width="10.5703125" style="1" bestFit="1" customWidth="1"/>
    <col min="7211" max="7211" width="9.28515625" style="1" customWidth="1"/>
    <col min="7212" max="7212" width="10.5703125" style="1" bestFit="1" customWidth="1"/>
    <col min="7213" max="7440" width="9.140625" style="1"/>
    <col min="7441" max="7441" width="1.42578125" style="1" customWidth="1"/>
    <col min="7442" max="7442" width="36.5703125" style="1" bestFit="1" customWidth="1"/>
    <col min="7443" max="7443" width="1.42578125" style="1" customWidth="1"/>
    <col min="7444" max="7444" width="8.7109375" style="1" customWidth="1"/>
    <col min="7445" max="7445" width="9.28515625" style="1" customWidth="1"/>
    <col min="7446" max="7446" width="10.5703125" style="1" bestFit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8.7109375" style="1" customWidth="1"/>
    <col min="7451" max="7451" width="9.28515625" style="1" customWidth="1"/>
    <col min="7452" max="7452" width="10.5703125" style="1" bestFit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28515625" style="1" customWidth="1"/>
    <col min="7458" max="7458" width="8.7109375" style="1" customWidth="1"/>
    <col min="7459" max="7459" width="9.5703125" style="1" customWidth="1"/>
    <col min="7460" max="7460" width="10.5703125" style="1" bestFit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8.7109375" style="1" customWidth="1"/>
    <col min="7465" max="7465" width="9.28515625" style="1" customWidth="1"/>
    <col min="7466" max="7466" width="10.5703125" style="1" bestFit="1" customWidth="1"/>
    <col min="7467" max="7467" width="9.28515625" style="1" customWidth="1"/>
    <col min="7468" max="7468" width="10.5703125" style="1" bestFit="1" customWidth="1"/>
    <col min="7469" max="7696" width="9.140625" style="1"/>
    <col min="7697" max="7697" width="1.42578125" style="1" customWidth="1"/>
    <col min="7698" max="7698" width="36.5703125" style="1" bestFit="1" customWidth="1"/>
    <col min="7699" max="7699" width="1.42578125" style="1" customWidth="1"/>
    <col min="7700" max="7700" width="8.7109375" style="1" customWidth="1"/>
    <col min="7701" max="7701" width="9.28515625" style="1" customWidth="1"/>
    <col min="7702" max="7702" width="10.5703125" style="1" bestFit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8.7109375" style="1" customWidth="1"/>
    <col min="7707" max="7707" width="9.28515625" style="1" customWidth="1"/>
    <col min="7708" max="7708" width="10.5703125" style="1" bestFit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28515625" style="1" customWidth="1"/>
    <col min="7714" max="7714" width="8.7109375" style="1" customWidth="1"/>
    <col min="7715" max="7715" width="9.5703125" style="1" customWidth="1"/>
    <col min="7716" max="7716" width="10.5703125" style="1" bestFit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8.7109375" style="1" customWidth="1"/>
    <col min="7721" max="7721" width="9.28515625" style="1" customWidth="1"/>
    <col min="7722" max="7722" width="10.5703125" style="1" bestFit="1" customWidth="1"/>
    <col min="7723" max="7723" width="9.28515625" style="1" customWidth="1"/>
    <col min="7724" max="7724" width="10.5703125" style="1" bestFit="1" customWidth="1"/>
    <col min="7725" max="7952" width="9.140625" style="1"/>
    <col min="7953" max="7953" width="1.42578125" style="1" customWidth="1"/>
    <col min="7954" max="7954" width="36.5703125" style="1" bestFit="1" customWidth="1"/>
    <col min="7955" max="7955" width="1.42578125" style="1" customWidth="1"/>
    <col min="7956" max="7956" width="8.7109375" style="1" customWidth="1"/>
    <col min="7957" max="7957" width="9.28515625" style="1" customWidth="1"/>
    <col min="7958" max="7958" width="10.5703125" style="1" bestFit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8.7109375" style="1" customWidth="1"/>
    <col min="7963" max="7963" width="9.28515625" style="1" customWidth="1"/>
    <col min="7964" max="7964" width="10.5703125" style="1" bestFit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28515625" style="1" customWidth="1"/>
    <col min="7970" max="7970" width="8.7109375" style="1" customWidth="1"/>
    <col min="7971" max="7971" width="9.5703125" style="1" customWidth="1"/>
    <col min="7972" max="7972" width="10.5703125" style="1" bestFit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8.7109375" style="1" customWidth="1"/>
    <col min="7977" max="7977" width="9.28515625" style="1" customWidth="1"/>
    <col min="7978" max="7978" width="10.5703125" style="1" bestFit="1" customWidth="1"/>
    <col min="7979" max="7979" width="9.28515625" style="1" customWidth="1"/>
    <col min="7980" max="7980" width="10.5703125" style="1" bestFit="1" customWidth="1"/>
    <col min="7981" max="8208" width="9.140625" style="1"/>
    <col min="8209" max="8209" width="1.42578125" style="1" customWidth="1"/>
    <col min="8210" max="8210" width="36.5703125" style="1" bestFit="1" customWidth="1"/>
    <col min="8211" max="8211" width="1.42578125" style="1" customWidth="1"/>
    <col min="8212" max="8212" width="8.7109375" style="1" customWidth="1"/>
    <col min="8213" max="8213" width="9.28515625" style="1" customWidth="1"/>
    <col min="8214" max="8214" width="10.5703125" style="1" bestFit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8.7109375" style="1" customWidth="1"/>
    <col min="8219" max="8219" width="9.28515625" style="1" customWidth="1"/>
    <col min="8220" max="8220" width="10.5703125" style="1" bestFit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28515625" style="1" customWidth="1"/>
    <col min="8226" max="8226" width="8.7109375" style="1" customWidth="1"/>
    <col min="8227" max="8227" width="9.5703125" style="1" customWidth="1"/>
    <col min="8228" max="8228" width="10.5703125" style="1" bestFit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8.7109375" style="1" customWidth="1"/>
    <col min="8233" max="8233" width="9.28515625" style="1" customWidth="1"/>
    <col min="8234" max="8234" width="10.5703125" style="1" bestFit="1" customWidth="1"/>
    <col min="8235" max="8235" width="9.28515625" style="1" customWidth="1"/>
    <col min="8236" max="8236" width="10.5703125" style="1" bestFit="1" customWidth="1"/>
    <col min="8237" max="8464" width="9.140625" style="1"/>
    <col min="8465" max="8465" width="1.42578125" style="1" customWidth="1"/>
    <col min="8466" max="8466" width="36.5703125" style="1" bestFit="1" customWidth="1"/>
    <col min="8467" max="8467" width="1.42578125" style="1" customWidth="1"/>
    <col min="8468" max="8468" width="8.7109375" style="1" customWidth="1"/>
    <col min="8469" max="8469" width="9.28515625" style="1" customWidth="1"/>
    <col min="8470" max="8470" width="10.5703125" style="1" bestFit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8.7109375" style="1" customWidth="1"/>
    <col min="8475" max="8475" width="9.28515625" style="1" customWidth="1"/>
    <col min="8476" max="8476" width="10.5703125" style="1" bestFit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28515625" style="1" customWidth="1"/>
    <col min="8482" max="8482" width="8.7109375" style="1" customWidth="1"/>
    <col min="8483" max="8483" width="9.5703125" style="1" customWidth="1"/>
    <col min="8484" max="8484" width="10.5703125" style="1" bestFit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8.7109375" style="1" customWidth="1"/>
    <col min="8489" max="8489" width="9.28515625" style="1" customWidth="1"/>
    <col min="8490" max="8490" width="10.5703125" style="1" bestFit="1" customWidth="1"/>
    <col min="8491" max="8491" width="9.28515625" style="1" customWidth="1"/>
    <col min="8492" max="8492" width="10.5703125" style="1" bestFit="1" customWidth="1"/>
    <col min="8493" max="8720" width="9.140625" style="1"/>
    <col min="8721" max="8721" width="1.42578125" style="1" customWidth="1"/>
    <col min="8722" max="8722" width="36.5703125" style="1" bestFit="1" customWidth="1"/>
    <col min="8723" max="8723" width="1.42578125" style="1" customWidth="1"/>
    <col min="8724" max="8724" width="8.7109375" style="1" customWidth="1"/>
    <col min="8725" max="8725" width="9.28515625" style="1" customWidth="1"/>
    <col min="8726" max="8726" width="10.5703125" style="1" bestFit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8.7109375" style="1" customWidth="1"/>
    <col min="8731" max="8731" width="9.28515625" style="1" customWidth="1"/>
    <col min="8732" max="8732" width="10.5703125" style="1" bestFit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28515625" style="1" customWidth="1"/>
    <col min="8738" max="8738" width="8.7109375" style="1" customWidth="1"/>
    <col min="8739" max="8739" width="9.5703125" style="1" customWidth="1"/>
    <col min="8740" max="8740" width="10.5703125" style="1" bestFit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8.7109375" style="1" customWidth="1"/>
    <col min="8745" max="8745" width="9.28515625" style="1" customWidth="1"/>
    <col min="8746" max="8746" width="10.5703125" style="1" bestFit="1" customWidth="1"/>
    <col min="8747" max="8747" width="9.28515625" style="1" customWidth="1"/>
    <col min="8748" max="8748" width="10.5703125" style="1" bestFit="1" customWidth="1"/>
    <col min="8749" max="8976" width="9.140625" style="1"/>
    <col min="8977" max="8977" width="1.42578125" style="1" customWidth="1"/>
    <col min="8978" max="8978" width="36.5703125" style="1" bestFit="1" customWidth="1"/>
    <col min="8979" max="8979" width="1.42578125" style="1" customWidth="1"/>
    <col min="8980" max="8980" width="8.7109375" style="1" customWidth="1"/>
    <col min="8981" max="8981" width="9.28515625" style="1" customWidth="1"/>
    <col min="8982" max="8982" width="10.5703125" style="1" bestFit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8.7109375" style="1" customWidth="1"/>
    <col min="8987" max="8987" width="9.28515625" style="1" customWidth="1"/>
    <col min="8988" max="8988" width="10.5703125" style="1" bestFit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28515625" style="1" customWidth="1"/>
    <col min="8994" max="8994" width="8.7109375" style="1" customWidth="1"/>
    <col min="8995" max="8995" width="9.5703125" style="1" customWidth="1"/>
    <col min="8996" max="8996" width="10.5703125" style="1" bestFit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8.7109375" style="1" customWidth="1"/>
    <col min="9001" max="9001" width="9.28515625" style="1" customWidth="1"/>
    <col min="9002" max="9002" width="10.5703125" style="1" bestFit="1" customWidth="1"/>
    <col min="9003" max="9003" width="9.28515625" style="1" customWidth="1"/>
    <col min="9004" max="9004" width="10.5703125" style="1" bestFit="1" customWidth="1"/>
    <col min="9005" max="9232" width="9.140625" style="1"/>
    <col min="9233" max="9233" width="1.42578125" style="1" customWidth="1"/>
    <col min="9234" max="9234" width="36.5703125" style="1" bestFit="1" customWidth="1"/>
    <col min="9235" max="9235" width="1.42578125" style="1" customWidth="1"/>
    <col min="9236" max="9236" width="8.7109375" style="1" customWidth="1"/>
    <col min="9237" max="9237" width="9.28515625" style="1" customWidth="1"/>
    <col min="9238" max="9238" width="10.5703125" style="1" bestFit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8.7109375" style="1" customWidth="1"/>
    <col min="9243" max="9243" width="9.28515625" style="1" customWidth="1"/>
    <col min="9244" max="9244" width="10.5703125" style="1" bestFit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28515625" style="1" customWidth="1"/>
    <col min="9250" max="9250" width="8.7109375" style="1" customWidth="1"/>
    <col min="9251" max="9251" width="9.5703125" style="1" customWidth="1"/>
    <col min="9252" max="9252" width="10.5703125" style="1" bestFit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8.7109375" style="1" customWidth="1"/>
    <col min="9257" max="9257" width="9.28515625" style="1" customWidth="1"/>
    <col min="9258" max="9258" width="10.5703125" style="1" bestFit="1" customWidth="1"/>
    <col min="9259" max="9259" width="9.28515625" style="1" customWidth="1"/>
    <col min="9260" max="9260" width="10.5703125" style="1" bestFit="1" customWidth="1"/>
    <col min="9261" max="9488" width="9.140625" style="1"/>
    <col min="9489" max="9489" width="1.42578125" style="1" customWidth="1"/>
    <col min="9490" max="9490" width="36.5703125" style="1" bestFit="1" customWidth="1"/>
    <col min="9491" max="9491" width="1.42578125" style="1" customWidth="1"/>
    <col min="9492" max="9492" width="8.7109375" style="1" customWidth="1"/>
    <col min="9493" max="9493" width="9.28515625" style="1" customWidth="1"/>
    <col min="9494" max="9494" width="10.5703125" style="1" bestFit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8.7109375" style="1" customWidth="1"/>
    <col min="9499" max="9499" width="9.28515625" style="1" customWidth="1"/>
    <col min="9500" max="9500" width="10.5703125" style="1" bestFit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28515625" style="1" customWidth="1"/>
    <col min="9506" max="9506" width="8.7109375" style="1" customWidth="1"/>
    <col min="9507" max="9507" width="9.5703125" style="1" customWidth="1"/>
    <col min="9508" max="9508" width="10.5703125" style="1" bestFit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8.7109375" style="1" customWidth="1"/>
    <col min="9513" max="9513" width="9.28515625" style="1" customWidth="1"/>
    <col min="9514" max="9514" width="10.5703125" style="1" bestFit="1" customWidth="1"/>
    <col min="9515" max="9515" width="9.28515625" style="1" customWidth="1"/>
    <col min="9516" max="9516" width="10.5703125" style="1" bestFit="1" customWidth="1"/>
    <col min="9517" max="9744" width="9.140625" style="1"/>
    <col min="9745" max="9745" width="1.42578125" style="1" customWidth="1"/>
    <col min="9746" max="9746" width="36.5703125" style="1" bestFit="1" customWidth="1"/>
    <col min="9747" max="9747" width="1.42578125" style="1" customWidth="1"/>
    <col min="9748" max="9748" width="8.7109375" style="1" customWidth="1"/>
    <col min="9749" max="9749" width="9.28515625" style="1" customWidth="1"/>
    <col min="9750" max="9750" width="10.5703125" style="1" bestFit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8.7109375" style="1" customWidth="1"/>
    <col min="9755" max="9755" width="9.28515625" style="1" customWidth="1"/>
    <col min="9756" max="9756" width="10.5703125" style="1" bestFit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28515625" style="1" customWidth="1"/>
    <col min="9762" max="9762" width="8.7109375" style="1" customWidth="1"/>
    <col min="9763" max="9763" width="9.5703125" style="1" customWidth="1"/>
    <col min="9764" max="9764" width="10.5703125" style="1" bestFit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8.7109375" style="1" customWidth="1"/>
    <col min="9769" max="9769" width="9.28515625" style="1" customWidth="1"/>
    <col min="9770" max="9770" width="10.5703125" style="1" bestFit="1" customWidth="1"/>
    <col min="9771" max="9771" width="9.28515625" style="1" customWidth="1"/>
    <col min="9772" max="9772" width="10.5703125" style="1" bestFit="1" customWidth="1"/>
    <col min="9773" max="10000" width="9.140625" style="1"/>
    <col min="10001" max="10001" width="1.42578125" style="1" customWidth="1"/>
    <col min="10002" max="10002" width="36.5703125" style="1" bestFit="1" customWidth="1"/>
    <col min="10003" max="10003" width="1.42578125" style="1" customWidth="1"/>
    <col min="10004" max="10004" width="8.7109375" style="1" customWidth="1"/>
    <col min="10005" max="10005" width="9.28515625" style="1" customWidth="1"/>
    <col min="10006" max="10006" width="10.5703125" style="1" bestFit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8.7109375" style="1" customWidth="1"/>
    <col min="10011" max="10011" width="9.28515625" style="1" customWidth="1"/>
    <col min="10012" max="10012" width="10.5703125" style="1" bestFit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28515625" style="1" customWidth="1"/>
    <col min="10018" max="10018" width="8.7109375" style="1" customWidth="1"/>
    <col min="10019" max="10019" width="9.5703125" style="1" customWidth="1"/>
    <col min="10020" max="10020" width="10.5703125" style="1" bestFit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8.7109375" style="1" customWidth="1"/>
    <col min="10025" max="10025" width="9.28515625" style="1" customWidth="1"/>
    <col min="10026" max="10026" width="10.5703125" style="1" bestFit="1" customWidth="1"/>
    <col min="10027" max="10027" width="9.28515625" style="1" customWidth="1"/>
    <col min="10028" max="10028" width="10.5703125" style="1" bestFit="1" customWidth="1"/>
    <col min="10029" max="10256" width="9.140625" style="1"/>
    <col min="10257" max="10257" width="1.42578125" style="1" customWidth="1"/>
    <col min="10258" max="10258" width="36.5703125" style="1" bestFit="1" customWidth="1"/>
    <col min="10259" max="10259" width="1.42578125" style="1" customWidth="1"/>
    <col min="10260" max="10260" width="8.7109375" style="1" customWidth="1"/>
    <col min="10261" max="10261" width="9.28515625" style="1" customWidth="1"/>
    <col min="10262" max="10262" width="10.5703125" style="1" bestFit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8.7109375" style="1" customWidth="1"/>
    <col min="10267" max="10267" width="9.28515625" style="1" customWidth="1"/>
    <col min="10268" max="10268" width="10.5703125" style="1" bestFit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28515625" style="1" customWidth="1"/>
    <col min="10274" max="10274" width="8.7109375" style="1" customWidth="1"/>
    <col min="10275" max="10275" width="9.5703125" style="1" customWidth="1"/>
    <col min="10276" max="10276" width="10.5703125" style="1" bestFit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8.7109375" style="1" customWidth="1"/>
    <col min="10281" max="10281" width="9.28515625" style="1" customWidth="1"/>
    <col min="10282" max="10282" width="10.5703125" style="1" bestFit="1" customWidth="1"/>
    <col min="10283" max="10283" width="9.28515625" style="1" customWidth="1"/>
    <col min="10284" max="10284" width="10.5703125" style="1" bestFit="1" customWidth="1"/>
    <col min="10285" max="10512" width="9.140625" style="1"/>
    <col min="10513" max="10513" width="1.42578125" style="1" customWidth="1"/>
    <col min="10514" max="10514" width="36.5703125" style="1" bestFit="1" customWidth="1"/>
    <col min="10515" max="10515" width="1.42578125" style="1" customWidth="1"/>
    <col min="10516" max="10516" width="8.7109375" style="1" customWidth="1"/>
    <col min="10517" max="10517" width="9.28515625" style="1" customWidth="1"/>
    <col min="10518" max="10518" width="10.5703125" style="1" bestFit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8.7109375" style="1" customWidth="1"/>
    <col min="10523" max="10523" width="9.28515625" style="1" customWidth="1"/>
    <col min="10524" max="10524" width="10.5703125" style="1" bestFit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28515625" style="1" customWidth="1"/>
    <col min="10530" max="10530" width="8.7109375" style="1" customWidth="1"/>
    <col min="10531" max="10531" width="9.5703125" style="1" customWidth="1"/>
    <col min="10532" max="10532" width="10.5703125" style="1" bestFit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8.7109375" style="1" customWidth="1"/>
    <col min="10537" max="10537" width="9.28515625" style="1" customWidth="1"/>
    <col min="10538" max="10538" width="10.5703125" style="1" bestFit="1" customWidth="1"/>
    <col min="10539" max="10539" width="9.28515625" style="1" customWidth="1"/>
    <col min="10540" max="10540" width="10.5703125" style="1" bestFit="1" customWidth="1"/>
    <col min="10541" max="10768" width="9.140625" style="1"/>
    <col min="10769" max="10769" width="1.42578125" style="1" customWidth="1"/>
    <col min="10770" max="10770" width="36.5703125" style="1" bestFit="1" customWidth="1"/>
    <col min="10771" max="10771" width="1.42578125" style="1" customWidth="1"/>
    <col min="10772" max="10772" width="8.7109375" style="1" customWidth="1"/>
    <col min="10773" max="10773" width="9.28515625" style="1" customWidth="1"/>
    <col min="10774" max="10774" width="10.5703125" style="1" bestFit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8.7109375" style="1" customWidth="1"/>
    <col min="10779" max="10779" width="9.28515625" style="1" customWidth="1"/>
    <col min="10780" max="10780" width="10.5703125" style="1" bestFit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28515625" style="1" customWidth="1"/>
    <col min="10786" max="10786" width="8.7109375" style="1" customWidth="1"/>
    <col min="10787" max="10787" width="9.5703125" style="1" customWidth="1"/>
    <col min="10788" max="10788" width="10.5703125" style="1" bestFit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8.7109375" style="1" customWidth="1"/>
    <col min="10793" max="10793" width="9.28515625" style="1" customWidth="1"/>
    <col min="10794" max="10794" width="10.5703125" style="1" bestFit="1" customWidth="1"/>
    <col min="10795" max="10795" width="9.28515625" style="1" customWidth="1"/>
    <col min="10796" max="10796" width="10.5703125" style="1" bestFit="1" customWidth="1"/>
    <col min="10797" max="11024" width="9.140625" style="1"/>
    <col min="11025" max="11025" width="1.42578125" style="1" customWidth="1"/>
    <col min="11026" max="11026" width="36.5703125" style="1" bestFit="1" customWidth="1"/>
    <col min="11027" max="11027" width="1.42578125" style="1" customWidth="1"/>
    <col min="11028" max="11028" width="8.7109375" style="1" customWidth="1"/>
    <col min="11029" max="11029" width="9.28515625" style="1" customWidth="1"/>
    <col min="11030" max="11030" width="10.5703125" style="1" bestFit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8.7109375" style="1" customWidth="1"/>
    <col min="11035" max="11035" width="9.28515625" style="1" customWidth="1"/>
    <col min="11036" max="11036" width="10.5703125" style="1" bestFit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28515625" style="1" customWidth="1"/>
    <col min="11042" max="11042" width="8.7109375" style="1" customWidth="1"/>
    <col min="11043" max="11043" width="9.5703125" style="1" customWidth="1"/>
    <col min="11044" max="11044" width="10.5703125" style="1" bestFit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8.7109375" style="1" customWidth="1"/>
    <col min="11049" max="11049" width="9.28515625" style="1" customWidth="1"/>
    <col min="11050" max="11050" width="10.5703125" style="1" bestFit="1" customWidth="1"/>
    <col min="11051" max="11051" width="9.28515625" style="1" customWidth="1"/>
    <col min="11052" max="11052" width="10.5703125" style="1" bestFit="1" customWidth="1"/>
    <col min="11053" max="11280" width="9.140625" style="1"/>
    <col min="11281" max="11281" width="1.42578125" style="1" customWidth="1"/>
    <col min="11282" max="11282" width="36.5703125" style="1" bestFit="1" customWidth="1"/>
    <col min="11283" max="11283" width="1.42578125" style="1" customWidth="1"/>
    <col min="11284" max="11284" width="8.7109375" style="1" customWidth="1"/>
    <col min="11285" max="11285" width="9.28515625" style="1" customWidth="1"/>
    <col min="11286" max="11286" width="10.5703125" style="1" bestFit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8.7109375" style="1" customWidth="1"/>
    <col min="11291" max="11291" width="9.28515625" style="1" customWidth="1"/>
    <col min="11292" max="11292" width="10.5703125" style="1" bestFit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28515625" style="1" customWidth="1"/>
    <col min="11298" max="11298" width="8.7109375" style="1" customWidth="1"/>
    <col min="11299" max="11299" width="9.5703125" style="1" customWidth="1"/>
    <col min="11300" max="11300" width="10.5703125" style="1" bestFit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8.7109375" style="1" customWidth="1"/>
    <col min="11305" max="11305" width="9.28515625" style="1" customWidth="1"/>
    <col min="11306" max="11306" width="10.5703125" style="1" bestFit="1" customWidth="1"/>
    <col min="11307" max="11307" width="9.28515625" style="1" customWidth="1"/>
    <col min="11308" max="11308" width="10.5703125" style="1" bestFit="1" customWidth="1"/>
    <col min="11309" max="11536" width="9.140625" style="1"/>
    <col min="11537" max="11537" width="1.42578125" style="1" customWidth="1"/>
    <col min="11538" max="11538" width="36.5703125" style="1" bestFit="1" customWidth="1"/>
    <col min="11539" max="11539" width="1.42578125" style="1" customWidth="1"/>
    <col min="11540" max="11540" width="8.7109375" style="1" customWidth="1"/>
    <col min="11541" max="11541" width="9.28515625" style="1" customWidth="1"/>
    <col min="11542" max="11542" width="10.5703125" style="1" bestFit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8.7109375" style="1" customWidth="1"/>
    <col min="11547" max="11547" width="9.28515625" style="1" customWidth="1"/>
    <col min="11548" max="11548" width="10.5703125" style="1" bestFit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28515625" style="1" customWidth="1"/>
    <col min="11554" max="11554" width="8.7109375" style="1" customWidth="1"/>
    <col min="11555" max="11555" width="9.5703125" style="1" customWidth="1"/>
    <col min="11556" max="11556" width="10.5703125" style="1" bestFit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8.7109375" style="1" customWidth="1"/>
    <col min="11561" max="11561" width="9.28515625" style="1" customWidth="1"/>
    <col min="11562" max="11562" width="10.5703125" style="1" bestFit="1" customWidth="1"/>
    <col min="11563" max="11563" width="9.28515625" style="1" customWidth="1"/>
    <col min="11564" max="11564" width="10.5703125" style="1" bestFit="1" customWidth="1"/>
    <col min="11565" max="11792" width="9.140625" style="1"/>
    <col min="11793" max="11793" width="1.42578125" style="1" customWidth="1"/>
    <col min="11794" max="11794" width="36.5703125" style="1" bestFit="1" customWidth="1"/>
    <col min="11795" max="11795" width="1.42578125" style="1" customWidth="1"/>
    <col min="11796" max="11796" width="8.7109375" style="1" customWidth="1"/>
    <col min="11797" max="11797" width="9.28515625" style="1" customWidth="1"/>
    <col min="11798" max="11798" width="10.5703125" style="1" bestFit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8.7109375" style="1" customWidth="1"/>
    <col min="11803" max="11803" width="9.28515625" style="1" customWidth="1"/>
    <col min="11804" max="11804" width="10.5703125" style="1" bestFit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28515625" style="1" customWidth="1"/>
    <col min="11810" max="11810" width="8.7109375" style="1" customWidth="1"/>
    <col min="11811" max="11811" width="9.5703125" style="1" customWidth="1"/>
    <col min="11812" max="11812" width="10.5703125" style="1" bestFit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8.7109375" style="1" customWidth="1"/>
    <col min="11817" max="11817" width="9.28515625" style="1" customWidth="1"/>
    <col min="11818" max="11818" width="10.5703125" style="1" bestFit="1" customWidth="1"/>
    <col min="11819" max="11819" width="9.28515625" style="1" customWidth="1"/>
    <col min="11820" max="11820" width="10.5703125" style="1" bestFit="1" customWidth="1"/>
    <col min="11821" max="12048" width="9.140625" style="1"/>
    <col min="12049" max="12049" width="1.42578125" style="1" customWidth="1"/>
    <col min="12050" max="12050" width="36.5703125" style="1" bestFit="1" customWidth="1"/>
    <col min="12051" max="12051" width="1.42578125" style="1" customWidth="1"/>
    <col min="12052" max="12052" width="8.7109375" style="1" customWidth="1"/>
    <col min="12053" max="12053" width="9.28515625" style="1" customWidth="1"/>
    <col min="12054" max="12054" width="10.5703125" style="1" bestFit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8.7109375" style="1" customWidth="1"/>
    <col min="12059" max="12059" width="9.28515625" style="1" customWidth="1"/>
    <col min="12060" max="12060" width="10.5703125" style="1" bestFit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28515625" style="1" customWidth="1"/>
    <col min="12066" max="12066" width="8.7109375" style="1" customWidth="1"/>
    <col min="12067" max="12067" width="9.5703125" style="1" customWidth="1"/>
    <col min="12068" max="12068" width="10.5703125" style="1" bestFit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8.7109375" style="1" customWidth="1"/>
    <col min="12073" max="12073" width="9.28515625" style="1" customWidth="1"/>
    <col min="12074" max="12074" width="10.5703125" style="1" bestFit="1" customWidth="1"/>
    <col min="12075" max="12075" width="9.28515625" style="1" customWidth="1"/>
    <col min="12076" max="12076" width="10.5703125" style="1" bestFit="1" customWidth="1"/>
    <col min="12077" max="12304" width="9.140625" style="1"/>
    <col min="12305" max="12305" width="1.42578125" style="1" customWidth="1"/>
    <col min="12306" max="12306" width="36.5703125" style="1" bestFit="1" customWidth="1"/>
    <col min="12307" max="12307" width="1.42578125" style="1" customWidth="1"/>
    <col min="12308" max="12308" width="8.7109375" style="1" customWidth="1"/>
    <col min="12309" max="12309" width="9.28515625" style="1" customWidth="1"/>
    <col min="12310" max="12310" width="10.5703125" style="1" bestFit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8.7109375" style="1" customWidth="1"/>
    <col min="12315" max="12315" width="9.28515625" style="1" customWidth="1"/>
    <col min="12316" max="12316" width="10.5703125" style="1" bestFit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28515625" style="1" customWidth="1"/>
    <col min="12322" max="12322" width="8.7109375" style="1" customWidth="1"/>
    <col min="12323" max="12323" width="9.5703125" style="1" customWidth="1"/>
    <col min="12324" max="12324" width="10.5703125" style="1" bestFit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8.7109375" style="1" customWidth="1"/>
    <col min="12329" max="12329" width="9.28515625" style="1" customWidth="1"/>
    <col min="12330" max="12330" width="10.5703125" style="1" bestFit="1" customWidth="1"/>
    <col min="12331" max="12331" width="9.28515625" style="1" customWidth="1"/>
    <col min="12332" max="12332" width="10.5703125" style="1" bestFit="1" customWidth="1"/>
    <col min="12333" max="12560" width="9.140625" style="1"/>
    <col min="12561" max="12561" width="1.42578125" style="1" customWidth="1"/>
    <col min="12562" max="12562" width="36.5703125" style="1" bestFit="1" customWidth="1"/>
    <col min="12563" max="12563" width="1.42578125" style="1" customWidth="1"/>
    <col min="12564" max="12564" width="8.7109375" style="1" customWidth="1"/>
    <col min="12565" max="12565" width="9.28515625" style="1" customWidth="1"/>
    <col min="12566" max="12566" width="10.5703125" style="1" bestFit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8.7109375" style="1" customWidth="1"/>
    <col min="12571" max="12571" width="9.28515625" style="1" customWidth="1"/>
    <col min="12572" max="12572" width="10.5703125" style="1" bestFit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28515625" style="1" customWidth="1"/>
    <col min="12578" max="12578" width="8.7109375" style="1" customWidth="1"/>
    <col min="12579" max="12579" width="9.5703125" style="1" customWidth="1"/>
    <col min="12580" max="12580" width="10.5703125" style="1" bestFit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8.7109375" style="1" customWidth="1"/>
    <col min="12585" max="12585" width="9.28515625" style="1" customWidth="1"/>
    <col min="12586" max="12586" width="10.5703125" style="1" bestFit="1" customWidth="1"/>
    <col min="12587" max="12587" width="9.28515625" style="1" customWidth="1"/>
    <col min="12588" max="12588" width="10.5703125" style="1" bestFit="1" customWidth="1"/>
    <col min="12589" max="12816" width="9.140625" style="1"/>
    <col min="12817" max="12817" width="1.42578125" style="1" customWidth="1"/>
    <col min="12818" max="12818" width="36.5703125" style="1" bestFit="1" customWidth="1"/>
    <col min="12819" max="12819" width="1.42578125" style="1" customWidth="1"/>
    <col min="12820" max="12820" width="8.7109375" style="1" customWidth="1"/>
    <col min="12821" max="12821" width="9.28515625" style="1" customWidth="1"/>
    <col min="12822" max="12822" width="10.5703125" style="1" bestFit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8.7109375" style="1" customWidth="1"/>
    <col min="12827" max="12827" width="9.28515625" style="1" customWidth="1"/>
    <col min="12828" max="12828" width="10.5703125" style="1" bestFit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28515625" style="1" customWidth="1"/>
    <col min="12834" max="12834" width="8.7109375" style="1" customWidth="1"/>
    <col min="12835" max="12835" width="9.5703125" style="1" customWidth="1"/>
    <col min="12836" max="12836" width="10.5703125" style="1" bestFit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8.7109375" style="1" customWidth="1"/>
    <col min="12841" max="12841" width="9.28515625" style="1" customWidth="1"/>
    <col min="12842" max="12842" width="10.5703125" style="1" bestFit="1" customWidth="1"/>
    <col min="12843" max="12843" width="9.28515625" style="1" customWidth="1"/>
    <col min="12844" max="12844" width="10.5703125" style="1" bestFit="1" customWidth="1"/>
    <col min="12845" max="13072" width="9.140625" style="1"/>
    <col min="13073" max="13073" width="1.42578125" style="1" customWidth="1"/>
    <col min="13074" max="13074" width="36.5703125" style="1" bestFit="1" customWidth="1"/>
    <col min="13075" max="13075" width="1.42578125" style="1" customWidth="1"/>
    <col min="13076" max="13076" width="8.7109375" style="1" customWidth="1"/>
    <col min="13077" max="13077" width="9.28515625" style="1" customWidth="1"/>
    <col min="13078" max="13078" width="10.5703125" style="1" bestFit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8.7109375" style="1" customWidth="1"/>
    <col min="13083" max="13083" width="9.28515625" style="1" customWidth="1"/>
    <col min="13084" max="13084" width="10.5703125" style="1" bestFit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28515625" style="1" customWidth="1"/>
    <col min="13090" max="13090" width="8.7109375" style="1" customWidth="1"/>
    <col min="13091" max="13091" width="9.5703125" style="1" customWidth="1"/>
    <col min="13092" max="13092" width="10.5703125" style="1" bestFit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8.7109375" style="1" customWidth="1"/>
    <col min="13097" max="13097" width="9.28515625" style="1" customWidth="1"/>
    <col min="13098" max="13098" width="10.5703125" style="1" bestFit="1" customWidth="1"/>
    <col min="13099" max="13099" width="9.28515625" style="1" customWidth="1"/>
    <col min="13100" max="13100" width="10.5703125" style="1" bestFit="1" customWidth="1"/>
    <col min="13101" max="13328" width="9.140625" style="1"/>
    <col min="13329" max="13329" width="1.42578125" style="1" customWidth="1"/>
    <col min="13330" max="13330" width="36.5703125" style="1" bestFit="1" customWidth="1"/>
    <col min="13331" max="13331" width="1.42578125" style="1" customWidth="1"/>
    <col min="13332" max="13332" width="8.7109375" style="1" customWidth="1"/>
    <col min="13333" max="13333" width="9.28515625" style="1" customWidth="1"/>
    <col min="13334" max="13334" width="10.5703125" style="1" bestFit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8.7109375" style="1" customWidth="1"/>
    <col min="13339" max="13339" width="9.28515625" style="1" customWidth="1"/>
    <col min="13340" max="13340" width="10.5703125" style="1" bestFit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28515625" style="1" customWidth="1"/>
    <col min="13346" max="13346" width="8.7109375" style="1" customWidth="1"/>
    <col min="13347" max="13347" width="9.5703125" style="1" customWidth="1"/>
    <col min="13348" max="13348" width="10.5703125" style="1" bestFit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8.7109375" style="1" customWidth="1"/>
    <col min="13353" max="13353" width="9.28515625" style="1" customWidth="1"/>
    <col min="13354" max="13354" width="10.5703125" style="1" bestFit="1" customWidth="1"/>
    <col min="13355" max="13355" width="9.28515625" style="1" customWidth="1"/>
    <col min="13356" max="13356" width="10.5703125" style="1" bestFit="1" customWidth="1"/>
    <col min="13357" max="13584" width="9.140625" style="1"/>
    <col min="13585" max="13585" width="1.42578125" style="1" customWidth="1"/>
    <col min="13586" max="13586" width="36.5703125" style="1" bestFit="1" customWidth="1"/>
    <col min="13587" max="13587" width="1.42578125" style="1" customWidth="1"/>
    <col min="13588" max="13588" width="8.7109375" style="1" customWidth="1"/>
    <col min="13589" max="13589" width="9.28515625" style="1" customWidth="1"/>
    <col min="13590" max="13590" width="10.5703125" style="1" bestFit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8.7109375" style="1" customWidth="1"/>
    <col min="13595" max="13595" width="9.28515625" style="1" customWidth="1"/>
    <col min="13596" max="13596" width="10.5703125" style="1" bestFit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28515625" style="1" customWidth="1"/>
    <col min="13602" max="13602" width="8.7109375" style="1" customWidth="1"/>
    <col min="13603" max="13603" width="9.5703125" style="1" customWidth="1"/>
    <col min="13604" max="13604" width="10.5703125" style="1" bestFit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8.7109375" style="1" customWidth="1"/>
    <col min="13609" max="13609" width="9.28515625" style="1" customWidth="1"/>
    <col min="13610" max="13610" width="10.5703125" style="1" bestFit="1" customWidth="1"/>
    <col min="13611" max="13611" width="9.28515625" style="1" customWidth="1"/>
    <col min="13612" max="13612" width="10.5703125" style="1" bestFit="1" customWidth="1"/>
    <col min="13613" max="13840" width="9.140625" style="1"/>
    <col min="13841" max="13841" width="1.42578125" style="1" customWidth="1"/>
    <col min="13842" max="13842" width="36.5703125" style="1" bestFit="1" customWidth="1"/>
    <col min="13843" max="13843" width="1.42578125" style="1" customWidth="1"/>
    <col min="13844" max="13844" width="8.7109375" style="1" customWidth="1"/>
    <col min="13845" max="13845" width="9.28515625" style="1" customWidth="1"/>
    <col min="13846" max="13846" width="10.5703125" style="1" bestFit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8.7109375" style="1" customWidth="1"/>
    <col min="13851" max="13851" width="9.28515625" style="1" customWidth="1"/>
    <col min="13852" max="13852" width="10.5703125" style="1" bestFit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28515625" style="1" customWidth="1"/>
    <col min="13858" max="13858" width="8.7109375" style="1" customWidth="1"/>
    <col min="13859" max="13859" width="9.5703125" style="1" customWidth="1"/>
    <col min="13860" max="13860" width="10.5703125" style="1" bestFit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8.7109375" style="1" customWidth="1"/>
    <col min="13865" max="13865" width="9.28515625" style="1" customWidth="1"/>
    <col min="13866" max="13866" width="10.5703125" style="1" bestFit="1" customWidth="1"/>
    <col min="13867" max="13867" width="9.28515625" style="1" customWidth="1"/>
    <col min="13868" max="13868" width="10.5703125" style="1" bestFit="1" customWidth="1"/>
    <col min="13869" max="14096" width="9.140625" style="1"/>
    <col min="14097" max="14097" width="1.42578125" style="1" customWidth="1"/>
    <col min="14098" max="14098" width="36.5703125" style="1" bestFit="1" customWidth="1"/>
    <col min="14099" max="14099" width="1.42578125" style="1" customWidth="1"/>
    <col min="14100" max="14100" width="8.7109375" style="1" customWidth="1"/>
    <col min="14101" max="14101" width="9.28515625" style="1" customWidth="1"/>
    <col min="14102" max="14102" width="10.5703125" style="1" bestFit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8.7109375" style="1" customWidth="1"/>
    <col min="14107" max="14107" width="9.28515625" style="1" customWidth="1"/>
    <col min="14108" max="14108" width="10.5703125" style="1" bestFit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28515625" style="1" customWidth="1"/>
    <col min="14114" max="14114" width="8.7109375" style="1" customWidth="1"/>
    <col min="14115" max="14115" width="9.5703125" style="1" customWidth="1"/>
    <col min="14116" max="14116" width="10.5703125" style="1" bestFit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8.7109375" style="1" customWidth="1"/>
    <col min="14121" max="14121" width="9.28515625" style="1" customWidth="1"/>
    <col min="14122" max="14122" width="10.5703125" style="1" bestFit="1" customWidth="1"/>
    <col min="14123" max="14123" width="9.28515625" style="1" customWidth="1"/>
    <col min="14124" max="14124" width="10.5703125" style="1" bestFit="1" customWidth="1"/>
    <col min="14125" max="14352" width="9.140625" style="1"/>
    <col min="14353" max="14353" width="1.42578125" style="1" customWidth="1"/>
    <col min="14354" max="14354" width="36.5703125" style="1" bestFit="1" customWidth="1"/>
    <col min="14355" max="14355" width="1.42578125" style="1" customWidth="1"/>
    <col min="14356" max="14356" width="8.7109375" style="1" customWidth="1"/>
    <col min="14357" max="14357" width="9.28515625" style="1" customWidth="1"/>
    <col min="14358" max="14358" width="10.5703125" style="1" bestFit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8.7109375" style="1" customWidth="1"/>
    <col min="14363" max="14363" width="9.28515625" style="1" customWidth="1"/>
    <col min="14364" max="14364" width="10.5703125" style="1" bestFit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28515625" style="1" customWidth="1"/>
    <col min="14370" max="14370" width="8.7109375" style="1" customWidth="1"/>
    <col min="14371" max="14371" width="9.5703125" style="1" customWidth="1"/>
    <col min="14372" max="14372" width="10.5703125" style="1" bestFit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8.7109375" style="1" customWidth="1"/>
    <col min="14377" max="14377" width="9.28515625" style="1" customWidth="1"/>
    <col min="14378" max="14378" width="10.5703125" style="1" bestFit="1" customWidth="1"/>
    <col min="14379" max="14379" width="9.28515625" style="1" customWidth="1"/>
    <col min="14380" max="14380" width="10.5703125" style="1" bestFit="1" customWidth="1"/>
    <col min="14381" max="14608" width="9.140625" style="1"/>
    <col min="14609" max="14609" width="1.42578125" style="1" customWidth="1"/>
    <col min="14610" max="14610" width="36.5703125" style="1" bestFit="1" customWidth="1"/>
    <col min="14611" max="14611" width="1.42578125" style="1" customWidth="1"/>
    <col min="14612" max="14612" width="8.7109375" style="1" customWidth="1"/>
    <col min="14613" max="14613" width="9.28515625" style="1" customWidth="1"/>
    <col min="14614" max="14614" width="10.5703125" style="1" bestFit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8.7109375" style="1" customWidth="1"/>
    <col min="14619" max="14619" width="9.28515625" style="1" customWidth="1"/>
    <col min="14620" max="14620" width="10.5703125" style="1" bestFit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28515625" style="1" customWidth="1"/>
    <col min="14626" max="14626" width="8.7109375" style="1" customWidth="1"/>
    <col min="14627" max="14627" width="9.5703125" style="1" customWidth="1"/>
    <col min="14628" max="14628" width="10.5703125" style="1" bestFit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8.7109375" style="1" customWidth="1"/>
    <col min="14633" max="14633" width="9.28515625" style="1" customWidth="1"/>
    <col min="14634" max="14634" width="10.5703125" style="1" bestFit="1" customWidth="1"/>
    <col min="14635" max="14635" width="9.28515625" style="1" customWidth="1"/>
    <col min="14636" max="14636" width="10.5703125" style="1" bestFit="1" customWidth="1"/>
    <col min="14637" max="14864" width="9.140625" style="1"/>
    <col min="14865" max="14865" width="1.42578125" style="1" customWidth="1"/>
    <col min="14866" max="14866" width="36.5703125" style="1" bestFit="1" customWidth="1"/>
    <col min="14867" max="14867" width="1.42578125" style="1" customWidth="1"/>
    <col min="14868" max="14868" width="8.7109375" style="1" customWidth="1"/>
    <col min="14869" max="14869" width="9.28515625" style="1" customWidth="1"/>
    <col min="14870" max="14870" width="10.5703125" style="1" bestFit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8.7109375" style="1" customWidth="1"/>
    <col min="14875" max="14875" width="9.28515625" style="1" customWidth="1"/>
    <col min="14876" max="14876" width="10.5703125" style="1" bestFit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28515625" style="1" customWidth="1"/>
    <col min="14882" max="14882" width="8.7109375" style="1" customWidth="1"/>
    <col min="14883" max="14883" width="9.5703125" style="1" customWidth="1"/>
    <col min="14884" max="14884" width="10.5703125" style="1" bestFit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8.7109375" style="1" customWidth="1"/>
    <col min="14889" max="14889" width="9.28515625" style="1" customWidth="1"/>
    <col min="14890" max="14890" width="10.5703125" style="1" bestFit="1" customWidth="1"/>
    <col min="14891" max="14891" width="9.28515625" style="1" customWidth="1"/>
    <col min="14892" max="14892" width="10.5703125" style="1" bestFit="1" customWidth="1"/>
    <col min="14893" max="15120" width="9.140625" style="1"/>
    <col min="15121" max="15121" width="1.42578125" style="1" customWidth="1"/>
    <col min="15122" max="15122" width="36.5703125" style="1" bestFit="1" customWidth="1"/>
    <col min="15123" max="15123" width="1.42578125" style="1" customWidth="1"/>
    <col min="15124" max="15124" width="8.7109375" style="1" customWidth="1"/>
    <col min="15125" max="15125" width="9.28515625" style="1" customWidth="1"/>
    <col min="15126" max="15126" width="10.5703125" style="1" bestFit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8.7109375" style="1" customWidth="1"/>
    <col min="15131" max="15131" width="9.28515625" style="1" customWidth="1"/>
    <col min="15132" max="15132" width="10.5703125" style="1" bestFit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28515625" style="1" customWidth="1"/>
    <col min="15138" max="15138" width="8.7109375" style="1" customWidth="1"/>
    <col min="15139" max="15139" width="9.5703125" style="1" customWidth="1"/>
    <col min="15140" max="15140" width="10.5703125" style="1" bestFit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8.7109375" style="1" customWidth="1"/>
    <col min="15145" max="15145" width="9.28515625" style="1" customWidth="1"/>
    <col min="15146" max="15146" width="10.5703125" style="1" bestFit="1" customWidth="1"/>
    <col min="15147" max="15147" width="9.28515625" style="1" customWidth="1"/>
    <col min="15148" max="15148" width="10.5703125" style="1" bestFit="1" customWidth="1"/>
    <col min="15149" max="15376" width="9.140625" style="1"/>
    <col min="15377" max="15377" width="1.42578125" style="1" customWidth="1"/>
    <col min="15378" max="15378" width="36.5703125" style="1" bestFit="1" customWidth="1"/>
    <col min="15379" max="15379" width="1.42578125" style="1" customWidth="1"/>
    <col min="15380" max="15380" width="8.7109375" style="1" customWidth="1"/>
    <col min="15381" max="15381" width="9.28515625" style="1" customWidth="1"/>
    <col min="15382" max="15382" width="10.5703125" style="1" bestFit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8.7109375" style="1" customWidth="1"/>
    <col min="15387" max="15387" width="9.28515625" style="1" customWidth="1"/>
    <col min="15388" max="15388" width="10.5703125" style="1" bestFit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28515625" style="1" customWidth="1"/>
    <col min="15394" max="15394" width="8.7109375" style="1" customWidth="1"/>
    <col min="15395" max="15395" width="9.5703125" style="1" customWidth="1"/>
    <col min="15396" max="15396" width="10.5703125" style="1" bestFit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8.7109375" style="1" customWidth="1"/>
    <col min="15401" max="15401" width="9.28515625" style="1" customWidth="1"/>
    <col min="15402" max="15402" width="10.5703125" style="1" bestFit="1" customWidth="1"/>
    <col min="15403" max="15403" width="9.28515625" style="1" customWidth="1"/>
    <col min="15404" max="15404" width="10.5703125" style="1" bestFit="1" customWidth="1"/>
    <col min="15405" max="15632" width="9.140625" style="1"/>
    <col min="15633" max="15633" width="1.42578125" style="1" customWidth="1"/>
    <col min="15634" max="15634" width="36.5703125" style="1" bestFit="1" customWidth="1"/>
    <col min="15635" max="15635" width="1.42578125" style="1" customWidth="1"/>
    <col min="15636" max="15636" width="8.7109375" style="1" customWidth="1"/>
    <col min="15637" max="15637" width="9.28515625" style="1" customWidth="1"/>
    <col min="15638" max="15638" width="10.5703125" style="1" bestFit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8.7109375" style="1" customWidth="1"/>
    <col min="15643" max="15643" width="9.28515625" style="1" customWidth="1"/>
    <col min="15644" max="15644" width="10.5703125" style="1" bestFit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28515625" style="1" customWidth="1"/>
    <col min="15650" max="15650" width="8.7109375" style="1" customWidth="1"/>
    <col min="15651" max="15651" width="9.5703125" style="1" customWidth="1"/>
    <col min="15652" max="15652" width="10.5703125" style="1" bestFit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8.7109375" style="1" customWidth="1"/>
    <col min="15657" max="15657" width="9.28515625" style="1" customWidth="1"/>
    <col min="15658" max="15658" width="10.5703125" style="1" bestFit="1" customWidth="1"/>
    <col min="15659" max="15659" width="9.28515625" style="1" customWidth="1"/>
    <col min="15660" max="15660" width="10.5703125" style="1" bestFit="1" customWidth="1"/>
    <col min="15661" max="15888" width="9.140625" style="1"/>
    <col min="15889" max="15889" width="1.42578125" style="1" customWidth="1"/>
    <col min="15890" max="15890" width="36.5703125" style="1" bestFit="1" customWidth="1"/>
    <col min="15891" max="15891" width="1.42578125" style="1" customWidth="1"/>
    <col min="15892" max="15892" width="8.7109375" style="1" customWidth="1"/>
    <col min="15893" max="15893" width="9.28515625" style="1" customWidth="1"/>
    <col min="15894" max="15894" width="10.5703125" style="1" bestFit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8.7109375" style="1" customWidth="1"/>
    <col min="15899" max="15899" width="9.28515625" style="1" customWidth="1"/>
    <col min="15900" max="15900" width="10.5703125" style="1" bestFit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28515625" style="1" customWidth="1"/>
    <col min="15906" max="15906" width="8.7109375" style="1" customWidth="1"/>
    <col min="15907" max="15907" width="9.5703125" style="1" customWidth="1"/>
    <col min="15908" max="15908" width="10.5703125" style="1" bestFit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8.7109375" style="1" customWidth="1"/>
    <col min="15913" max="15913" width="9.28515625" style="1" customWidth="1"/>
    <col min="15914" max="15914" width="10.5703125" style="1" bestFit="1" customWidth="1"/>
    <col min="15915" max="15915" width="9.28515625" style="1" customWidth="1"/>
    <col min="15916" max="15916" width="10.5703125" style="1" bestFit="1" customWidth="1"/>
    <col min="15917" max="16144" width="9.140625" style="1"/>
    <col min="16145" max="16145" width="1.42578125" style="1" customWidth="1"/>
    <col min="16146" max="16146" width="36.5703125" style="1" bestFit="1" customWidth="1"/>
    <col min="16147" max="16147" width="1.42578125" style="1" customWidth="1"/>
    <col min="16148" max="16148" width="8.7109375" style="1" customWidth="1"/>
    <col min="16149" max="16149" width="9.28515625" style="1" customWidth="1"/>
    <col min="16150" max="16150" width="10.5703125" style="1" bestFit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8.7109375" style="1" customWidth="1"/>
    <col min="16155" max="16155" width="9.28515625" style="1" customWidth="1"/>
    <col min="16156" max="16156" width="10.5703125" style="1" bestFit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28515625" style="1" customWidth="1"/>
    <col min="16162" max="16162" width="8.7109375" style="1" customWidth="1"/>
    <col min="16163" max="16163" width="9.5703125" style="1" customWidth="1"/>
    <col min="16164" max="16164" width="10.5703125" style="1" bestFit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8.7109375" style="1" customWidth="1"/>
    <col min="16169" max="16169" width="9.28515625" style="1" customWidth="1"/>
    <col min="16170" max="16170" width="10.5703125" style="1" bestFit="1" customWidth="1"/>
    <col min="16171" max="16171" width="9.28515625" style="1" customWidth="1"/>
    <col min="16172" max="16172" width="10.5703125" style="1" bestFit="1" customWidth="1"/>
    <col min="16173" max="16384" width="9.140625" style="1"/>
  </cols>
  <sheetData>
    <row r="2" spans="2:50" ht="72.75" customHeight="1" x14ac:dyDescent="0.25"/>
    <row r="3" spans="2:50" ht="16.5" thickBot="1" x14ac:dyDescent="0.3"/>
    <row r="4" spans="2:50" ht="60.75" customHeight="1" x14ac:dyDescent="0.25">
      <c r="D4" s="61"/>
      <c r="E4" s="62"/>
      <c r="F4" s="61" t="s">
        <v>56</v>
      </c>
      <c r="G4" s="62"/>
      <c r="H4" s="61" t="s">
        <v>56</v>
      </c>
      <c r="I4" s="62"/>
      <c r="J4" s="61" t="s">
        <v>0</v>
      </c>
      <c r="K4" s="62"/>
      <c r="L4" s="61" t="s">
        <v>30</v>
      </c>
      <c r="M4" s="62"/>
      <c r="N4" s="61" t="s">
        <v>1</v>
      </c>
      <c r="O4" s="62"/>
      <c r="P4" s="61" t="s">
        <v>29</v>
      </c>
      <c r="Q4" s="62"/>
      <c r="R4" s="61" t="s">
        <v>2</v>
      </c>
      <c r="S4" s="62"/>
      <c r="T4" s="61" t="s">
        <v>31</v>
      </c>
      <c r="U4" s="62"/>
      <c r="V4" s="61" t="s">
        <v>57</v>
      </c>
      <c r="W4" s="62"/>
      <c r="X4" s="61" t="s">
        <v>58</v>
      </c>
      <c r="Y4" s="62"/>
      <c r="Z4" s="61" t="s">
        <v>3</v>
      </c>
      <c r="AA4" s="62"/>
      <c r="AB4" s="61" t="s">
        <v>4</v>
      </c>
      <c r="AC4" s="62"/>
      <c r="AD4" s="61" t="s">
        <v>5</v>
      </c>
      <c r="AE4" s="62"/>
      <c r="AF4" s="61" t="s">
        <v>6</v>
      </c>
      <c r="AG4" s="62"/>
      <c r="AH4" s="61" t="s">
        <v>32</v>
      </c>
      <c r="AI4" s="62"/>
      <c r="AJ4" s="61" t="s">
        <v>7</v>
      </c>
      <c r="AK4" s="62"/>
      <c r="AL4" s="61" t="s">
        <v>8</v>
      </c>
      <c r="AM4" s="62"/>
      <c r="AN4" s="61" t="s">
        <v>9</v>
      </c>
      <c r="AO4" s="62"/>
      <c r="AP4" s="61" t="s">
        <v>10</v>
      </c>
      <c r="AQ4" s="62"/>
      <c r="AR4" s="61" t="s">
        <v>84</v>
      </c>
      <c r="AS4" s="62"/>
      <c r="AT4" s="61" t="s">
        <v>87</v>
      </c>
      <c r="AU4" s="62"/>
    </row>
    <row r="5" spans="2:50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R5" s="3" t="s">
        <v>12</v>
      </c>
      <c r="AS5" s="4" t="s">
        <v>13</v>
      </c>
      <c r="AT5" s="3" t="s">
        <v>12</v>
      </c>
      <c r="AU5" s="4" t="s">
        <v>13</v>
      </c>
    </row>
    <row r="6" spans="2:50" ht="5.25" customHeight="1" thickBot="1" x14ac:dyDescent="0.3"/>
    <row r="7" spans="2:50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-6.5832913282626304E-4</v>
      </c>
      <c r="K7" s="7">
        <v>-2.1393885368969018E-3</v>
      </c>
      <c r="L7" s="6">
        <v>-6.5832913282626304E-4</v>
      </c>
      <c r="M7" s="7">
        <v>-2.1393885368969018E-3</v>
      </c>
      <c r="N7" s="6">
        <v>-7.1616449720557362E-4</v>
      </c>
      <c r="O7" s="7">
        <v>-2.3273375572434854E-3</v>
      </c>
      <c r="P7" s="6">
        <v>-1.0561215584903527E-2</v>
      </c>
      <c r="Q7" s="7">
        <v>-3.4321044643789732E-2</v>
      </c>
      <c r="R7" s="6">
        <v>-1.0826041533268604E-2</v>
      </c>
      <c r="S7" s="7">
        <v>-3.5181656106893153E-2</v>
      </c>
      <c r="T7" s="6">
        <v>-1.0826041533268604E-2</v>
      </c>
      <c r="U7" s="7">
        <v>-3.5181656106893153E-2</v>
      </c>
      <c r="V7" s="6">
        <v>-7.1334212085031323E-3</v>
      </c>
      <c r="W7" s="7">
        <v>-2.318165610689326E-2</v>
      </c>
      <c r="X7" s="6">
        <v>4.2521581261902863E-3</v>
      </c>
      <c r="Y7" s="7">
        <v>1.3818343893106539E-2</v>
      </c>
      <c r="Z7" s="6">
        <v>4.2521581261902863E-3</v>
      </c>
      <c r="AA7" s="7">
        <v>1.3818343893106539E-2</v>
      </c>
      <c r="AB7" s="6">
        <v>7.6650095502432958E-3</v>
      </c>
      <c r="AC7" s="7">
        <v>2.4909171946552646E-2</v>
      </c>
      <c r="AD7" s="6">
        <v>7.6650095502432958E-3</v>
      </c>
      <c r="AE7" s="7">
        <v>2.4909171946552646E-2</v>
      </c>
      <c r="AF7" s="6">
        <v>8.2804462710375226E-3</v>
      </c>
      <c r="AG7" s="7">
        <v>2.6909171946552863E-2</v>
      </c>
      <c r="AH7" s="6">
        <v>7.929835498608595E-3</v>
      </c>
      <c r="AI7" s="7">
        <v>2.5769783409656539E-2</v>
      </c>
      <c r="AJ7" s="6">
        <v>9.5113197126259763E-3</v>
      </c>
      <c r="AK7" s="7">
        <v>3.0909171946552828E-2</v>
      </c>
      <c r="AL7" s="6">
        <v>9.5113197126259763E-3</v>
      </c>
      <c r="AM7" s="7">
        <v>3.0909171946552828E-2</v>
      </c>
      <c r="AN7" s="6">
        <v>1.3347889396690515E-2</v>
      </c>
      <c r="AO7" s="7">
        <v>4.3531737465349461E-2</v>
      </c>
      <c r="AP7" s="6">
        <v>4.4010321392002005E-2</v>
      </c>
      <c r="AQ7" s="7">
        <v>0.14353173746534922</v>
      </c>
      <c r="AR7" s="6">
        <v>4.3397072752095811E-2</v>
      </c>
      <c r="AS7" s="7">
        <v>0.14153173746534925</v>
      </c>
      <c r="AT7" s="6">
        <v>4.46235700319082E-2</v>
      </c>
      <c r="AU7" s="7">
        <v>0.14553173746534923</v>
      </c>
      <c r="AW7" s="45"/>
      <c r="AX7" s="46"/>
    </row>
    <row r="8" spans="2:50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-4.4926060948191626E-4</v>
      </c>
      <c r="K8" s="9">
        <v>-1.1368858998242872E-3</v>
      </c>
      <c r="L8" s="8">
        <v>-4.4926060948191626E-4</v>
      </c>
      <c r="M8" s="9">
        <v>-1.1368858998242872E-3</v>
      </c>
      <c r="N8" s="8">
        <v>-1.1745822680486739E-5</v>
      </c>
      <c r="O8" s="9">
        <v>-2.9723639031518626E-5</v>
      </c>
      <c r="P8" s="8">
        <v>-6.4938513865224756E-3</v>
      </c>
      <c r="Q8" s="9">
        <v>-1.6433152431071379E-2</v>
      </c>
      <c r="R8" s="8">
        <v>-6.4193150843193658E-3</v>
      </c>
      <c r="S8" s="9">
        <v>-1.6244533021287162E-2</v>
      </c>
      <c r="T8" s="8">
        <v>-6.4193150843193658E-3</v>
      </c>
      <c r="U8" s="9">
        <v>-1.6244533021287162E-2</v>
      </c>
      <c r="V8" s="8">
        <v>-1.3069021621838872E-2</v>
      </c>
      <c r="W8" s="9">
        <v>-3.3072087988088847E-2</v>
      </c>
      <c r="X8" s="8">
        <v>7.5954742499386718E-3</v>
      </c>
      <c r="Y8" s="9">
        <v>1.9220887375797926E-2</v>
      </c>
      <c r="Z8" s="8">
        <v>7.3944831541636891E-3</v>
      </c>
      <c r="AA8" s="9">
        <v>1.8712265124137949E-2</v>
      </c>
      <c r="AB8" s="8">
        <v>5.5929922440849378E-3</v>
      </c>
      <c r="AC8" s="9">
        <v>1.4153464349923355E-2</v>
      </c>
      <c r="AD8" s="8">
        <v>5.5929922440849378E-3</v>
      </c>
      <c r="AE8" s="9">
        <v>1.4153464349923355E-2</v>
      </c>
      <c r="AF8" s="8">
        <v>5.9813454934991572E-3</v>
      </c>
      <c r="AG8" s="9">
        <v>1.5136219846603367E-2</v>
      </c>
      <c r="AH8" s="8">
        <v>5.9272526044995555E-3</v>
      </c>
      <c r="AI8" s="9">
        <v>1.4999333946779218E-2</v>
      </c>
      <c r="AJ8" s="8">
        <v>9.9875384668628442E-3</v>
      </c>
      <c r="AK8" s="9">
        <v>2.527417587316198E-2</v>
      </c>
      <c r="AL8" s="8">
        <v>9.9875384668628442E-3</v>
      </c>
      <c r="AM8" s="9">
        <v>2.527417587316198E-2</v>
      </c>
      <c r="AN8" s="8">
        <v>-1.4664060841609983E-2</v>
      </c>
      <c r="AO8" s="9">
        <v>-3.8048402829658497E-2</v>
      </c>
      <c r="AP8" s="8">
        <v>2.3876481601815547E-2</v>
      </c>
      <c r="AQ8" s="9">
        <v>6.1951597170341779E-2</v>
      </c>
      <c r="AR8" s="8">
        <v>2.4537234172998801E-2</v>
      </c>
      <c r="AS8" s="9">
        <v>6.366603222831578E-2</v>
      </c>
      <c r="AT8" s="8">
        <v>2.5693450446301558E-2</v>
      </c>
      <c r="AU8" s="9">
        <v>6.666603222831588E-2</v>
      </c>
      <c r="AW8" s="45"/>
      <c r="AX8" s="46"/>
    </row>
    <row r="9" spans="2:50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6.7613252197418205E-4</v>
      </c>
      <c r="K9" s="9">
        <v>9.9999999999971379E-4</v>
      </c>
      <c r="L9" s="8">
        <v>6.7613252197418205E-4</v>
      </c>
      <c r="M9" s="9">
        <v>9.9999999999971379E-4</v>
      </c>
      <c r="N9" s="8">
        <v>3.3806626098713544E-3</v>
      </c>
      <c r="O9" s="9">
        <v>4.9999999999998084E-3</v>
      </c>
      <c r="P9" s="8">
        <v>5.4090601757943446E-3</v>
      </c>
      <c r="Q9" s="9">
        <v>7.9999999999998805E-3</v>
      </c>
      <c r="R9" s="8">
        <v>6.7613252197429308E-3</v>
      </c>
      <c r="S9" s="9">
        <v>9.9999999999999291E-3</v>
      </c>
      <c r="T9" s="8">
        <v>6.7613252197429308E-3</v>
      </c>
      <c r="U9" s="9">
        <v>9.9999999999999291E-3</v>
      </c>
      <c r="V9" s="8">
        <v>3.3806626098713544E-3</v>
      </c>
      <c r="W9" s="9">
        <v>4.9999999999998084E-3</v>
      </c>
      <c r="X9" s="8">
        <v>3.3806626098713544E-3</v>
      </c>
      <c r="Y9" s="9">
        <v>4.9999999999998084E-3</v>
      </c>
      <c r="Z9" s="8">
        <v>2.7045300878971723E-3</v>
      </c>
      <c r="AA9" s="9">
        <v>3.999999999999785E-3</v>
      </c>
      <c r="AB9" s="8">
        <v>-1.6903313049357882E-2</v>
      </c>
      <c r="AC9" s="9">
        <v>-2.5000000000000282E-2</v>
      </c>
      <c r="AD9" s="8">
        <v>-1.6903313049357882E-2</v>
      </c>
      <c r="AE9" s="9">
        <v>-2.5000000000000282E-2</v>
      </c>
      <c r="AF9" s="8">
        <v>-1.6227180527383589E-2</v>
      </c>
      <c r="AG9" s="9">
        <v>-2.4000000000000264E-2</v>
      </c>
      <c r="AH9" s="8">
        <v>-1.6903313049357882E-2</v>
      </c>
      <c r="AI9" s="9">
        <v>-2.5000000000000282E-2</v>
      </c>
      <c r="AJ9" s="8">
        <v>-1.5551048005409185E-2</v>
      </c>
      <c r="AK9" s="9">
        <v>-2.3000000000000236E-2</v>
      </c>
      <c r="AL9" s="8">
        <v>-1.5551048005409185E-2</v>
      </c>
      <c r="AM9" s="9">
        <v>-2.3000000000000236E-2</v>
      </c>
      <c r="AN9" s="8">
        <v>-7.4374577417174459E-3</v>
      </c>
      <c r="AO9" s="9">
        <v>-1.1000000000000041E-2</v>
      </c>
      <c r="AP9" s="8">
        <v>6.0175794455713305E-2</v>
      </c>
      <c r="AQ9" s="9">
        <v>8.8999999999999885E-2</v>
      </c>
      <c r="AR9" s="8">
        <v>6.4908722109533468E-2</v>
      </c>
      <c r="AS9" s="9">
        <v>9.5999999999999849E-2</v>
      </c>
      <c r="AT9" s="8">
        <v>6.761325219743064E-2</v>
      </c>
      <c r="AU9" s="9">
        <v>9.9999999999999922E-2</v>
      </c>
      <c r="AW9" s="45"/>
      <c r="AX9" s="46"/>
    </row>
    <row r="10" spans="2:50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-5.9588508298513698E-4</v>
      </c>
      <c r="K10" s="9">
        <v>-1.6040526663527303E-3</v>
      </c>
      <c r="L10" s="8">
        <v>-5.9588508298513698E-4</v>
      </c>
      <c r="M10" s="9">
        <v>-1.6040526663527303E-3</v>
      </c>
      <c r="N10" s="8">
        <v>-2.8521713507978497E-3</v>
      </c>
      <c r="O10" s="9">
        <v>-7.6777103350586795E-3</v>
      </c>
      <c r="P10" s="8">
        <v>1.0426972560381609E-2</v>
      </c>
      <c r="Q10" s="9">
        <v>2.806818565365023E-2</v>
      </c>
      <c r="R10" s="8">
        <v>1.002059487726803E-2</v>
      </c>
      <c r="S10" s="9">
        <v>2.6974264653179279E-2</v>
      </c>
      <c r="T10" s="8">
        <v>1.002059487726803E-2</v>
      </c>
      <c r="U10" s="9">
        <v>2.6974264653179279E-2</v>
      </c>
      <c r="V10" s="8">
        <v>8.1980491759390262E-3</v>
      </c>
      <c r="W10" s="9">
        <v>2.2068185653649749E-2</v>
      </c>
      <c r="X10" s="8">
        <v>-3.1291796208664513E-2</v>
      </c>
      <c r="Y10" s="9">
        <v>-8.4233840679526689E-2</v>
      </c>
      <c r="Z10" s="8">
        <v>-3.1291796208664513E-2</v>
      </c>
      <c r="AA10" s="9">
        <v>-8.4233840679526689E-2</v>
      </c>
      <c r="AB10" s="8">
        <v>-3.2642963498494604E-2</v>
      </c>
      <c r="AC10" s="9">
        <v>-8.7871024351054733E-2</v>
      </c>
      <c r="AD10" s="8">
        <v>-3.2642963498494604E-2</v>
      </c>
      <c r="AE10" s="9">
        <v>-8.7871024351054733E-2</v>
      </c>
      <c r="AF10" s="8">
        <v>-3.3757425190715673E-2</v>
      </c>
      <c r="AG10" s="9">
        <v>-9.08710243510545E-2</v>
      </c>
      <c r="AH10" s="8">
        <v>-3.3869624116838137E-2</v>
      </c>
      <c r="AI10" s="9">
        <v>-9.1173050684231066E-2</v>
      </c>
      <c r="AJ10" s="8">
        <v>-3.9070445347203608E-2</v>
      </c>
      <c r="AK10" s="9">
        <v>-0.10517305068423122</v>
      </c>
      <c r="AL10" s="8">
        <v>-3.9070445347203608E-2</v>
      </c>
      <c r="AM10" s="9">
        <v>-0.10517305068423122</v>
      </c>
      <c r="AN10" s="8">
        <v>-3.2849210224709324E-2</v>
      </c>
      <c r="AO10" s="9">
        <v>-8.8360087521070885E-2</v>
      </c>
      <c r="AP10" s="8">
        <v>4.3273149987135273E-3</v>
      </c>
      <c r="AQ10" s="9">
        <v>1.163991247892919E-2</v>
      </c>
      <c r="AR10" s="8">
        <v>4.6990802509476737E-3</v>
      </c>
      <c r="AS10" s="9">
        <v>1.2639912478929103E-2</v>
      </c>
      <c r="AT10" s="8">
        <v>6.1861412598844812E-3</v>
      </c>
      <c r="AU10" s="9">
        <v>1.6639912478928744E-2</v>
      </c>
      <c r="AW10" s="45"/>
      <c r="AX10" s="46"/>
    </row>
    <row r="11" spans="2:50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-2.8585156860394534E-4</v>
      </c>
      <c r="K11" s="9">
        <v>-7.0902842789554864E-4</v>
      </c>
      <c r="L11" s="8">
        <v>-2.8585156860394534E-4</v>
      </c>
      <c r="M11" s="9">
        <v>-7.0902842789554864E-4</v>
      </c>
      <c r="N11" s="8">
        <v>-3.0326369688025157E-3</v>
      </c>
      <c r="O11" s="9">
        <v>-7.522176047063278E-3</v>
      </c>
      <c r="P11" s="8">
        <v>6.9623740592887895E-3</v>
      </c>
      <c r="Q11" s="9">
        <v>1.7269526131298132E-2</v>
      </c>
      <c r="R11" s="8">
        <v>6.868898217777808E-3</v>
      </c>
      <c r="S11" s="9">
        <v>1.7037667935534653E-2</v>
      </c>
      <c r="T11" s="8">
        <v>6.868898217777808E-3</v>
      </c>
      <c r="U11" s="9">
        <v>1.7037667935534653E-2</v>
      </c>
      <c r="V11" s="8">
        <v>9.3073809754673498E-4</v>
      </c>
      <c r="W11" s="9">
        <v>2.3086099310526227E-3</v>
      </c>
      <c r="X11" s="8">
        <v>-3.693017131815024E-4</v>
      </c>
      <c r="Y11" s="9">
        <v>-9.1601880792549235E-4</v>
      </c>
      <c r="Z11" s="8">
        <v>-4.9627387958339764E-4</v>
      </c>
      <c r="AA11" s="9">
        <v>-1.2309615454101359E-3</v>
      </c>
      <c r="AB11" s="8">
        <v>-3.8669423543954418E-3</v>
      </c>
      <c r="AC11" s="9">
        <v>-9.5915935381786933E-3</v>
      </c>
      <c r="AD11" s="8">
        <v>-3.8669423543954418E-3</v>
      </c>
      <c r="AE11" s="9">
        <v>-9.5915935381786933E-3</v>
      </c>
      <c r="AF11" s="8">
        <v>-7.0097325016682532E-3</v>
      </c>
      <c r="AG11" s="9">
        <v>-1.738699437578577E-2</v>
      </c>
      <c r="AH11" s="8">
        <v>-6.6748911555589707E-3</v>
      </c>
      <c r="AI11" s="9">
        <v>-1.6556451327217704E-2</v>
      </c>
      <c r="AJ11" s="8">
        <v>-8.8908760996286862E-3</v>
      </c>
      <c r="AK11" s="9">
        <v>-2.2052997415131483E-2</v>
      </c>
      <c r="AL11" s="8">
        <v>-9.0178482660305814E-3</v>
      </c>
      <c r="AM11" s="9">
        <v>-2.2367940152616124E-2</v>
      </c>
      <c r="AN11" s="8">
        <v>-1.2980871168038144E-2</v>
      </c>
      <c r="AO11" s="9">
        <v>-3.2517394093400591E-2</v>
      </c>
      <c r="AP11" s="8">
        <v>2.6938905708155714E-2</v>
      </c>
      <c r="AQ11" s="9">
        <v>6.7482605906599755E-2</v>
      </c>
      <c r="AR11" s="8">
        <v>2.7490841973476954E-2</v>
      </c>
      <c r="AS11" s="9">
        <v>6.8865219509458689E-2</v>
      </c>
      <c r="AT11" s="8">
        <v>2.8807327034023E-2</v>
      </c>
      <c r="AU11" s="9">
        <v>7.2163046209815618E-2</v>
      </c>
      <c r="AW11" s="45"/>
      <c r="AX11" s="46"/>
    </row>
    <row r="12" spans="2:50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6.7521944631998565E-4</v>
      </c>
      <c r="K12" s="9">
        <v>1.0000000000000106E-3</v>
      </c>
      <c r="L12" s="8">
        <v>6.7521944631998565E-4</v>
      </c>
      <c r="M12" s="9">
        <v>1.0000000000000106E-3</v>
      </c>
      <c r="N12" s="8">
        <v>4.051316677920358E-3</v>
      </c>
      <c r="O12" s="9">
        <v>6.0000000000000634E-3</v>
      </c>
      <c r="P12" s="8">
        <v>6.0769750168803149E-3</v>
      </c>
      <c r="Q12" s="9">
        <v>8.9999999999998692E-3</v>
      </c>
      <c r="R12" s="8">
        <v>7.4274139095205083E-3</v>
      </c>
      <c r="S12" s="9">
        <v>1.099999999999989E-2</v>
      </c>
      <c r="T12" s="8">
        <v>7.4274139095205083E-3</v>
      </c>
      <c r="U12" s="9">
        <v>1.099999999999989E-2</v>
      </c>
      <c r="V12" s="8">
        <v>4.051316677920358E-3</v>
      </c>
      <c r="W12" s="9">
        <v>6.0000000000000634E-3</v>
      </c>
      <c r="X12" s="8">
        <v>3.3760972316001503E-3</v>
      </c>
      <c r="Y12" s="9">
        <v>4.9999999999998275E-3</v>
      </c>
      <c r="Z12" s="8">
        <v>2.7008777852801646E-3</v>
      </c>
      <c r="AA12" s="9">
        <v>4.0000000000000426E-3</v>
      </c>
      <c r="AB12" s="8">
        <v>-1.6205266711681321E-2</v>
      </c>
      <c r="AC12" s="9">
        <v>-2.4000000000000028E-2</v>
      </c>
      <c r="AD12" s="8">
        <v>-1.6205266711681321E-2</v>
      </c>
      <c r="AE12" s="9">
        <v>-2.4000000000000028E-2</v>
      </c>
      <c r="AF12" s="8">
        <v>-1.6880486158001529E-2</v>
      </c>
      <c r="AG12" s="9">
        <v>-2.5000000000000265E-2</v>
      </c>
      <c r="AH12" s="8">
        <v>-1.7555705604321403E-2</v>
      </c>
      <c r="AI12" s="9">
        <v>-2.6000000000000051E-2</v>
      </c>
      <c r="AJ12" s="8">
        <v>-1.5530047265361224E-2</v>
      </c>
      <c r="AK12" s="9">
        <v>-2.3000000000000017E-2</v>
      </c>
      <c r="AL12" s="8">
        <v>-1.6205266711681321E-2</v>
      </c>
      <c r="AM12" s="9">
        <v>-2.4000000000000028E-2</v>
      </c>
      <c r="AN12" s="8">
        <v>-8.102633355840716E-3</v>
      </c>
      <c r="AO12" s="9">
        <v>-1.2000000000000111E-2</v>
      </c>
      <c r="AP12" s="8">
        <v>6.0094530722484718E-2</v>
      </c>
      <c r="AQ12" s="9">
        <v>8.9000000000000024E-2</v>
      </c>
      <c r="AR12" s="8">
        <v>6.4821066846725062E-2</v>
      </c>
      <c r="AS12" s="9">
        <v>9.5999999999999835E-2</v>
      </c>
      <c r="AT12" s="8">
        <v>6.6846725185685241E-2</v>
      </c>
      <c r="AU12" s="9">
        <v>9.8999999999999796E-2</v>
      </c>
      <c r="AW12" s="45"/>
      <c r="AX12" s="46"/>
    </row>
    <row r="13" spans="2:50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-1.576856009486427E-4</v>
      </c>
      <c r="K13" s="9">
        <v>-3.9552002337080172E-4</v>
      </c>
      <c r="L13" s="8">
        <v>-1.576856009486427E-4</v>
      </c>
      <c r="M13" s="9">
        <v>-3.9552002337080172E-4</v>
      </c>
      <c r="N13" s="8">
        <v>-1.8310926656783799E-4</v>
      </c>
      <c r="O13" s="9">
        <v>-4.5928975731836241E-4</v>
      </c>
      <c r="P13" s="8">
        <v>6.5520116648769555E-3</v>
      </c>
      <c r="Q13" s="9">
        <v>1.6434295783682856E-2</v>
      </c>
      <c r="R13" s="8">
        <v>6.0273850777421423E-3</v>
      </c>
      <c r="S13" s="9">
        <v>1.5118384129377341E-2</v>
      </c>
      <c r="T13" s="8">
        <v>6.0273850777421423E-3</v>
      </c>
      <c r="U13" s="9">
        <v>1.5118384129377341E-2</v>
      </c>
      <c r="V13" s="8">
        <v>2.599492297362449E-3</v>
      </c>
      <c r="W13" s="9">
        <v>6.5202608736599638E-3</v>
      </c>
      <c r="X13" s="8">
        <v>2.0208959030680873E-3</v>
      </c>
      <c r="Y13" s="9">
        <v>5.0689776999467834E-3</v>
      </c>
      <c r="Z13" s="8">
        <v>1.9376550537282267E-3</v>
      </c>
      <c r="AA13" s="9">
        <v>4.8601861395367041E-3</v>
      </c>
      <c r="AB13" s="8">
        <v>-1.0867049415443919E-3</v>
      </c>
      <c r="AC13" s="9">
        <v>-2.7257629186875493E-3</v>
      </c>
      <c r="AD13" s="8">
        <v>-1.0867049415443919E-3</v>
      </c>
      <c r="AE13" s="9">
        <v>-2.7257629186875493E-3</v>
      </c>
      <c r="AF13" s="8">
        <v>-1.3189024288257079E-3</v>
      </c>
      <c r="AG13" s="9">
        <v>-3.3081797978676969E-3</v>
      </c>
      <c r="AH13" s="8">
        <v>-1.3038445256827735E-3</v>
      </c>
      <c r="AI13" s="9">
        <v>-3.2704103238814786E-3</v>
      </c>
      <c r="AJ13" s="8">
        <v>-3.448141579215025E-3</v>
      </c>
      <c r="AK13" s="9">
        <v>-8.6489129621992317E-3</v>
      </c>
      <c r="AL13" s="8">
        <v>-3.448141579215025E-3</v>
      </c>
      <c r="AM13" s="9">
        <v>-8.6489129621992317E-3</v>
      </c>
      <c r="AN13" s="8">
        <v>-4.4194931210242205E-2</v>
      </c>
      <c r="AO13" s="9">
        <v>-0.11809271610610846</v>
      </c>
      <c r="AP13" s="8">
        <v>-6.7710047671141194E-3</v>
      </c>
      <c r="AQ13" s="9">
        <v>-1.8092716106108717E-2</v>
      </c>
      <c r="AR13" s="8">
        <v>-6.4515582339659261E-3</v>
      </c>
      <c r="AS13" s="9">
        <v>-1.7239127069603885E-2</v>
      </c>
      <c r="AT13" s="8">
        <v>-4.9768586818251803E-3</v>
      </c>
      <c r="AU13" s="9">
        <v>-1.3298601068458937E-2</v>
      </c>
      <c r="AW13" s="45"/>
      <c r="AX13" s="46"/>
    </row>
    <row r="14" spans="2:50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-3.4612049897142505E-4</v>
      </c>
      <c r="K14" s="9">
        <v>-8.1670493901897512E-4</v>
      </c>
      <c r="L14" s="8">
        <v>-3.4612049897142505E-4</v>
      </c>
      <c r="M14" s="9">
        <v>-8.1670493901897512E-4</v>
      </c>
      <c r="N14" s="8">
        <v>-4.0050445685180236E-3</v>
      </c>
      <c r="O14" s="9">
        <v>-9.4502917042479928E-3</v>
      </c>
      <c r="P14" s="8">
        <v>1.2695477620801032E-3</v>
      </c>
      <c r="Q14" s="9">
        <v>2.9956212668491577E-3</v>
      </c>
      <c r="R14" s="8">
        <v>2.1640820052299947E-3</v>
      </c>
      <c r="S14" s="9">
        <v>5.1063617074565554E-3</v>
      </c>
      <c r="T14" s="8">
        <v>2.1640820052299947E-3</v>
      </c>
      <c r="U14" s="9">
        <v>5.1063617074565554E-3</v>
      </c>
      <c r="V14" s="8">
        <v>-1.3949152646933749E-3</v>
      </c>
      <c r="W14" s="9">
        <v>-3.2914380673019356E-3</v>
      </c>
      <c r="X14" s="8">
        <v>-2.2177568294022842E-3</v>
      </c>
      <c r="Y14" s="9">
        <v>-5.2330126689939527E-3</v>
      </c>
      <c r="Z14" s="8">
        <v>-1.9748865697790663E-3</v>
      </c>
      <c r="AA14" s="9">
        <v>-4.6599366993110847E-3</v>
      </c>
      <c r="AB14" s="8">
        <v>-7.5283651686960384E-3</v>
      </c>
      <c r="AC14" s="9">
        <v>-1.7763908911156909E-2</v>
      </c>
      <c r="AD14" s="8">
        <v>-7.5283651686960384E-3</v>
      </c>
      <c r="AE14" s="9">
        <v>-1.7763908911156909E-2</v>
      </c>
      <c r="AF14" s="8">
        <v>-8.9427870679524846E-3</v>
      </c>
      <c r="AG14" s="9">
        <v>-2.110137477755944E-2</v>
      </c>
      <c r="AH14" s="8">
        <v>-8.9709462241384097E-3</v>
      </c>
      <c r="AI14" s="9">
        <v>-2.1167819041923927E-2</v>
      </c>
      <c r="AJ14" s="8">
        <v>-1.2299070248535937E-2</v>
      </c>
      <c r="AK14" s="9">
        <v>-2.9020850967136774E-2</v>
      </c>
      <c r="AL14" s="8">
        <v>-1.2299070248535937E-2</v>
      </c>
      <c r="AM14" s="9">
        <v>-2.9020850967136774E-2</v>
      </c>
      <c r="AN14" s="8">
        <v>3.1484669654211483E-3</v>
      </c>
      <c r="AO14" s="9">
        <v>7.3915150281222506E-3</v>
      </c>
      <c r="AP14" s="8">
        <v>4.5844241548901321E-2</v>
      </c>
      <c r="AQ14" s="9">
        <v>0.1076264747520526</v>
      </c>
      <c r="AR14" s="8">
        <v>4.6186209585216575E-2</v>
      </c>
      <c r="AS14" s="9">
        <v>0.10842929781080546</v>
      </c>
      <c r="AT14" s="8">
        <v>4.7811779076492034E-2</v>
      </c>
      <c r="AU14" s="9">
        <v>0.11224557457533306</v>
      </c>
      <c r="AW14" s="45"/>
      <c r="AX14" s="46"/>
    </row>
    <row r="15" spans="2:50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-6.2014028732193527E-4</v>
      </c>
      <c r="K15" s="9">
        <v>-1.625218505910131E-3</v>
      </c>
      <c r="L15" s="8">
        <v>-6.2014028732193527E-4</v>
      </c>
      <c r="M15" s="9">
        <v>-1.625218505910131E-3</v>
      </c>
      <c r="N15" s="8">
        <v>-3.3745358558299188E-3</v>
      </c>
      <c r="O15" s="9">
        <v>-8.8437378346059581E-3</v>
      </c>
      <c r="P15" s="8">
        <v>1.9311956155849686E-2</v>
      </c>
      <c r="Q15" s="9">
        <v>5.0611368381426457E-2</v>
      </c>
      <c r="R15" s="8">
        <v>2.1967107591698953E-2</v>
      </c>
      <c r="S15" s="9">
        <v>5.7569795914286237E-2</v>
      </c>
      <c r="T15" s="8">
        <v>2.1948939119802002E-2</v>
      </c>
      <c r="U15" s="9">
        <v>5.7522181306180607E-2</v>
      </c>
      <c r="V15" s="8">
        <v>1.7581020117940493E-2</v>
      </c>
      <c r="W15" s="9">
        <v>4.6075057261396948E-2</v>
      </c>
      <c r="X15" s="8">
        <v>1.6615643290559756E-2</v>
      </c>
      <c r="Y15" s="9">
        <v>4.3545067971696716E-2</v>
      </c>
      <c r="Z15" s="8">
        <v>1.6527213173897826E-2</v>
      </c>
      <c r="AA15" s="9">
        <v>4.3313316761499701E-2</v>
      </c>
      <c r="AB15" s="8">
        <v>1.7399575519281729E-2</v>
      </c>
      <c r="AC15" s="9">
        <v>4.5599540470169994E-2</v>
      </c>
      <c r="AD15" s="8">
        <v>1.7399575519281729E-2</v>
      </c>
      <c r="AE15" s="9">
        <v>4.5599540470169994E-2</v>
      </c>
      <c r="AF15" s="8">
        <v>1.7215442983472995E-2</v>
      </c>
      <c r="AG15" s="9">
        <v>4.5116979328998705E-2</v>
      </c>
      <c r="AH15" s="8">
        <v>1.6888410489326766E-2</v>
      </c>
      <c r="AI15" s="9">
        <v>4.4259916383103046E-2</v>
      </c>
      <c r="AJ15" s="8">
        <v>1.5060582418937374E-2</v>
      </c>
      <c r="AK15" s="9">
        <v>3.9469677680103316E-2</v>
      </c>
      <c r="AL15" s="8">
        <v>1.5060582418937374E-2</v>
      </c>
      <c r="AM15" s="9">
        <v>3.9469677680103316E-2</v>
      </c>
      <c r="AN15" s="8">
        <v>-0.11306197009000307</v>
      </c>
      <c r="AO15" s="9">
        <v>-0.47152606713901574</v>
      </c>
      <c r="AP15" s="8">
        <v>-8.9006158673037739E-2</v>
      </c>
      <c r="AQ15" s="9">
        <v>-0.37120106713901607</v>
      </c>
      <c r="AR15" s="8">
        <v>-8.8314200354263961E-2</v>
      </c>
      <c r="AS15" s="9">
        <v>-0.3683152481106039</v>
      </c>
      <c r="AT15" s="8">
        <v>-8.7289682258707813E-2</v>
      </c>
      <c r="AU15" s="9">
        <v>-0.36404248523617505</v>
      </c>
      <c r="AW15" s="45"/>
      <c r="AX15" s="46"/>
    </row>
    <row r="16" spans="2:50" x14ac:dyDescent="0.25">
      <c r="B16" s="5" t="s">
        <v>80</v>
      </c>
      <c r="D16" s="8"/>
      <c r="E16" s="9"/>
      <c r="F16" s="8"/>
      <c r="G16" s="9"/>
      <c r="H16" s="8" t="s">
        <v>86</v>
      </c>
      <c r="I16" s="9">
        <v>0</v>
      </c>
      <c r="J16" s="8" t="s">
        <v>86</v>
      </c>
      <c r="K16" s="9">
        <v>0</v>
      </c>
      <c r="L16" s="8" t="s">
        <v>86</v>
      </c>
      <c r="M16" s="9">
        <v>0</v>
      </c>
      <c r="N16" s="8" t="s">
        <v>86</v>
      </c>
      <c r="O16" s="9">
        <v>0</v>
      </c>
      <c r="P16" s="8" t="s">
        <v>86</v>
      </c>
      <c r="Q16" s="9">
        <v>0</v>
      </c>
      <c r="R16" s="8" t="s">
        <v>86</v>
      </c>
      <c r="S16" s="9">
        <v>0</v>
      </c>
      <c r="T16" s="8" t="s">
        <v>86</v>
      </c>
      <c r="U16" s="9">
        <v>0</v>
      </c>
      <c r="V16" s="8" t="s">
        <v>86</v>
      </c>
      <c r="W16" s="9">
        <v>0</v>
      </c>
      <c r="X16" s="8" t="s">
        <v>86</v>
      </c>
      <c r="Y16" s="9">
        <v>0</v>
      </c>
      <c r="Z16" s="8" t="s">
        <v>86</v>
      </c>
      <c r="AA16" s="9">
        <v>0</v>
      </c>
      <c r="AB16" s="8" t="s">
        <v>86</v>
      </c>
      <c r="AC16" s="9">
        <v>0</v>
      </c>
      <c r="AD16" s="8" t="s">
        <v>86</v>
      </c>
      <c r="AE16" s="9">
        <v>0</v>
      </c>
      <c r="AF16" s="8" t="s">
        <v>86</v>
      </c>
      <c r="AG16" s="9">
        <v>0</v>
      </c>
      <c r="AH16" s="8" t="s">
        <v>86</v>
      </c>
      <c r="AI16" s="9">
        <v>0</v>
      </c>
      <c r="AJ16" s="8" t="s">
        <v>86</v>
      </c>
      <c r="AK16" s="9">
        <v>0</v>
      </c>
      <c r="AL16" s="8" t="s">
        <v>86</v>
      </c>
      <c r="AM16" s="9">
        <v>0</v>
      </c>
      <c r="AN16" s="8">
        <v>9.2630162261941873E-3</v>
      </c>
      <c r="AO16" s="9">
        <v>2.8232188169851902E-2</v>
      </c>
      <c r="AP16" s="8">
        <v>4.2214205082144352E-2</v>
      </c>
      <c r="AQ16" s="9">
        <v>0.12866212821150122</v>
      </c>
      <c r="AR16" s="8">
        <v>4.1809586642856056E-2</v>
      </c>
      <c r="AS16" s="9">
        <v>0.1274289160874979</v>
      </c>
      <c r="AT16" s="8">
        <v>4.3055761843245666E-2</v>
      </c>
      <c r="AU16" s="9">
        <v>0.1312270582790786</v>
      </c>
      <c r="AW16" s="45"/>
      <c r="AX16" s="46"/>
    </row>
    <row r="17" spans="2:50" x14ac:dyDescent="0.25">
      <c r="B17" s="5" t="s">
        <v>81</v>
      </c>
      <c r="D17" s="8"/>
      <c r="E17" s="9"/>
      <c r="F17" s="8"/>
      <c r="G17" s="9"/>
      <c r="H17" s="8">
        <v>0</v>
      </c>
      <c r="I17" s="9">
        <v>0</v>
      </c>
      <c r="J17" s="8">
        <v>-2.5674322238533609E-4</v>
      </c>
      <c r="K17" s="9">
        <v>-6.4366821137725589E-4</v>
      </c>
      <c r="L17" s="8">
        <v>-2.5674322238533609E-4</v>
      </c>
      <c r="M17" s="9">
        <v>-6.4366821137725589E-4</v>
      </c>
      <c r="N17" s="8">
        <v>-4.4117280206684706E-3</v>
      </c>
      <c r="O17" s="9">
        <v>-1.1060424722273471E-2</v>
      </c>
      <c r="P17" s="8">
        <v>2.7426232344762713E-3</v>
      </c>
      <c r="Q17" s="9">
        <v>6.8758948159016913E-3</v>
      </c>
      <c r="R17" s="8">
        <v>2.3168280109677752E-3</v>
      </c>
      <c r="S17" s="9">
        <v>5.8084047089286125E-3</v>
      </c>
      <c r="T17" s="8">
        <v>2.2856287537897924E-3</v>
      </c>
      <c r="U17" s="9">
        <v>5.7301865971611347E-3</v>
      </c>
      <c r="V17" s="8">
        <v>-6.354005187361178E-4</v>
      </c>
      <c r="W17" s="9">
        <v>-1.5929811568277347E-3</v>
      </c>
      <c r="X17" s="8">
        <v>-3.272893390523457E-2</v>
      </c>
      <c r="Y17" s="9">
        <v>-8.2053088495755003E-2</v>
      </c>
      <c r="Z17" s="8">
        <v>-3.2909414205307796E-2</v>
      </c>
      <c r="AA17" s="9">
        <v>-8.2505561713383441E-2</v>
      </c>
      <c r="AB17" s="8">
        <v>-3.7450943493193223E-2</v>
      </c>
      <c r="AC17" s="9">
        <v>-9.389140476112548E-2</v>
      </c>
      <c r="AD17" s="8">
        <v>-3.7450943493193223E-2</v>
      </c>
      <c r="AE17" s="9">
        <v>-9.389140476112548E-2</v>
      </c>
      <c r="AF17" s="8">
        <v>-4.0944695556186184E-2</v>
      </c>
      <c r="AG17" s="9">
        <v>-0.10265041744504129</v>
      </c>
      <c r="AH17" s="8">
        <v>-4.0785656646915358E-2</v>
      </c>
      <c r="AI17" s="9">
        <v>-0.10225169887588612</v>
      </c>
      <c r="AJ17" s="8">
        <v>-4.3544379889239093E-2</v>
      </c>
      <c r="AK17" s="9">
        <v>-0.10916795722371693</v>
      </c>
      <c r="AL17" s="8">
        <v>-4.3544379889239093E-2</v>
      </c>
      <c r="AM17" s="9">
        <v>-0.10916795722371693</v>
      </c>
      <c r="AN17" s="8">
        <v>-4.028378825147938E-2</v>
      </c>
      <c r="AO17" s="9">
        <v>-0.10145267864488272</v>
      </c>
      <c r="AP17" s="8">
        <v>-5.7681472494908181E-4</v>
      </c>
      <c r="AQ17" s="9">
        <v>-1.4526786448826544E-3</v>
      </c>
      <c r="AR17" s="8">
        <v>-2.1821586327208653E-4</v>
      </c>
      <c r="AS17" s="9">
        <v>-5.4956558984853104E-4</v>
      </c>
      <c r="AT17" s="8">
        <v>1.2229277076369893E-3</v>
      </c>
      <c r="AU17" s="9">
        <v>3.0798814390117567E-3</v>
      </c>
      <c r="AW17" s="45"/>
      <c r="AX17" s="46"/>
    </row>
    <row r="18" spans="2:50" x14ac:dyDescent="0.25">
      <c r="B18" s="5" t="s">
        <v>23</v>
      </c>
      <c r="D18" s="8"/>
      <c r="E18" s="9"/>
      <c r="F18" s="8"/>
      <c r="G18" s="9"/>
      <c r="H18" s="8">
        <v>0</v>
      </c>
      <c r="I18" s="9">
        <v>0</v>
      </c>
      <c r="J18" s="8">
        <v>2.0499597126688585E-5</v>
      </c>
      <c r="K18" s="9">
        <v>5.6220118089636899E-5</v>
      </c>
      <c r="L18" s="8">
        <v>2.0499597126688585E-5</v>
      </c>
      <c r="M18" s="9">
        <v>5.6220118089636899E-5</v>
      </c>
      <c r="N18" s="8">
        <v>4.0437948601328433E-3</v>
      </c>
      <c r="O18" s="9">
        <v>1.1090102071865003E-2</v>
      </c>
      <c r="P18" s="8">
        <v>1.1681059683732009E-2</v>
      </c>
      <c r="Q18" s="9">
        <v>3.2035290780273624E-2</v>
      </c>
      <c r="R18" s="8">
        <v>1.1521345861382981E-2</v>
      </c>
      <c r="S18" s="9">
        <v>3.1597275833075991E-2</v>
      </c>
      <c r="T18" s="8">
        <v>1.1521345861382981E-2</v>
      </c>
      <c r="U18" s="9">
        <v>3.1597275833075991E-2</v>
      </c>
      <c r="V18" s="8">
        <v>7.3589266918900886E-3</v>
      </c>
      <c r="W18" s="9">
        <v>2.0181846749207016E-2</v>
      </c>
      <c r="X18" s="8">
        <v>7.4889982443382408E-3</v>
      </c>
      <c r="Y18" s="9">
        <v>2.0538567810286668E-2</v>
      </c>
      <c r="Z18" s="8">
        <v>7.4948231391733788E-3</v>
      </c>
      <c r="AA18" s="9">
        <v>2.0554542576691637E-2</v>
      </c>
      <c r="AB18" s="8">
        <v>7.0871732929493891E-3</v>
      </c>
      <c r="AC18" s="9">
        <v>1.9436563410939047E-2</v>
      </c>
      <c r="AD18" s="8">
        <v>7.0871732929493891E-3</v>
      </c>
      <c r="AE18" s="9">
        <v>1.9436563410939047E-2</v>
      </c>
      <c r="AF18" s="8">
        <v>7.323320043950643E-3</v>
      </c>
      <c r="AG18" s="9">
        <v>2.0084195564183071E-2</v>
      </c>
      <c r="AH18" s="8">
        <v>7.3272908628776445E-3</v>
      </c>
      <c r="AI18" s="9">
        <v>2.0095085529854433E-2</v>
      </c>
      <c r="AJ18" s="8">
        <v>6.1971085503660372E-3</v>
      </c>
      <c r="AK18" s="9">
        <v>1.6995562028022351E-2</v>
      </c>
      <c r="AL18" s="8">
        <v>6.4012013319199035E-3</v>
      </c>
      <c r="AM18" s="9">
        <v>1.7555286212321868E-2</v>
      </c>
      <c r="AN18" s="8">
        <v>9.145312375211434E-3</v>
      </c>
      <c r="AO18" s="9">
        <v>2.5495440184342431E-2</v>
      </c>
      <c r="AP18" s="8">
        <v>4.5015696683491813E-2</v>
      </c>
      <c r="AQ18" s="9">
        <v>0.12549544018434231</v>
      </c>
      <c r="AR18" s="8">
        <v>4.5267581774652843E-2</v>
      </c>
      <c r="AS18" s="9">
        <v>0.12619764925184579</v>
      </c>
      <c r="AT18" s="8">
        <v>4.6737482008034625E-2</v>
      </c>
      <c r="AU18" s="9">
        <v>0.13029545935822495</v>
      </c>
      <c r="AW18" s="45"/>
      <c r="AX18" s="46"/>
    </row>
    <row r="19" spans="2:50" x14ac:dyDescent="0.25">
      <c r="B19" s="5" t="s">
        <v>24</v>
      </c>
      <c r="D19" s="8"/>
      <c r="E19" s="9"/>
      <c r="F19" s="8"/>
      <c r="G19" s="9"/>
      <c r="H19" s="8">
        <v>0</v>
      </c>
      <c r="I19" s="9">
        <v>0</v>
      </c>
      <c r="J19" s="8">
        <v>-6.5300820995162212E-4</v>
      </c>
      <c r="K19" s="9">
        <v>-1.6370016809711817E-3</v>
      </c>
      <c r="L19" s="8">
        <v>-6.5300820995162212E-4</v>
      </c>
      <c r="M19" s="9">
        <v>-1.6370016809711817E-3</v>
      </c>
      <c r="N19" s="8">
        <v>-3.8492772037113099E-3</v>
      </c>
      <c r="O19" s="9">
        <v>-9.6496080094715907E-3</v>
      </c>
      <c r="P19" s="8">
        <v>2.218693742966904E-3</v>
      </c>
      <c r="Q19" s="9">
        <v>5.5619597601484754E-3</v>
      </c>
      <c r="R19" s="8">
        <v>2.8795517513813262E-3</v>
      </c>
      <c r="S19" s="9">
        <v>7.2186398051632935E-3</v>
      </c>
      <c r="T19" s="8">
        <v>2.8795517513813262E-3</v>
      </c>
      <c r="U19" s="9">
        <v>7.2186398051632935E-3</v>
      </c>
      <c r="V19" s="8">
        <v>-4.7300636368965421E-3</v>
      </c>
      <c r="W19" s="9">
        <v>-1.1857618337255647E-2</v>
      </c>
      <c r="X19" s="8">
        <v>-1.3182050534679468E-2</v>
      </c>
      <c r="Y19" s="9">
        <v>-3.3045585882477406E-2</v>
      </c>
      <c r="Z19" s="8">
        <v>-1.3139154701022449E-2</v>
      </c>
      <c r="AA19" s="9">
        <v>-3.2938051933082538E-2</v>
      </c>
      <c r="AB19" s="8">
        <v>-1.7085857010764149E-2</v>
      </c>
      <c r="AC19" s="9">
        <v>-4.2831891270599012E-2</v>
      </c>
      <c r="AD19" s="8">
        <v>-1.7085857010764149E-2</v>
      </c>
      <c r="AE19" s="9">
        <v>-4.2831891270599012E-2</v>
      </c>
      <c r="AF19" s="8">
        <v>-1.6816354160706815E-2</v>
      </c>
      <c r="AG19" s="9">
        <v>-4.2156284728679522E-2</v>
      </c>
      <c r="AH19" s="8">
        <v>-1.6946853249750204E-2</v>
      </c>
      <c r="AI19" s="9">
        <v>-4.2483427978754665E-2</v>
      </c>
      <c r="AJ19" s="8">
        <v>-1.830567395472904E-2</v>
      </c>
      <c r="AK19" s="9">
        <v>-4.5889804413675364E-2</v>
      </c>
      <c r="AL19" s="8">
        <v>-1.806794415540991E-2</v>
      </c>
      <c r="AM19" s="9">
        <v>-4.5293848535676272E-2</v>
      </c>
      <c r="AN19" s="8">
        <v>-1.2907231324869262E-2</v>
      </c>
      <c r="AO19" s="9">
        <v>-3.2190718146568133E-2</v>
      </c>
      <c r="AP19" s="8">
        <v>2.7188895969033178E-2</v>
      </c>
      <c r="AQ19" s="9">
        <v>6.780928185343206E-2</v>
      </c>
      <c r="AR19" s="8">
        <v>2.7656947805240195E-2</v>
      </c>
      <c r="AS19" s="9">
        <v>6.8976606150804448E-2</v>
      </c>
      <c r="AT19" s="8">
        <v>2.9126433624313108E-2</v>
      </c>
      <c r="AU19" s="9">
        <v>7.2641513258420026E-2</v>
      </c>
      <c r="AW19" s="45"/>
      <c r="AX19" s="46"/>
    </row>
    <row r="20" spans="2:50" x14ac:dyDescent="0.25">
      <c r="B20" s="5" t="s">
        <v>25</v>
      </c>
      <c r="D20" s="8"/>
      <c r="E20" s="9"/>
      <c r="F20" s="8"/>
      <c r="G20" s="9"/>
      <c r="H20" s="8">
        <v>0</v>
      </c>
      <c r="I20" s="9">
        <v>0</v>
      </c>
      <c r="J20" s="8">
        <v>-3.2929787388058518E-4</v>
      </c>
      <c r="K20" s="9">
        <v>-7.3345197226778916E-4</v>
      </c>
      <c r="L20" s="8">
        <v>-3.2929787388058518E-4</v>
      </c>
      <c r="M20" s="9">
        <v>-7.3345197226778916E-4</v>
      </c>
      <c r="N20" s="8">
        <v>-3.3695178318244867E-3</v>
      </c>
      <c r="O20" s="9">
        <v>-7.5049968292215915E-3</v>
      </c>
      <c r="P20" s="8">
        <v>3.0743371425618893E-3</v>
      </c>
      <c r="Q20" s="9">
        <v>6.8475347686144956E-3</v>
      </c>
      <c r="R20" s="8">
        <v>4.3892390440727347E-3</v>
      </c>
      <c r="S20" s="9">
        <v>9.7762429975401348E-3</v>
      </c>
      <c r="T20" s="8">
        <v>4.3542520122992201E-3</v>
      </c>
      <c r="U20" s="9">
        <v>9.6983156573004596E-3</v>
      </c>
      <c r="V20" s="8">
        <v>1.5580854148864454E-3</v>
      </c>
      <c r="W20" s="9">
        <v>3.4703559031315128E-3</v>
      </c>
      <c r="X20" s="8">
        <v>-4.693158868115388E-3</v>
      </c>
      <c r="Y20" s="9">
        <v>-1.0453169913977722E-2</v>
      </c>
      <c r="Z20" s="8">
        <v>-4.9322065982484453E-3</v>
      </c>
      <c r="AA20" s="9">
        <v>-1.0985605872540275E-2</v>
      </c>
      <c r="AB20" s="8">
        <v>-1.1227944544123902E-2</v>
      </c>
      <c r="AC20" s="9">
        <v>-2.5008233346163401E-2</v>
      </c>
      <c r="AD20" s="8">
        <v>-1.1227944544123902E-2</v>
      </c>
      <c r="AE20" s="9">
        <v>-2.5008233346163401E-2</v>
      </c>
      <c r="AF20" s="8">
        <v>-1.0741728941891404E-2</v>
      </c>
      <c r="AG20" s="9">
        <v>-2.3925275268717357E-2</v>
      </c>
      <c r="AH20" s="8">
        <v>-1.0874717428720593E-2</v>
      </c>
      <c r="AI20" s="9">
        <v>-2.4221483278821832E-2</v>
      </c>
      <c r="AJ20" s="8">
        <v>-1.2005676411857125E-2</v>
      </c>
      <c r="AK20" s="9">
        <v>-2.6740491637303597E-2</v>
      </c>
      <c r="AL20" s="8">
        <v>-1.1888255981764795E-2</v>
      </c>
      <c r="AM20" s="9">
        <v>-2.6478958682289749E-2</v>
      </c>
      <c r="AN20" s="8">
        <v>-3.1147244023048692E-3</v>
      </c>
      <c r="AO20" s="9">
        <v>-6.986902364651805E-3</v>
      </c>
      <c r="AP20" s="8">
        <v>4.1464750731954103E-2</v>
      </c>
      <c r="AQ20" s="9">
        <v>9.3013097635348069E-2</v>
      </c>
      <c r="AR20" s="8">
        <v>4.2731113468956083E-2</v>
      </c>
      <c r="AS20" s="9">
        <v>9.5853783249496921E-2</v>
      </c>
      <c r="AT20" s="8">
        <v>4.4356108485209989E-2</v>
      </c>
      <c r="AU20" s="9">
        <v>9.9498947333102272E-2</v>
      </c>
      <c r="AW20" s="45"/>
      <c r="AX20" s="46"/>
    </row>
    <row r="21" spans="2:50" x14ac:dyDescent="0.25">
      <c r="B21" s="5" t="s">
        <v>76</v>
      </c>
      <c r="D21" s="8"/>
      <c r="E21" s="9"/>
      <c r="F21" s="8"/>
      <c r="G21" s="9"/>
      <c r="H21" s="8">
        <v>0</v>
      </c>
      <c r="I21" s="9">
        <v>0</v>
      </c>
      <c r="J21" s="8">
        <v>6.6028392208661302E-4</v>
      </c>
      <c r="K21" s="9">
        <v>2.0000000000001167E-3</v>
      </c>
      <c r="L21" s="8">
        <v>6.6028392208661302E-4</v>
      </c>
      <c r="M21" s="9">
        <v>2.0000000000001167E-3</v>
      </c>
      <c r="N21" s="8">
        <v>1.6507098052160885E-3</v>
      </c>
      <c r="O21" s="9">
        <v>4.9999999999998197E-3</v>
      </c>
      <c r="P21" s="8">
        <v>2.5090789039286854E-2</v>
      </c>
      <c r="Q21" s="9">
        <v>7.6000000000000192E-2</v>
      </c>
      <c r="R21" s="8">
        <v>2.6411356883459858E-2</v>
      </c>
      <c r="S21" s="9">
        <v>7.9999999999999946E-2</v>
      </c>
      <c r="T21" s="8">
        <v>2.6411356883459858E-2</v>
      </c>
      <c r="U21" s="9">
        <v>7.9999999999999946E-2</v>
      </c>
      <c r="V21" s="8">
        <v>2.6741498844503164E-2</v>
      </c>
      <c r="W21" s="9">
        <v>8.1000000000000016E-2</v>
      </c>
      <c r="X21" s="8">
        <v>2.1459227467810926E-2</v>
      </c>
      <c r="Y21" s="9">
        <v>6.4999999999999544E-2</v>
      </c>
      <c r="Z21" s="8">
        <v>2.1459227467810926E-2</v>
      </c>
      <c r="AA21" s="9">
        <v>6.4999999999999544E-2</v>
      </c>
      <c r="AB21" s="8">
        <v>2.7731924727632862E-2</v>
      </c>
      <c r="AC21" s="9">
        <v>8.4000000000000186E-2</v>
      </c>
      <c r="AD21" s="8">
        <v>2.7731924727632862E-2</v>
      </c>
      <c r="AE21" s="9">
        <v>8.4000000000000186E-2</v>
      </c>
      <c r="AF21" s="8">
        <v>2.7401782766589777E-2</v>
      </c>
      <c r="AG21" s="9">
        <v>8.3000000000000129E-2</v>
      </c>
      <c r="AH21" s="8">
        <v>2.5751072961373467E-2</v>
      </c>
      <c r="AI21" s="9">
        <v>7.8000000000000305E-2</v>
      </c>
      <c r="AJ21" s="8">
        <v>2.542093100033016E-2</v>
      </c>
      <c r="AK21" s="9">
        <v>7.6999999999999777E-2</v>
      </c>
      <c r="AL21" s="8">
        <v>2.542093100033016E-2</v>
      </c>
      <c r="AM21" s="9">
        <v>7.6999999999999777E-2</v>
      </c>
      <c r="AN21" s="8">
        <v>5.5463849455265724E-2</v>
      </c>
      <c r="AO21" s="9">
        <v>0.16800000000000009</v>
      </c>
      <c r="AP21" s="8">
        <v>8.8478045559590601E-2</v>
      </c>
      <c r="AQ21" s="9">
        <v>0.26800000000000002</v>
      </c>
      <c r="AR21" s="8">
        <v>8.9468471442720299E-2</v>
      </c>
      <c r="AS21" s="9">
        <v>0.27099999999999963</v>
      </c>
      <c r="AT21" s="8">
        <v>9.0789039286893303E-2</v>
      </c>
      <c r="AU21" s="9">
        <v>0.27499999999999997</v>
      </c>
      <c r="AW21" s="45"/>
      <c r="AX21" s="46"/>
    </row>
    <row r="22" spans="2:50" x14ac:dyDescent="0.25">
      <c r="B22" s="5" t="s">
        <v>77</v>
      </c>
      <c r="D22" s="8"/>
      <c r="E22" s="9"/>
      <c r="F22" s="8"/>
      <c r="G22" s="9"/>
      <c r="H22" s="8">
        <v>0</v>
      </c>
      <c r="I22" s="9">
        <v>0</v>
      </c>
      <c r="J22" s="8">
        <v>3.0339805825252419E-4</v>
      </c>
      <c r="K22" s="9">
        <v>1.0000000000003569E-3</v>
      </c>
      <c r="L22" s="8">
        <v>3.0339805825252419E-4</v>
      </c>
      <c r="M22" s="9">
        <v>1.0000000000003569E-3</v>
      </c>
      <c r="N22" s="8">
        <v>9.1019417475735054E-4</v>
      </c>
      <c r="O22" s="9">
        <v>3.0000000000003301E-3</v>
      </c>
      <c r="P22" s="8">
        <v>2.3361650485436813E-2</v>
      </c>
      <c r="Q22" s="9">
        <v>7.7000000000000082E-2</v>
      </c>
      <c r="R22" s="8">
        <v>2.4271844660194164E-2</v>
      </c>
      <c r="S22" s="9">
        <v>8.0000000000000043E-2</v>
      </c>
      <c r="T22" s="8">
        <v>2.4271844660194164E-2</v>
      </c>
      <c r="U22" s="9">
        <v>8.0000000000000043E-2</v>
      </c>
      <c r="V22" s="8">
        <v>2.5788834951456341E-2</v>
      </c>
      <c r="W22" s="9">
        <v>8.4999999999999964E-2</v>
      </c>
      <c r="X22" s="8">
        <v>1.9720873786407855E-2</v>
      </c>
      <c r="Y22" s="9">
        <v>6.5000000000000238E-2</v>
      </c>
      <c r="Z22" s="8">
        <v>1.9720873786407855E-2</v>
      </c>
      <c r="AA22" s="9">
        <v>6.5000000000000238E-2</v>
      </c>
      <c r="AB22" s="8">
        <v>2.7002427184465994E-2</v>
      </c>
      <c r="AC22" s="9">
        <v>8.8999999999999913E-2</v>
      </c>
      <c r="AD22" s="8">
        <v>2.7002427184465994E-2</v>
      </c>
      <c r="AE22" s="9">
        <v>8.8999999999999913E-2</v>
      </c>
      <c r="AF22" s="8">
        <v>2.5485436893203817E-2</v>
      </c>
      <c r="AG22" s="9">
        <v>8.3999999999999991E-2</v>
      </c>
      <c r="AH22" s="8">
        <v>2.4575242718446688E-2</v>
      </c>
      <c r="AI22" s="9">
        <v>8.100000000000003E-2</v>
      </c>
      <c r="AJ22" s="8">
        <v>3.2463592233009875E-2</v>
      </c>
      <c r="AK22" s="9">
        <v>0.1070000000000004</v>
      </c>
      <c r="AL22" s="8">
        <v>3.2160194174757351E-2</v>
      </c>
      <c r="AM22" s="9">
        <v>0.10600000000000043</v>
      </c>
      <c r="AN22" s="8">
        <v>6.7050970873786531E-2</v>
      </c>
      <c r="AO22" s="9">
        <v>0.22100000000000017</v>
      </c>
      <c r="AP22" s="8">
        <v>9.7694174757281704E-2</v>
      </c>
      <c r="AQ22" s="9">
        <v>0.32200000000000056</v>
      </c>
      <c r="AR22" s="8">
        <v>9.7694174757281704E-2</v>
      </c>
      <c r="AS22" s="9">
        <v>0.32200000000000056</v>
      </c>
      <c r="AT22" s="8">
        <v>9.8907766990291357E-2</v>
      </c>
      <c r="AU22" s="9">
        <v>0.3260000000000004</v>
      </c>
      <c r="AW22" s="45"/>
      <c r="AX22" s="46"/>
    </row>
    <row r="23" spans="2:50" x14ac:dyDescent="0.25">
      <c r="B23" s="5" t="s">
        <v>78</v>
      </c>
      <c r="D23" s="8"/>
      <c r="E23" s="9"/>
      <c r="F23" s="8"/>
      <c r="G23" s="9"/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8">
        <v>-5.0505050505034177E-4</v>
      </c>
      <c r="O23" s="9">
        <v>-1.9999999999995625E-3</v>
      </c>
      <c r="P23" s="8">
        <v>2.0454545454545503E-2</v>
      </c>
      <c r="Q23" s="9">
        <v>8.1000000000000419E-2</v>
      </c>
      <c r="R23" s="8">
        <v>2.0707070707070674E-2</v>
      </c>
      <c r="S23" s="9">
        <v>8.1999999999999934E-2</v>
      </c>
      <c r="T23" s="8">
        <v>2.0707070707070674E-2</v>
      </c>
      <c r="U23" s="9">
        <v>8.1999999999999934E-2</v>
      </c>
      <c r="V23" s="8">
        <v>2.3989898989898784E-2</v>
      </c>
      <c r="W23" s="9">
        <v>9.4999999999999515E-2</v>
      </c>
      <c r="X23" s="8">
        <v>1.6414141414141659E-2</v>
      </c>
      <c r="Y23" s="9">
        <v>6.5000000000000668E-2</v>
      </c>
      <c r="Z23" s="8">
        <v>1.6666666666666607E-2</v>
      </c>
      <c r="AA23" s="9">
        <v>6.6000000000000184E-2</v>
      </c>
      <c r="AB23" s="8">
        <v>2.5757575757575646E-2</v>
      </c>
      <c r="AC23" s="9">
        <v>0.1019999999999999</v>
      </c>
      <c r="AD23" s="8">
        <v>2.5757575757575646E-2</v>
      </c>
      <c r="AE23" s="9">
        <v>0.1019999999999999</v>
      </c>
      <c r="AF23" s="8">
        <v>3.5353535353535248E-2</v>
      </c>
      <c r="AG23" s="9">
        <v>0.13999999999999971</v>
      </c>
      <c r="AH23" s="8">
        <v>3.4343434343434565E-2</v>
      </c>
      <c r="AI23" s="9">
        <v>0.13600000000000056</v>
      </c>
      <c r="AJ23" s="8">
        <v>4.318181818181821E-2</v>
      </c>
      <c r="AK23" s="9">
        <v>0.17100000000000021</v>
      </c>
      <c r="AL23" s="8">
        <v>4.2929292929293039E-2</v>
      </c>
      <c r="AM23" s="9">
        <v>0.17000000000000018</v>
      </c>
      <c r="AN23" s="8">
        <v>8.6868686868686984E-2</v>
      </c>
      <c r="AO23" s="9">
        <v>0.34400000000000014</v>
      </c>
      <c r="AP23" s="8">
        <v>0.11237373737373768</v>
      </c>
      <c r="AQ23" s="9">
        <v>0.44500000000000089</v>
      </c>
      <c r="AR23" s="8">
        <v>0.11111111111111138</v>
      </c>
      <c r="AS23" s="9">
        <v>0.44000000000000067</v>
      </c>
      <c r="AT23" s="8">
        <v>0.11237373737373768</v>
      </c>
      <c r="AU23" s="9">
        <v>0.44500000000000089</v>
      </c>
      <c r="AW23" s="45"/>
      <c r="AX23" s="46"/>
    </row>
    <row r="24" spans="2:50" x14ac:dyDescent="0.25">
      <c r="B24" s="5" t="s">
        <v>79</v>
      </c>
      <c r="D24" s="8"/>
      <c r="E24" s="9"/>
      <c r="F24" s="8"/>
      <c r="G24" s="9"/>
      <c r="H24" s="8" t="s">
        <v>86</v>
      </c>
      <c r="I24" s="9">
        <v>0</v>
      </c>
      <c r="J24" s="8" t="s">
        <v>86</v>
      </c>
      <c r="K24" s="9">
        <v>0</v>
      </c>
      <c r="L24" s="8" t="s">
        <v>86</v>
      </c>
      <c r="M24" s="9">
        <v>0</v>
      </c>
      <c r="N24" s="8" t="s">
        <v>86</v>
      </c>
      <c r="O24" s="9">
        <v>0</v>
      </c>
      <c r="P24" s="8" t="s">
        <v>86</v>
      </c>
      <c r="Q24" s="9">
        <v>0</v>
      </c>
      <c r="R24" s="8" t="s">
        <v>86</v>
      </c>
      <c r="S24" s="9">
        <v>0</v>
      </c>
      <c r="T24" s="8" t="s">
        <v>86</v>
      </c>
      <c r="U24" s="9">
        <v>0</v>
      </c>
      <c r="V24" s="8" t="s">
        <v>86</v>
      </c>
      <c r="W24" s="9">
        <v>0</v>
      </c>
      <c r="X24" s="8" t="s">
        <v>86</v>
      </c>
      <c r="Y24" s="9">
        <v>0</v>
      </c>
      <c r="Z24" s="8" t="s">
        <v>86</v>
      </c>
      <c r="AA24" s="9">
        <v>0</v>
      </c>
      <c r="AB24" s="8" t="s">
        <v>86</v>
      </c>
      <c r="AC24" s="9">
        <v>0</v>
      </c>
      <c r="AD24" s="8" t="s">
        <v>86</v>
      </c>
      <c r="AE24" s="9">
        <v>0</v>
      </c>
      <c r="AF24" s="8" t="s">
        <v>86</v>
      </c>
      <c r="AG24" s="9">
        <v>0</v>
      </c>
      <c r="AH24" s="8" t="s">
        <v>86</v>
      </c>
      <c r="AI24" s="9">
        <v>0</v>
      </c>
      <c r="AJ24" s="8" t="s">
        <v>86</v>
      </c>
      <c r="AK24" s="9">
        <v>0</v>
      </c>
      <c r="AL24" s="8" t="s">
        <v>86</v>
      </c>
      <c r="AM24" s="9">
        <v>0</v>
      </c>
      <c r="AN24" s="8" t="s">
        <v>86</v>
      </c>
      <c r="AO24" s="9">
        <v>0</v>
      </c>
      <c r="AP24" s="8" t="s">
        <v>86</v>
      </c>
      <c r="AQ24" s="9">
        <v>0</v>
      </c>
      <c r="AR24" s="8" t="s">
        <v>86</v>
      </c>
      <c r="AS24" s="9">
        <v>0</v>
      </c>
      <c r="AT24" s="8" t="s">
        <v>86</v>
      </c>
      <c r="AU24" s="9">
        <v>0</v>
      </c>
      <c r="AW24" s="45"/>
      <c r="AX24" s="46"/>
    </row>
    <row r="25" spans="2:50" ht="16.5" thickBot="1" x14ac:dyDescent="0.3">
      <c r="B25" s="5" t="s">
        <v>26</v>
      </c>
      <c r="D25" s="10"/>
      <c r="E25" s="11"/>
      <c r="F25" s="10"/>
      <c r="G25" s="11"/>
      <c r="H25" s="10">
        <v>0</v>
      </c>
      <c r="I25" s="11">
        <v>0</v>
      </c>
      <c r="J25" s="10">
        <v>3.6244727753720341E-4</v>
      </c>
      <c r="K25" s="11">
        <v>1.2607867612331471E-3</v>
      </c>
      <c r="L25" s="10">
        <v>3.6244727753720341E-4</v>
      </c>
      <c r="M25" s="11">
        <v>1.2607867612331471E-3</v>
      </c>
      <c r="N25" s="10">
        <v>4.3824560425798076E-4</v>
      </c>
      <c r="O25" s="11">
        <v>1.5244541489497678E-3</v>
      </c>
      <c r="P25" s="10">
        <v>2.2443776871002852E-2</v>
      </c>
      <c r="Q25" s="11">
        <v>7.8071538965071255E-2</v>
      </c>
      <c r="R25" s="10">
        <v>2.3345664026539925E-2</v>
      </c>
      <c r="S25" s="11">
        <v>8.1208788039070459E-2</v>
      </c>
      <c r="T25" s="10">
        <v>2.3331853468489872E-2</v>
      </c>
      <c r="U25" s="11">
        <v>8.1160747483012011E-2</v>
      </c>
      <c r="V25" s="10">
        <v>2.525007338754981E-2</v>
      </c>
      <c r="W25" s="11">
        <v>8.783334906942139E-2</v>
      </c>
      <c r="X25" s="10">
        <v>1.8746599929721386E-2</v>
      </c>
      <c r="Y25" s="11">
        <v>6.5210767122122357E-2</v>
      </c>
      <c r="Z25" s="10">
        <v>1.8751948411158459E-2</v>
      </c>
      <c r="AA25" s="11">
        <v>6.5229372020011195E-2</v>
      </c>
      <c r="AB25" s="10">
        <v>2.6675054926028618E-2</v>
      </c>
      <c r="AC25" s="11">
        <v>9.2790202024486637E-2</v>
      </c>
      <c r="AD25" s="10">
        <v>2.6675054926028618E-2</v>
      </c>
      <c r="AE25" s="11">
        <v>9.2790202024486637E-2</v>
      </c>
      <c r="AF25" s="10">
        <v>2.6926448798178626E-2</v>
      </c>
      <c r="AG25" s="11">
        <v>9.3664685254200658E-2</v>
      </c>
      <c r="AH25" s="10">
        <v>2.5917810309271649E-2</v>
      </c>
      <c r="AI25" s="11">
        <v>9.0156097571255603E-2</v>
      </c>
      <c r="AJ25" s="10">
        <v>3.2795866778435379E-2</v>
      </c>
      <c r="AK25" s="11">
        <v>0.11408168089542621</v>
      </c>
      <c r="AL25" s="10">
        <v>3.2607867447171479E-2</v>
      </c>
      <c r="AM25" s="11">
        <v>0.1134277180084959</v>
      </c>
      <c r="AN25" s="10">
        <v>6.8969721208006263E-2</v>
      </c>
      <c r="AO25" s="11">
        <v>0.23387653971071387</v>
      </c>
      <c r="AP25" s="10">
        <v>9.8459520096478181E-2</v>
      </c>
      <c r="AQ25" s="11">
        <v>0.33387653971071385</v>
      </c>
      <c r="AR25" s="10">
        <v>9.8497720543461398E-2</v>
      </c>
      <c r="AS25" s="11">
        <v>0.33400607754556955</v>
      </c>
      <c r="AT25" s="10">
        <v>9.9795257914484514E-2</v>
      </c>
      <c r="AU25" s="11">
        <v>0.33840603081731002</v>
      </c>
      <c r="AW25" s="45"/>
      <c r="AX25" s="46"/>
    </row>
    <row r="26" spans="2:50" ht="7.5" customHeight="1" x14ac:dyDescent="0.25"/>
    <row r="27" spans="2:50" ht="3" customHeight="1" thickBot="1" x14ac:dyDescent="0.3"/>
    <row r="28" spans="2:50" ht="72.75" customHeight="1" x14ac:dyDescent="0.25">
      <c r="D28" s="61"/>
      <c r="E28" s="62"/>
      <c r="F28" s="61"/>
      <c r="G28" s="62"/>
      <c r="H28" s="61" t="s">
        <v>82</v>
      </c>
      <c r="I28" s="62"/>
      <c r="J28" s="61" t="s">
        <v>0</v>
      </c>
      <c r="K28" s="62"/>
      <c r="L28" s="61" t="s">
        <v>30</v>
      </c>
      <c r="M28" s="62"/>
      <c r="N28" s="61" t="str">
        <f>N4</f>
        <v>Table 1020: Change In 500MW Model</v>
      </c>
      <c r="O28" s="62"/>
      <c r="P28" s="61" t="str">
        <f>P4</f>
        <v>Table 1022 - 1028: service model inputs</v>
      </c>
      <c r="Q28" s="62"/>
      <c r="R28" s="61" t="str">
        <f>R4</f>
        <v>Table 1032: LAF values</v>
      </c>
      <c r="S28" s="62"/>
      <c r="T28" s="61" t="s">
        <v>31</v>
      </c>
      <c r="U28" s="62"/>
      <c r="V28" s="61" t="str">
        <f>V4</f>
        <v>Table 1041: load characteristics (Load Factor)</v>
      </c>
      <c r="W28" s="62"/>
      <c r="X28" s="61" t="str">
        <f>X4</f>
        <v>Table 1041: load characteristics (Coincidence Factor)</v>
      </c>
      <c r="Y28" s="62"/>
      <c r="Z28" s="61" t="str">
        <f>Z4</f>
        <v>Table 1055: NGC exit</v>
      </c>
      <c r="AA28" s="62"/>
      <c r="AB28" s="61" t="str">
        <f>AB4</f>
        <v>Table 1059: Otex</v>
      </c>
      <c r="AC28" s="62"/>
      <c r="AD28" s="61" t="str">
        <f>AD4</f>
        <v>Table 1060: Customer Contribs</v>
      </c>
      <c r="AE28" s="62"/>
      <c r="AF28" s="61" t="str">
        <f>AF4</f>
        <v>Table 1061/1062: TPR data</v>
      </c>
      <c r="AG28" s="62"/>
      <c r="AH28" s="61" t="s">
        <v>32</v>
      </c>
      <c r="AI28" s="62"/>
      <c r="AJ28" s="61" t="str">
        <f>AJ4</f>
        <v>Table 1069: Peaking probabailities</v>
      </c>
      <c r="AK28" s="62"/>
      <c r="AL28" s="61" t="str">
        <f>AL4</f>
        <v>Table 1092: power factor</v>
      </c>
      <c r="AM28" s="62"/>
      <c r="AN28" s="61" t="str">
        <f>AN4</f>
        <v>Table 1053: volumes and mpans etc forecast</v>
      </c>
      <c r="AO28" s="62"/>
      <c r="AP28" s="61" t="str">
        <f>AP4</f>
        <v>Table 1076: allowed revenue</v>
      </c>
      <c r="AQ28" s="62"/>
      <c r="AR28" s="61" t="str">
        <f>AR4</f>
        <v>Rate of return</v>
      </c>
      <c r="AS28" s="62"/>
      <c r="AT28" s="61" t="str">
        <f>AT4</f>
        <v>Table 1076: allowed revenue - part 2</v>
      </c>
      <c r="AU28" s="62"/>
    </row>
    <row r="29" spans="2:50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  <c r="AR29" s="3" t="s">
        <v>12</v>
      </c>
      <c r="AS29" s="4" t="s">
        <v>13</v>
      </c>
      <c r="AT29" s="3" t="s">
        <v>12</v>
      </c>
      <c r="AU29" s="4" t="s">
        <v>13</v>
      </c>
    </row>
    <row r="30" spans="2:50" ht="5.25" customHeight="1" thickBot="1" x14ac:dyDescent="0.3"/>
    <row r="31" spans="2:50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-6.5832913282626304E-4</v>
      </c>
      <c r="K31" s="13">
        <f t="shared" ref="K31:K47" si="2">IF(K7-I7=0,"-",K7-I7)</f>
        <v>-2.1393885368969018E-3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-5.7835364379310583E-5</v>
      </c>
      <c r="O31" s="13">
        <f t="shared" ref="O31:O47" si="4">IF(O7-M7=0,"-",O7-M7)</f>
        <v>-1.8794902034658355E-4</v>
      </c>
      <c r="P31" s="19">
        <f>P7-N7</f>
        <v>-9.8450510876979536E-3</v>
      </c>
      <c r="Q31" s="13">
        <f t="shared" ref="Q31:Q47" si="5">IF(Q7-O7=0,"-",Q7-O7)</f>
        <v>-3.1993707086546246E-2</v>
      </c>
      <c r="R31" s="19">
        <f>R7-P7</f>
        <v>-2.6482594836507722E-4</v>
      </c>
      <c r="S31" s="13">
        <f t="shared" ref="S31:S47" si="6">IF(S7-Q7=0,"-",S7-Q7)</f>
        <v>-8.606114631034209E-4</v>
      </c>
      <c r="T31" s="19">
        <f>T7-R7</f>
        <v>0</v>
      </c>
      <c r="U31" s="13" t="str">
        <f t="shared" ref="U31:U47" si="7">IF(U7-S7=0,"-",U7-S7)</f>
        <v>-</v>
      </c>
      <c r="V31" s="19">
        <f>V7-T7</f>
        <v>3.6926203247654721E-3</v>
      </c>
      <c r="W31" s="13">
        <f t="shared" ref="W31:W47" si="8">IF(W7-U7=0,"-",W7-U7)</f>
        <v>1.1999999999999893E-2</v>
      </c>
      <c r="X31" s="19">
        <f>X7-V7</f>
        <v>1.1385579334693419E-2</v>
      </c>
      <c r="Y31" s="13">
        <f t="shared" ref="Y31:Y32" si="9">IF(Y7-U7=0,"-",Y7-U7)</f>
        <v>4.899999999999969E-2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3.4128514240530095E-3</v>
      </c>
      <c r="AC31" s="13">
        <f t="shared" ref="AC31:AC47" si="11">IF(AC7-AA7=0,"-",AC7-AA7)</f>
        <v>1.1090828053446107E-2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6.1543672079422684E-4</v>
      </c>
      <c r="AG31" s="13">
        <f t="shared" ref="AG31:AG47" si="13">IF(AG7-AE7=0,"-",AG7-AE7)</f>
        <v>2.0000000000002169E-3</v>
      </c>
      <c r="AH31" s="19">
        <f>AH7-AF7</f>
        <v>-3.5061077242892758E-4</v>
      </c>
      <c r="AI31" s="13">
        <f t="shared" ref="AI31:AI47" si="14">IF(AI7-AG7=0,"-",AI7-AG7)</f>
        <v>-1.1393885368963241E-3</v>
      </c>
      <c r="AJ31" s="19">
        <f>AJ7-AH7</f>
        <v>1.5814842140173813E-3</v>
      </c>
      <c r="AK31" s="13">
        <f t="shared" ref="AK31:AK47" si="15">IF(AK7-AI7=0,"-",AK7-AI7)</f>
        <v>5.1393885368962895E-3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3.8365696840645391E-3</v>
      </c>
      <c r="AO31" s="13">
        <f t="shared" ref="AO31:AO47" si="17">IF(AO7-AM7=0,"-",AO7-AM7)</f>
        <v>1.2622565518796633E-2</v>
      </c>
      <c r="AP31" s="19">
        <f>AP7-AN7</f>
        <v>3.066243199531149E-2</v>
      </c>
      <c r="AQ31" s="13">
        <f t="shared" ref="AQ31:AQ47" si="18">IF(AQ7-AO7=0,"-",AQ7-AO7)</f>
        <v>9.9999999999999756E-2</v>
      </c>
      <c r="AR31" s="19">
        <f>AR7-AP7</f>
        <v>-6.1324863990619427E-4</v>
      </c>
      <c r="AS31" s="13">
        <f t="shared" ref="AS31:AS39" si="19">IF(AS7-AQ7=0,"-",AS7-AQ7)</f>
        <v>-1.999999999999974E-3</v>
      </c>
      <c r="AT31" s="19">
        <f>AT7-AR7</f>
        <v>1.2264972798123885E-3</v>
      </c>
      <c r="AU31" s="13">
        <f t="shared" ref="AU31:AU39" si="20">IF(AU7-AS7=0,"-",AU7-AS7)</f>
        <v>3.9999999999999758E-3</v>
      </c>
    </row>
    <row r="32" spans="2:50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-4.4926060948191626E-4</v>
      </c>
      <c r="K32" s="14">
        <f t="shared" si="2"/>
        <v>-1.1368858998242872E-3</v>
      </c>
      <c r="L32" s="20">
        <f>L8-J8</f>
        <v>0</v>
      </c>
      <c r="M32" s="14" t="str">
        <f t="shared" si="3"/>
        <v>-</v>
      </c>
      <c r="N32" s="20">
        <f>N8-L8</f>
        <v>4.3751478680142952E-4</v>
      </c>
      <c r="O32" s="14">
        <f t="shared" si="4"/>
        <v>1.1071622607927685E-3</v>
      </c>
      <c r="P32" s="20">
        <f>P8-N8</f>
        <v>-6.4821055638419889E-3</v>
      </c>
      <c r="Q32" s="14">
        <f t="shared" si="5"/>
        <v>-1.6403428792039862E-2</v>
      </c>
      <c r="R32" s="20">
        <f>R8-P8</f>
        <v>7.4536302203109805E-5</v>
      </c>
      <c r="S32" s="14">
        <f t="shared" si="6"/>
        <v>1.8861940978421796E-4</v>
      </c>
      <c r="T32" s="20">
        <f>T8-R8</f>
        <v>0</v>
      </c>
      <c r="U32" s="14" t="str">
        <f t="shared" si="7"/>
        <v>-</v>
      </c>
      <c r="V32" s="20">
        <f>V8-T8</f>
        <v>-6.6497065375195064E-3</v>
      </c>
      <c r="W32" s="14">
        <f t="shared" si="8"/>
        <v>-1.6827554966801685E-2</v>
      </c>
      <c r="X32" s="20">
        <f>X8-V8</f>
        <v>2.0664495871777544E-2</v>
      </c>
      <c r="Y32" s="14">
        <f t="shared" si="9"/>
        <v>3.5465420397085085E-2</v>
      </c>
      <c r="Z32" s="20">
        <f>Z8-X8</f>
        <v>-2.0099109577498275E-4</v>
      </c>
      <c r="AA32" s="14">
        <f t="shared" si="10"/>
        <v>-5.0862225165997782E-4</v>
      </c>
      <c r="AB32" s="20">
        <f>AB8-Z8</f>
        <v>-1.8014909100787513E-3</v>
      </c>
      <c r="AC32" s="14">
        <f t="shared" si="11"/>
        <v>-4.5588007742145935E-3</v>
      </c>
      <c r="AD32" s="20">
        <f>AD8-AB8</f>
        <v>0</v>
      </c>
      <c r="AE32" s="14" t="str">
        <f t="shared" si="12"/>
        <v>-</v>
      </c>
      <c r="AF32" s="20">
        <f>AF8-AD8</f>
        <v>3.8835324941421945E-4</v>
      </c>
      <c r="AG32" s="14">
        <f t="shared" si="13"/>
        <v>9.8275549668001144E-4</v>
      </c>
      <c r="AH32" s="20">
        <f>AH8-AF8</f>
        <v>-5.409288899960174E-5</v>
      </c>
      <c r="AI32" s="14">
        <f t="shared" si="14"/>
        <v>-1.36885899824149E-4</v>
      </c>
      <c r="AJ32" s="20">
        <f>AJ8-AH8</f>
        <v>4.0602858623632887E-3</v>
      </c>
      <c r="AK32" s="14">
        <f t="shared" si="15"/>
        <v>1.0274841926382762E-2</v>
      </c>
      <c r="AL32" s="20">
        <f>AL8-AJ8</f>
        <v>0</v>
      </c>
      <c r="AM32" s="14" t="str">
        <f t="shared" si="16"/>
        <v>-</v>
      </c>
      <c r="AN32" s="20">
        <f>AN8-AL8</f>
        <v>-2.4651599308472827E-2</v>
      </c>
      <c r="AO32" s="14">
        <f t="shared" si="17"/>
        <v>-6.3322578702820473E-2</v>
      </c>
      <c r="AP32" s="20">
        <f>AP8-AN8</f>
        <v>3.8540542443425529E-2</v>
      </c>
      <c r="AQ32" s="14">
        <f t="shared" si="18"/>
        <v>0.10000000000000028</v>
      </c>
      <c r="AR32" s="20">
        <f>AR8-AP8</f>
        <v>6.6075257118325403E-4</v>
      </c>
      <c r="AS32" s="14">
        <f t="shared" si="19"/>
        <v>1.7144350579740009E-3</v>
      </c>
      <c r="AT32" s="20">
        <f>AT8-AR8</f>
        <v>1.156216273302757E-3</v>
      </c>
      <c r="AU32" s="14">
        <f t="shared" si="20"/>
        <v>3.0000000000000998E-3</v>
      </c>
    </row>
    <row r="33" spans="2:47" x14ac:dyDescent="0.25">
      <c r="B33" s="5" t="s">
        <v>16</v>
      </c>
      <c r="D33" s="24"/>
      <c r="E33" s="25"/>
      <c r="F33" s="20">
        <f t="shared" ref="F33:AJ47" si="21">F9-D9</f>
        <v>0</v>
      </c>
      <c r="G33" s="14" t="str">
        <f t="shared" si="0"/>
        <v>-</v>
      </c>
      <c r="H33" s="20">
        <f t="shared" si="21"/>
        <v>0</v>
      </c>
      <c r="I33" s="14" t="str">
        <f t="shared" si="1"/>
        <v>-</v>
      </c>
      <c r="J33" s="20">
        <f t="shared" si="21"/>
        <v>6.7613252197418205E-4</v>
      </c>
      <c r="K33" s="14">
        <f t="shared" si="2"/>
        <v>9.9999999999971379E-4</v>
      </c>
      <c r="L33" s="20">
        <f t="shared" si="21"/>
        <v>0</v>
      </c>
      <c r="M33" s="14" t="str">
        <f t="shared" si="3"/>
        <v>-</v>
      </c>
      <c r="N33" s="20">
        <f t="shared" si="21"/>
        <v>2.7045300878971723E-3</v>
      </c>
      <c r="O33" s="14">
        <f t="shared" si="4"/>
        <v>4.0000000000000946E-3</v>
      </c>
      <c r="P33" s="20">
        <f t="shared" si="21"/>
        <v>2.0283975659229903E-3</v>
      </c>
      <c r="Q33" s="14">
        <f t="shared" si="5"/>
        <v>3.0000000000000721E-3</v>
      </c>
      <c r="R33" s="20">
        <f t="shared" si="21"/>
        <v>1.3522650439485862E-3</v>
      </c>
      <c r="S33" s="14">
        <f t="shared" si="6"/>
        <v>2.0000000000000486E-3</v>
      </c>
      <c r="T33" s="20">
        <f t="shared" si="21"/>
        <v>0</v>
      </c>
      <c r="U33" s="14" t="str">
        <f t="shared" si="7"/>
        <v>-</v>
      </c>
      <c r="V33" s="20">
        <f t="shared" si="21"/>
        <v>-3.3806626098715764E-3</v>
      </c>
      <c r="W33" s="14">
        <f t="shared" si="8"/>
        <v>-5.0000000000001207E-3</v>
      </c>
      <c r="X33" s="20">
        <f t="shared" si="21"/>
        <v>0</v>
      </c>
      <c r="Y33" s="14" t="str">
        <f t="shared" ref="Y33:Y47" si="22">IF(Y9-W9=0,"-",Y9-W9)</f>
        <v>-</v>
      </c>
      <c r="Z33" s="20">
        <f t="shared" si="21"/>
        <v>-6.7613252197418205E-4</v>
      </c>
      <c r="AA33" s="14">
        <f t="shared" si="10"/>
        <v>-1.0000000000000234E-3</v>
      </c>
      <c r="AB33" s="20">
        <f t="shared" si="21"/>
        <v>-1.9607843137255054E-2</v>
      </c>
      <c r="AC33" s="14">
        <f t="shared" si="11"/>
        <v>-2.9000000000000067E-2</v>
      </c>
      <c r="AD33" s="20">
        <f t="shared" si="21"/>
        <v>0</v>
      </c>
      <c r="AE33" s="14" t="str">
        <f t="shared" si="12"/>
        <v>-</v>
      </c>
      <c r="AF33" s="20">
        <f t="shared" si="21"/>
        <v>6.7613252197429308E-4</v>
      </c>
      <c r="AG33" s="14">
        <f t="shared" si="13"/>
        <v>1.0000000000000182E-3</v>
      </c>
      <c r="AH33" s="20">
        <f t="shared" si="21"/>
        <v>-6.7613252197429308E-4</v>
      </c>
      <c r="AI33" s="14">
        <f t="shared" si="14"/>
        <v>-1.0000000000000182E-3</v>
      </c>
      <c r="AJ33" s="20">
        <f t="shared" si="21"/>
        <v>1.3522650439486972E-3</v>
      </c>
      <c r="AK33" s="14">
        <f t="shared" si="15"/>
        <v>2.0000000000000469E-3</v>
      </c>
      <c r="AL33" s="20">
        <f t="shared" ref="AL33:AL47" si="23">AL9-AJ9</f>
        <v>0</v>
      </c>
      <c r="AM33" s="14" t="str">
        <f t="shared" si="16"/>
        <v>-</v>
      </c>
      <c r="AN33" s="20">
        <f t="shared" ref="AN33:AN47" si="24">AN9-AL9</f>
        <v>8.113590263691739E-3</v>
      </c>
      <c r="AO33" s="14">
        <f t="shared" si="17"/>
        <v>1.2000000000000195E-2</v>
      </c>
      <c r="AP33" s="20">
        <f t="shared" ref="AP33:AP47" si="25">AP9-AN9</f>
        <v>6.7613252197430751E-2</v>
      </c>
      <c r="AQ33" s="14">
        <f t="shared" si="18"/>
        <v>9.9999999999999922E-2</v>
      </c>
      <c r="AR33" s="20">
        <f t="shared" ref="AR33:AR36" si="26">AR9-AP9</f>
        <v>4.7329276538201626E-3</v>
      </c>
      <c r="AS33" s="14">
        <f t="shared" si="19"/>
        <v>6.9999999999999646E-3</v>
      </c>
      <c r="AT33" s="20">
        <f t="shared" ref="AT33:AT36" si="27">AT9-AR9</f>
        <v>2.7045300878971723E-3</v>
      </c>
      <c r="AU33" s="14">
        <f t="shared" si="20"/>
        <v>4.0000000000000729E-3</v>
      </c>
    </row>
    <row r="34" spans="2:47" x14ac:dyDescent="0.25">
      <c r="B34" s="5" t="s">
        <v>17</v>
      </c>
      <c r="D34" s="24"/>
      <c r="E34" s="25"/>
      <c r="F34" s="20">
        <f t="shared" si="21"/>
        <v>0</v>
      </c>
      <c r="G34" s="14" t="str">
        <f t="shared" si="0"/>
        <v>-</v>
      </c>
      <c r="H34" s="20">
        <f t="shared" si="21"/>
        <v>0</v>
      </c>
      <c r="I34" s="14" t="str">
        <f t="shared" si="1"/>
        <v>-</v>
      </c>
      <c r="J34" s="20">
        <f t="shared" si="21"/>
        <v>-5.9588508298513698E-4</v>
      </c>
      <c r="K34" s="14">
        <f t="shared" si="2"/>
        <v>-1.6040526663527303E-3</v>
      </c>
      <c r="L34" s="20">
        <f t="shared" si="21"/>
        <v>0</v>
      </c>
      <c r="M34" s="14" t="str">
        <f t="shared" si="3"/>
        <v>-</v>
      </c>
      <c r="N34" s="20">
        <f t="shared" si="21"/>
        <v>-2.2562862678127127E-3</v>
      </c>
      <c r="O34" s="14">
        <f t="shared" si="4"/>
        <v>-6.0736576687059497E-3</v>
      </c>
      <c r="P34" s="20">
        <f t="shared" si="21"/>
        <v>1.3279143911179458E-2</v>
      </c>
      <c r="Q34" s="14">
        <f t="shared" si="5"/>
        <v>3.5745895988708906E-2</v>
      </c>
      <c r="R34" s="20">
        <f t="shared" si="21"/>
        <v>-4.0637768311357902E-4</v>
      </c>
      <c r="S34" s="14">
        <f t="shared" si="6"/>
        <v>-1.0939210004709508E-3</v>
      </c>
      <c r="T34" s="20">
        <f t="shared" si="21"/>
        <v>0</v>
      </c>
      <c r="U34" s="14" t="str">
        <f t="shared" si="7"/>
        <v>-</v>
      </c>
      <c r="V34" s="20">
        <f t="shared" si="21"/>
        <v>-1.8225457013290036E-3</v>
      </c>
      <c r="W34" s="14">
        <f t="shared" si="8"/>
        <v>-4.9060789995295298E-3</v>
      </c>
      <c r="X34" s="20">
        <f t="shared" si="21"/>
        <v>-3.9489845384603539E-2</v>
      </c>
      <c r="Y34" s="14">
        <f t="shared" si="22"/>
        <v>-0.10630202633317644</v>
      </c>
      <c r="Z34" s="20">
        <f t="shared" si="21"/>
        <v>0</v>
      </c>
      <c r="AA34" s="14" t="str">
        <f t="shared" si="10"/>
        <v>-</v>
      </c>
      <c r="AB34" s="20">
        <f t="shared" si="21"/>
        <v>-1.3511672898300908E-3</v>
      </c>
      <c r="AC34" s="14">
        <f t="shared" si="11"/>
        <v>-3.6371836715280437E-3</v>
      </c>
      <c r="AD34" s="20">
        <f t="shared" si="21"/>
        <v>0</v>
      </c>
      <c r="AE34" s="14" t="str">
        <f t="shared" si="12"/>
        <v>-</v>
      </c>
      <c r="AF34" s="20">
        <f t="shared" si="21"/>
        <v>-1.1144616922210693E-3</v>
      </c>
      <c r="AG34" s="14">
        <f t="shared" si="13"/>
        <v>-2.9999999999997667E-3</v>
      </c>
      <c r="AH34" s="20">
        <f t="shared" si="21"/>
        <v>-1.1219892612246429E-4</v>
      </c>
      <c r="AI34" s="14">
        <f t="shared" si="14"/>
        <v>-3.0202633317656657E-4</v>
      </c>
      <c r="AJ34" s="20">
        <f t="shared" si="21"/>
        <v>-5.2008212303654711E-3</v>
      </c>
      <c r="AK34" s="14">
        <f t="shared" si="15"/>
        <v>-1.4000000000000151E-2</v>
      </c>
      <c r="AL34" s="20">
        <f t="shared" si="23"/>
        <v>0</v>
      </c>
      <c r="AM34" s="14" t="str">
        <f t="shared" si="16"/>
        <v>-</v>
      </c>
      <c r="AN34" s="20">
        <f t="shared" si="24"/>
        <v>6.2212351224942841E-3</v>
      </c>
      <c r="AO34" s="14">
        <f t="shared" si="17"/>
        <v>1.6812963163160333E-2</v>
      </c>
      <c r="AP34" s="20">
        <f t="shared" si="25"/>
        <v>3.7176525223422852E-2</v>
      </c>
      <c r="AQ34" s="14">
        <f t="shared" si="18"/>
        <v>0.10000000000000007</v>
      </c>
      <c r="AR34" s="20">
        <f t="shared" si="26"/>
        <v>3.7176525223414636E-4</v>
      </c>
      <c r="AS34" s="14">
        <f t="shared" si="19"/>
        <v>9.9999999999991242E-4</v>
      </c>
      <c r="AT34" s="20">
        <f t="shared" si="27"/>
        <v>1.4870610089368075E-3</v>
      </c>
      <c r="AU34" s="14">
        <f t="shared" si="20"/>
        <v>3.999999999999641E-3</v>
      </c>
    </row>
    <row r="35" spans="2:47" x14ac:dyDescent="0.25">
      <c r="B35" s="5" t="s">
        <v>18</v>
      </c>
      <c r="D35" s="24"/>
      <c r="E35" s="25"/>
      <c r="F35" s="20">
        <f t="shared" si="21"/>
        <v>0</v>
      </c>
      <c r="G35" s="14" t="str">
        <f t="shared" si="0"/>
        <v>-</v>
      </c>
      <c r="H35" s="20">
        <f t="shared" si="21"/>
        <v>0</v>
      </c>
      <c r="I35" s="14" t="str">
        <f t="shared" si="1"/>
        <v>-</v>
      </c>
      <c r="J35" s="20">
        <f t="shared" si="21"/>
        <v>-2.8585156860394534E-4</v>
      </c>
      <c r="K35" s="14">
        <f t="shared" si="2"/>
        <v>-7.0902842789554864E-4</v>
      </c>
      <c r="L35" s="20">
        <f t="shared" si="21"/>
        <v>0</v>
      </c>
      <c r="M35" s="14" t="str">
        <f t="shared" si="3"/>
        <v>-</v>
      </c>
      <c r="N35" s="20">
        <f t="shared" si="21"/>
        <v>-2.7467854001985703E-3</v>
      </c>
      <c r="O35" s="14">
        <f t="shared" si="4"/>
        <v>-6.8131476191677295E-3</v>
      </c>
      <c r="P35" s="20">
        <f t="shared" si="21"/>
        <v>9.9950110280913051E-3</v>
      </c>
      <c r="Q35" s="14">
        <f t="shared" si="5"/>
        <v>2.4791702178361411E-2</v>
      </c>
      <c r="R35" s="20">
        <f t="shared" si="21"/>
        <v>-9.3475841510981539E-5</v>
      </c>
      <c r="S35" s="14">
        <f t="shared" si="6"/>
        <v>-2.318581957634798E-4</v>
      </c>
      <c r="T35" s="20">
        <f t="shared" si="21"/>
        <v>0</v>
      </c>
      <c r="U35" s="14" t="str">
        <f t="shared" si="7"/>
        <v>-</v>
      </c>
      <c r="V35" s="20">
        <f t="shared" si="21"/>
        <v>-5.938160120231073E-3</v>
      </c>
      <c r="W35" s="14">
        <f t="shared" si="8"/>
        <v>-1.4729058004482029E-2</v>
      </c>
      <c r="X35" s="20">
        <f t="shared" si="21"/>
        <v>-1.3000398107282374E-3</v>
      </c>
      <c r="Y35" s="14">
        <f t="shared" si="22"/>
        <v>-3.224628738978115E-3</v>
      </c>
      <c r="Z35" s="20">
        <f t="shared" si="21"/>
        <v>-1.2697216640189524E-4</v>
      </c>
      <c r="AA35" s="14">
        <f t="shared" si="10"/>
        <v>-3.1494273748464358E-4</v>
      </c>
      <c r="AB35" s="20">
        <f t="shared" si="21"/>
        <v>-3.3706684748120441E-3</v>
      </c>
      <c r="AC35" s="14">
        <f t="shared" si="11"/>
        <v>-8.3606319927685569E-3</v>
      </c>
      <c r="AD35" s="20">
        <f t="shared" si="21"/>
        <v>0</v>
      </c>
      <c r="AE35" s="14" t="str">
        <f t="shared" si="12"/>
        <v>-</v>
      </c>
      <c r="AF35" s="20">
        <f t="shared" si="21"/>
        <v>-3.1427901472728115E-3</v>
      </c>
      <c r="AG35" s="14">
        <f t="shared" si="13"/>
        <v>-7.7954008376070767E-3</v>
      </c>
      <c r="AH35" s="20">
        <f t="shared" si="21"/>
        <v>3.3484134610928251E-4</v>
      </c>
      <c r="AI35" s="14">
        <f t="shared" si="14"/>
        <v>8.3054304856806579E-4</v>
      </c>
      <c r="AJ35" s="20">
        <f t="shared" si="21"/>
        <v>-2.2159849440697155E-3</v>
      </c>
      <c r="AK35" s="14">
        <f t="shared" si="15"/>
        <v>-5.4965460879137784E-3</v>
      </c>
      <c r="AL35" s="20">
        <f t="shared" si="23"/>
        <v>-1.2697216640189524E-4</v>
      </c>
      <c r="AM35" s="14">
        <f t="shared" si="16"/>
        <v>-3.1494273748464141E-4</v>
      </c>
      <c r="AN35" s="20">
        <f t="shared" si="24"/>
        <v>-3.9630229020075625E-3</v>
      </c>
      <c r="AO35" s="14">
        <f t="shared" si="17"/>
        <v>-1.0149453940784467E-2</v>
      </c>
      <c r="AP35" s="20">
        <f t="shared" si="25"/>
        <v>3.9919776876193858E-2</v>
      </c>
      <c r="AQ35" s="14">
        <f t="shared" si="18"/>
        <v>0.10000000000000034</v>
      </c>
      <c r="AR35" s="20">
        <f t="shared" si="26"/>
        <v>5.5193626532124007E-4</v>
      </c>
      <c r="AS35" s="14">
        <f t="shared" si="19"/>
        <v>1.3826136028589342E-3</v>
      </c>
      <c r="AT35" s="20">
        <f t="shared" si="27"/>
        <v>1.3164850605460465E-3</v>
      </c>
      <c r="AU35" s="14">
        <f t="shared" si="20"/>
        <v>3.2978267003569289E-3</v>
      </c>
    </row>
    <row r="36" spans="2:47" x14ac:dyDescent="0.25">
      <c r="B36" s="5" t="s">
        <v>19</v>
      </c>
      <c r="D36" s="24"/>
      <c r="E36" s="25"/>
      <c r="F36" s="20">
        <f t="shared" si="21"/>
        <v>0</v>
      </c>
      <c r="G36" s="14" t="str">
        <f t="shared" si="0"/>
        <v>-</v>
      </c>
      <c r="H36" s="20">
        <f t="shared" si="21"/>
        <v>0</v>
      </c>
      <c r="I36" s="14" t="str">
        <f t="shared" si="1"/>
        <v>-</v>
      </c>
      <c r="J36" s="20">
        <f t="shared" si="21"/>
        <v>6.7521944631998565E-4</v>
      </c>
      <c r="K36" s="14">
        <f t="shared" si="2"/>
        <v>1.0000000000000106E-3</v>
      </c>
      <c r="L36" s="20">
        <f t="shared" si="21"/>
        <v>0</v>
      </c>
      <c r="M36" s="14" t="str">
        <f t="shared" si="3"/>
        <v>-</v>
      </c>
      <c r="N36" s="20">
        <f t="shared" si="21"/>
        <v>3.3760972316003723E-3</v>
      </c>
      <c r="O36" s="14">
        <f t="shared" si="4"/>
        <v>5.000000000000053E-3</v>
      </c>
      <c r="P36" s="20">
        <f t="shared" si="21"/>
        <v>2.025658338959957E-3</v>
      </c>
      <c r="Q36" s="14">
        <f t="shared" si="5"/>
        <v>2.9999999999998058E-3</v>
      </c>
      <c r="R36" s="20">
        <f t="shared" si="21"/>
        <v>1.3504388926401933E-3</v>
      </c>
      <c r="S36" s="14">
        <f t="shared" si="6"/>
        <v>2.0000000000000209E-3</v>
      </c>
      <c r="T36" s="20">
        <f t="shared" si="21"/>
        <v>0</v>
      </c>
      <c r="U36" s="14" t="str">
        <f t="shared" si="7"/>
        <v>-</v>
      </c>
      <c r="V36" s="20">
        <f t="shared" si="21"/>
        <v>-3.3760972316001503E-3</v>
      </c>
      <c r="W36" s="14">
        <f t="shared" si="8"/>
        <v>-4.9999999999998266E-3</v>
      </c>
      <c r="X36" s="20">
        <f t="shared" si="21"/>
        <v>-6.7521944632020769E-4</v>
      </c>
      <c r="Y36" s="14">
        <f t="shared" si="22"/>
        <v>-1.0000000000002359E-3</v>
      </c>
      <c r="Z36" s="20">
        <f t="shared" si="21"/>
        <v>-6.7521944631998565E-4</v>
      </c>
      <c r="AA36" s="14">
        <f t="shared" si="10"/>
        <v>-9.9999999999978492E-4</v>
      </c>
      <c r="AB36" s="20">
        <f t="shared" si="21"/>
        <v>-1.8906144496961486E-2</v>
      </c>
      <c r="AC36" s="14">
        <f t="shared" si="11"/>
        <v>-2.800000000000007E-2</v>
      </c>
      <c r="AD36" s="20">
        <f t="shared" si="21"/>
        <v>0</v>
      </c>
      <c r="AE36" s="14" t="str">
        <f t="shared" si="12"/>
        <v>-</v>
      </c>
      <c r="AF36" s="20">
        <f t="shared" si="21"/>
        <v>-6.7521944632020769E-4</v>
      </c>
      <c r="AG36" s="14">
        <f t="shared" si="13"/>
        <v>-1.0000000000002368E-3</v>
      </c>
      <c r="AH36" s="20">
        <f t="shared" si="21"/>
        <v>-6.7521944631987463E-4</v>
      </c>
      <c r="AI36" s="14">
        <f t="shared" si="14"/>
        <v>-9.9999999999978578E-4</v>
      </c>
      <c r="AJ36" s="20">
        <f t="shared" si="21"/>
        <v>2.025658338960179E-3</v>
      </c>
      <c r="AK36" s="14">
        <f t="shared" si="15"/>
        <v>3.0000000000000339E-3</v>
      </c>
      <c r="AL36" s="20">
        <f t="shared" si="23"/>
        <v>-6.7521944632009667E-4</v>
      </c>
      <c r="AM36" s="14">
        <f t="shared" si="16"/>
        <v>-1.0000000000000113E-3</v>
      </c>
      <c r="AN36" s="20">
        <f t="shared" si="24"/>
        <v>8.102633355840605E-3</v>
      </c>
      <c r="AO36" s="14">
        <f t="shared" si="17"/>
        <v>1.1999999999999917E-2</v>
      </c>
      <c r="AP36" s="20">
        <f t="shared" si="25"/>
        <v>6.8197164078325434E-2</v>
      </c>
      <c r="AQ36" s="14">
        <f t="shared" si="18"/>
        <v>0.10100000000000013</v>
      </c>
      <c r="AR36" s="20">
        <f t="shared" si="26"/>
        <v>4.7265361242403436E-3</v>
      </c>
      <c r="AS36" s="14">
        <f t="shared" si="19"/>
        <v>6.9999999999998119E-3</v>
      </c>
      <c r="AT36" s="20">
        <f t="shared" si="27"/>
        <v>2.025658338960179E-3</v>
      </c>
      <c r="AU36" s="14">
        <f t="shared" si="20"/>
        <v>2.999999999999961E-3</v>
      </c>
    </row>
    <row r="37" spans="2:47" x14ac:dyDescent="0.25">
      <c r="B37" s="5" t="s">
        <v>20</v>
      </c>
      <c r="D37" s="24"/>
      <c r="E37" s="25"/>
      <c r="F37" s="20">
        <f t="shared" si="21"/>
        <v>0</v>
      </c>
      <c r="G37" s="14" t="str">
        <f t="shared" si="0"/>
        <v>-</v>
      </c>
      <c r="H37" s="20">
        <f t="shared" si="21"/>
        <v>0</v>
      </c>
      <c r="I37" s="14" t="str">
        <f t="shared" si="1"/>
        <v>-</v>
      </c>
      <c r="J37" s="20">
        <f t="shared" si="21"/>
        <v>-1.576856009486427E-4</v>
      </c>
      <c r="K37" s="14">
        <f t="shared" si="2"/>
        <v>-3.9552002337080172E-4</v>
      </c>
      <c r="L37" s="20">
        <f t="shared" si="21"/>
        <v>0</v>
      </c>
      <c r="M37" s="14" t="str">
        <f t="shared" si="3"/>
        <v>-</v>
      </c>
      <c r="N37" s="20">
        <f t="shared" si="21"/>
        <v>-2.542366561919529E-5</v>
      </c>
      <c r="O37" s="14">
        <f t="shared" si="4"/>
        <v>-6.3769733947560692E-5</v>
      </c>
      <c r="P37" s="20">
        <f t="shared" si="21"/>
        <v>6.7351209314447935E-3</v>
      </c>
      <c r="Q37" s="14">
        <f t="shared" si="5"/>
        <v>1.6893585541001219E-2</v>
      </c>
      <c r="R37" s="20">
        <f t="shared" si="21"/>
        <v>-5.2462658713481325E-4</v>
      </c>
      <c r="S37" s="14">
        <f t="shared" si="6"/>
        <v>-1.3159116543055155E-3</v>
      </c>
      <c r="T37" s="20">
        <f t="shared" si="21"/>
        <v>0</v>
      </c>
      <c r="U37" s="14" t="str">
        <f t="shared" si="7"/>
        <v>-</v>
      </c>
      <c r="V37" s="20">
        <f t="shared" si="21"/>
        <v>-3.4278927803796932E-3</v>
      </c>
      <c r="W37" s="14">
        <f t="shared" si="8"/>
        <v>-8.598123255717377E-3</v>
      </c>
      <c r="X37" s="20">
        <f t="shared" si="21"/>
        <v>-5.7859639429436172E-4</v>
      </c>
      <c r="Y37" s="14">
        <f t="shared" si="22"/>
        <v>-1.4512831737131804E-3</v>
      </c>
      <c r="Z37" s="20">
        <f t="shared" si="21"/>
        <v>-8.3240849339860645E-5</v>
      </c>
      <c r="AA37" s="14">
        <f t="shared" si="10"/>
        <v>-2.0879156041007929E-4</v>
      </c>
      <c r="AB37" s="20">
        <f t="shared" si="21"/>
        <v>-3.0243599952726186E-3</v>
      </c>
      <c r="AC37" s="14">
        <f t="shared" si="11"/>
        <v>-7.5859490582242534E-3</v>
      </c>
      <c r="AD37" s="20">
        <f t="shared" si="21"/>
        <v>0</v>
      </c>
      <c r="AE37" s="14" t="str">
        <f t="shared" si="12"/>
        <v>-</v>
      </c>
      <c r="AF37" s="20">
        <f t="shared" si="21"/>
        <v>-2.3219748728131595E-4</v>
      </c>
      <c r="AG37" s="14">
        <f t="shared" si="13"/>
        <v>-5.8241687918014762E-4</v>
      </c>
      <c r="AH37" s="20">
        <f t="shared" si="21"/>
        <v>1.5057903142934315E-5</v>
      </c>
      <c r="AI37" s="14">
        <f t="shared" si="14"/>
        <v>3.7769473986218327E-5</v>
      </c>
      <c r="AJ37" s="20">
        <f t="shared" si="21"/>
        <v>-2.1442970535322514E-3</v>
      </c>
      <c r="AK37" s="14">
        <f t="shared" si="15"/>
        <v>-5.3785026383177531E-3</v>
      </c>
      <c r="AL37" s="20">
        <f t="shared" si="23"/>
        <v>0</v>
      </c>
      <c r="AM37" s="14" t="str">
        <f t="shared" si="16"/>
        <v>-</v>
      </c>
      <c r="AN37" s="20"/>
      <c r="AO37" s="14">
        <f t="shared" si="17"/>
        <v>-0.10944380314390922</v>
      </c>
      <c r="AP37" s="20"/>
      <c r="AQ37" s="14">
        <f t="shared" si="18"/>
        <v>9.9999999999999742E-2</v>
      </c>
      <c r="AR37" s="20"/>
      <c r="AS37" s="14">
        <f t="shared" si="19"/>
        <v>8.5358903650483223E-4</v>
      </c>
      <c r="AT37" s="20"/>
      <c r="AU37" s="14">
        <f t="shared" si="20"/>
        <v>3.9405260011449485E-3</v>
      </c>
    </row>
    <row r="38" spans="2:47" x14ac:dyDescent="0.25">
      <c r="B38" s="5" t="s">
        <v>21</v>
      </c>
      <c r="D38" s="24"/>
      <c r="E38" s="25"/>
      <c r="F38" s="20">
        <f t="shared" si="21"/>
        <v>0</v>
      </c>
      <c r="G38" s="14" t="str">
        <f t="shared" si="0"/>
        <v>-</v>
      </c>
      <c r="H38" s="20">
        <f t="shared" si="21"/>
        <v>0</v>
      </c>
      <c r="I38" s="14" t="str">
        <f t="shared" si="1"/>
        <v>-</v>
      </c>
      <c r="J38" s="20">
        <f t="shared" si="21"/>
        <v>-3.4612049897142505E-4</v>
      </c>
      <c r="K38" s="14">
        <f t="shared" si="2"/>
        <v>-8.1670493901897512E-4</v>
      </c>
      <c r="L38" s="20">
        <f t="shared" si="21"/>
        <v>0</v>
      </c>
      <c r="M38" s="14" t="str">
        <f t="shared" si="3"/>
        <v>-</v>
      </c>
      <c r="N38" s="20">
        <f t="shared" si="21"/>
        <v>-3.6589240695465985E-3</v>
      </c>
      <c r="O38" s="14">
        <f t="shared" si="4"/>
        <v>-8.6335867652290177E-3</v>
      </c>
      <c r="P38" s="20">
        <f t="shared" si="21"/>
        <v>5.2745923305981268E-3</v>
      </c>
      <c r="Q38" s="14">
        <f t="shared" si="5"/>
        <v>1.2445912971097151E-2</v>
      </c>
      <c r="R38" s="20">
        <f t="shared" si="21"/>
        <v>8.9453424314989149E-4</v>
      </c>
      <c r="S38" s="14">
        <f t="shared" si="6"/>
        <v>2.1107404406073976E-3</v>
      </c>
      <c r="T38" s="20">
        <f t="shared" si="21"/>
        <v>0</v>
      </c>
      <c r="U38" s="14" t="str">
        <f t="shared" si="7"/>
        <v>-</v>
      </c>
      <c r="V38" s="20">
        <f t="shared" si="21"/>
        <v>-3.5589972699233696E-3</v>
      </c>
      <c r="W38" s="14">
        <f t="shared" si="8"/>
        <v>-8.3977997747584909E-3</v>
      </c>
      <c r="X38" s="20">
        <f t="shared" si="21"/>
        <v>-8.2284156470890935E-4</v>
      </c>
      <c r="Y38" s="14">
        <f t="shared" si="22"/>
        <v>-1.9415746016920171E-3</v>
      </c>
      <c r="Z38" s="20">
        <f t="shared" si="21"/>
        <v>2.4287025962321795E-4</v>
      </c>
      <c r="AA38" s="14">
        <f t="shared" si="10"/>
        <v>5.73075969682868E-4</v>
      </c>
      <c r="AB38" s="20">
        <f t="shared" si="21"/>
        <v>-5.5534785989169722E-3</v>
      </c>
      <c r="AC38" s="14">
        <f t="shared" si="11"/>
        <v>-1.3103972211845824E-2</v>
      </c>
      <c r="AD38" s="20">
        <f t="shared" si="21"/>
        <v>0</v>
      </c>
      <c r="AE38" s="14" t="str">
        <f t="shared" si="12"/>
        <v>-</v>
      </c>
      <c r="AF38" s="20">
        <f t="shared" si="21"/>
        <v>-1.4144218992564461E-3</v>
      </c>
      <c r="AG38" s="14">
        <f t="shared" si="13"/>
        <v>-3.3374658664025308E-3</v>
      </c>
      <c r="AH38" s="20">
        <f t="shared" si="21"/>
        <v>-2.8159156185925127E-5</v>
      </c>
      <c r="AI38" s="14">
        <f t="shared" si="14"/>
        <v>-6.6444264364487471E-5</v>
      </c>
      <c r="AJ38" s="20">
        <f t="shared" si="21"/>
        <v>-3.3281240243975274E-3</v>
      </c>
      <c r="AK38" s="14">
        <f t="shared" si="15"/>
        <v>-7.8530319252128472E-3</v>
      </c>
      <c r="AL38" s="20">
        <f t="shared" si="23"/>
        <v>0</v>
      </c>
      <c r="AM38" s="14" t="str">
        <f t="shared" si="16"/>
        <v>-</v>
      </c>
      <c r="AN38" s="20"/>
      <c r="AO38" s="14">
        <f t="shared" si="17"/>
        <v>3.6412365995259023E-2</v>
      </c>
      <c r="AP38" s="20"/>
      <c r="AQ38" s="14">
        <f t="shared" si="18"/>
        <v>0.10023495972393034</v>
      </c>
      <c r="AR38" s="20"/>
      <c r="AS38" s="14">
        <f t="shared" si="19"/>
        <v>8.0282305875285787E-4</v>
      </c>
      <c r="AT38" s="20"/>
      <c r="AU38" s="14">
        <f t="shared" si="20"/>
        <v>3.8162767645276013E-3</v>
      </c>
    </row>
    <row r="39" spans="2:47" x14ac:dyDescent="0.25">
      <c r="B39" s="5" t="s">
        <v>22</v>
      </c>
      <c r="D39" s="24"/>
      <c r="E39" s="25"/>
      <c r="F39" s="20">
        <f t="shared" si="21"/>
        <v>0</v>
      </c>
      <c r="G39" s="14" t="str">
        <f t="shared" si="0"/>
        <v>-</v>
      </c>
      <c r="H39" s="20">
        <f t="shared" si="21"/>
        <v>0</v>
      </c>
      <c r="I39" s="14" t="str">
        <f t="shared" si="1"/>
        <v>-</v>
      </c>
      <c r="J39" s="20">
        <f t="shared" si="21"/>
        <v>-6.2014028732193527E-4</v>
      </c>
      <c r="K39" s="14">
        <f t="shared" si="2"/>
        <v>-1.625218505910131E-3</v>
      </c>
      <c r="L39" s="20">
        <f t="shared" si="21"/>
        <v>0</v>
      </c>
      <c r="M39" s="14" t="str">
        <f t="shared" si="3"/>
        <v>-</v>
      </c>
      <c r="N39" s="20">
        <f t="shared" si="21"/>
        <v>-2.7543955685079835E-3</v>
      </c>
      <c r="O39" s="14">
        <f t="shared" si="4"/>
        <v>-7.2185193286958271E-3</v>
      </c>
      <c r="P39" s="20">
        <f t="shared" si="21"/>
        <v>2.2686492011679604E-2</v>
      </c>
      <c r="Q39" s="14">
        <f t="shared" si="5"/>
        <v>5.9455106216032415E-2</v>
      </c>
      <c r="R39" s="20">
        <f t="shared" si="21"/>
        <v>2.6551514358492678E-3</v>
      </c>
      <c r="S39" s="14">
        <f t="shared" si="6"/>
        <v>6.9584275328597803E-3</v>
      </c>
      <c r="T39" s="20">
        <f t="shared" si="21"/>
        <v>-1.8168471896951033E-5</v>
      </c>
      <c r="U39" s="14">
        <f t="shared" si="7"/>
        <v>-4.761460810562973E-5</v>
      </c>
      <c r="V39" s="20">
        <f t="shared" si="21"/>
        <v>-4.3679190018615088E-3</v>
      </c>
      <c r="W39" s="14">
        <f t="shared" si="8"/>
        <v>-1.1447124044783659E-2</v>
      </c>
      <c r="X39" s="20">
        <f t="shared" si="21"/>
        <v>-9.6537682738073727E-4</v>
      </c>
      <c r="Y39" s="14">
        <f t="shared" si="22"/>
        <v>-2.5299892897002324E-3</v>
      </c>
      <c r="Z39" s="20">
        <f t="shared" si="21"/>
        <v>-8.8430116661930569E-5</v>
      </c>
      <c r="AA39" s="14">
        <f t="shared" si="10"/>
        <v>-2.3175121019701483E-4</v>
      </c>
      <c r="AB39" s="20">
        <f t="shared" si="21"/>
        <v>8.7236234538390356E-4</v>
      </c>
      <c r="AC39" s="14">
        <f t="shared" si="11"/>
        <v>2.286223708670293E-3</v>
      </c>
      <c r="AD39" s="20">
        <f t="shared" si="21"/>
        <v>0</v>
      </c>
      <c r="AE39" s="14" t="str">
        <f t="shared" si="12"/>
        <v>-</v>
      </c>
      <c r="AF39" s="20">
        <f t="shared" si="21"/>
        <v>-1.8413253580873423E-4</v>
      </c>
      <c r="AG39" s="14">
        <f t="shared" si="13"/>
        <v>-4.8256114117128934E-4</v>
      </c>
      <c r="AH39" s="20">
        <f t="shared" si="21"/>
        <v>-3.2703249414622881E-4</v>
      </c>
      <c r="AI39" s="14">
        <f t="shared" si="14"/>
        <v>-8.5706294589565912E-4</v>
      </c>
      <c r="AJ39" s="20">
        <f t="shared" si="21"/>
        <v>-1.8278280703893923E-3</v>
      </c>
      <c r="AK39" s="14">
        <f t="shared" si="15"/>
        <v>-4.7902387029997301E-3</v>
      </c>
      <c r="AL39" s="20">
        <f t="shared" si="23"/>
        <v>0</v>
      </c>
      <c r="AM39" s="14" t="str">
        <f t="shared" si="16"/>
        <v>-</v>
      </c>
      <c r="AN39" s="20"/>
      <c r="AO39" s="14">
        <f t="shared" si="17"/>
        <v>-0.51099574481911902</v>
      </c>
      <c r="AP39" s="20"/>
      <c r="AQ39" s="14">
        <f t="shared" si="18"/>
        <v>0.10032499999999966</v>
      </c>
      <c r="AR39" s="20"/>
      <c r="AS39" s="14">
        <f t="shared" si="19"/>
        <v>2.8858190284121732E-3</v>
      </c>
      <c r="AT39" s="20"/>
      <c r="AU39" s="14">
        <f t="shared" si="20"/>
        <v>4.2727628744288482E-3</v>
      </c>
    </row>
    <row r="40" spans="2:47" x14ac:dyDescent="0.25">
      <c r="B40" s="5" t="s">
        <v>80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  <c r="AR40" s="20"/>
      <c r="AS40" s="14"/>
      <c r="AT40" s="20"/>
      <c r="AU40" s="14"/>
    </row>
    <row r="41" spans="2:47" x14ac:dyDescent="0.25">
      <c r="B41" s="5" t="s">
        <v>81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  <c r="AR41" s="20"/>
      <c r="AS41" s="14"/>
      <c r="AT41" s="20"/>
      <c r="AU41" s="14"/>
    </row>
    <row r="42" spans="2:47" x14ac:dyDescent="0.25">
      <c r="B42" s="5" t="s">
        <v>23</v>
      </c>
      <c r="D42" s="24"/>
      <c r="E42" s="25"/>
      <c r="F42" s="20">
        <f t="shared" si="21"/>
        <v>0</v>
      </c>
      <c r="G42" s="14" t="str">
        <f t="shared" si="0"/>
        <v>-</v>
      </c>
      <c r="H42" s="20">
        <f t="shared" si="21"/>
        <v>0</v>
      </c>
      <c r="I42" s="14" t="str">
        <f t="shared" si="1"/>
        <v>-</v>
      </c>
      <c r="J42" s="20">
        <f t="shared" si="21"/>
        <v>2.0499597126688585E-5</v>
      </c>
      <c r="K42" s="14">
        <f t="shared" si="2"/>
        <v>5.6220118089636899E-5</v>
      </c>
      <c r="L42" s="20">
        <f t="shared" si="21"/>
        <v>0</v>
      </c>
      <c r="M42" s="14" t="str">
        <f t="shared" si="3"/>
        <v>-</v>
      </c>
      <c r="N42" s="20">
        <f t="shared" si="21"/>
        <v>4.0232952630061547E-3</v>
      </c>
      <c r="O42" s="14">
        <f t="shared" si="4"/>
        <v>1.1033881953775367E-2</v>
      </c>
      <c r="P42" s="20">
        <f t="shared" si="21"/>
        <v>7.6372648235991658E-3</v>
      </c>
      <c r="Q42" s="14">
        <f t="shared" si="5"/>
        <v>2.094518870840862E-2</v>
      </c>
      <c r="R42" s="20">
        <f t="shared" si="21"/>
        <v>-1.5971382234902798E-4</v>
      </c>
      <c r="S42" s="14">
        <f t="shared" si="6"/>
        <v>-4.3801494719763329E-4</v>
      </c>
      <c r="T42" s="20">
        <f t="shared" si="21"/>
        <v>0</v>
      </c>
      <c r="U42" s="14" t="str">
        <f t="shared" si="7"/>
        <v>-</v>
      </c>
      <c r="V42" s="20">
        <f t="shared" si="21"/>
        <v>-4.1624191694928925E-3</v>
      </c>
      <c r="W42" s="14">
        <f t="shared" si="8"/>
        <v>-1.1415429083868976E-2</v>
      </c>
      <c r="X42" s="20">
        <f t="shared" si="21"/>
        <v>1.3007155244815216E-4</v>
      </c>
      <c r="Y42" s="14">
        <f t="shared" si="22"/>
        <v>3.5672106107965257E-4</v>
      </c>
      <c r="Z42" s="20">
        <f t="shared" si="21"/>
        <v>5.8248948351380392E-6</v>
      </c>
      <c r="AA42" s="14">
        <f t="shared" si="10"/>
        <v>1.5974766404969198E-5</v>
      </c>
      <c r="AB42" s="20">
        <f t="shared" si="21"/>
        <v>-4.076498462239897E-4</v>
      </c>
      <c r="AC42" s="14">
        <f t="shared" si="11"/>
        <v>-1.1179791657525903E-3</v>
      </c>
      <c r="AD42" s="20">
        <f t="shared" si="21"/>
        <v>0</v>
      </c>
      <c r="AE42" s="14" t="str">
        <f t="shared" si="12"/>
        <v>-</v>
      </c>
      <c r="AF42" s="20">
        <f t="shared" si="21"/>
        <v>2.3614675100125382E-4</v>
      </c>
      <c r="AG42" s="14">
        <f t="shared" si="13"/>
        <v>6.4763215324402379E-4</v>
      </c>
      <c r="AH42" s="20">
        <f t="shared" si="21"/>
        <v>3.9708189270015737E-6</v>
      </c>
      <c r="AI42" s="14">
        <f t="shared" si="14"/>
        <v>1.0889965671362356E-5</v>
      </c>
      <c r="AJ42" s="20">
        <f t="shared" si="21"/>
        <v>-1.1301823125116073E-3</v>
      </c>
      <c r="AK42" s="14">
        <f t="shared" si="15"/>
        <v>-3.0995235018320827E-3</v>
      </c>
      <c r="AL42" s="20">
        <f t="shared" si="23"/>
        <v>2.0409278155386623E-4</v>
      </c>
      <c r="AM42" s="14">
        <f t="shared" si="16"/>
        <v>5.5972418429951765E-4</v>
      </c>
      <c r="AN42" s="20">
        <f t="shared" si="24"/>
        <v>2.7441110432915305E-3</v>
      </c>
      <c r="AO42" s="14">
        <f t="shared" si="17"/>
        <v>7.9401539720205631E-3</v>
      </c>
      <c r="AP42" s="20">
        <f t="shared" si="25"/>
        <v>3.5870384308280379E-2</v>
      </c>
      <c r="AQ42" s="14">
        <f t="shared" si="18"/>
        <v>9.9999999999999867E-2</v>
      </c>
      <c r="AR42" s="20">
        <f t="shared" ref="AR42:AR47" si="28">AR18-AP18</f>
        <v>2.5188509116103042E-4</v>
      </c>
      <c r="AS42" s="14">
        <f t="shared" ref="AS42:AS47" si="29">IF(AS18-AQ18=0,"-",AS18-AQ18)</f>
        <v>7.0220906750348422E-4</v>
      </c>
      <c r="AT42" s="20">
        <f t="shared" ref="AT42:AT47" si="30">AT18-AR18</f>
        <v>1.4699002333817823E-3</v>
      </c>
      <c r="AU42" s="14">
        <f t="shared" ref="AU42:AU47" si="31">IF(AU18-AS18=0,"-",AU18-AS18)</f>
        <v>4.0978101063791628E-3</v>
      </c>
    </row>
    <row r="43" spans="2:47" x14ac:dyDescent="0.25">
      <c r="B43" s="5" t="s">
        <v>24</v>
      </c>
      <c r="D43" s="24"/>
      <c r="E43" s="25"/>
      <c r="F43" s="20">
        <f t="shared" si="21"/>
        <v>0</v>
      </c>
      <c r="G43" s="14"/>
      <c r="H43" s="20">
        <f t="shared" si="21"/>
        <v>0</v>
      </c>
      <c r="I43" s="14" t="str">
        <f t="shared" si="1"/>
        <v>-</v>
      </c>
      <c r="J43" s="20">
        <f t="shared" si="21"/>
        <v>-6.5300820995162212E-4</v>
      </c>
      <c r="K43" s="14">
        <f t="shared" si="2"/>
        <v>-1.6370016809711817E-3</v>
      </c>
      <c r="L43" s="20">
        <f t="shared" si="21"/>
        <v>0</v>
      </c>
      <c r="M43" s="14" t="str">
        <f t="shared" si="3"/>
        <v>-</v>
      </c>
      <c r="N43" s="20">
        <f t="shared" si="21"/>
        <v>-3.1962689937596878E-3</v>
      </c>
      <c r="O43" s="14">
        <f t="shared" si="4"/>
        <v>-8.0126063285004094E-3</v>
      </c>
      <c r="P43" s="20">
        <f t="shared" si="21"/>
        <v>6.0679709466782139E-3</v>
      </c>
      <c r="Q43" s="14">
        <f t="shared" si="5"/>
        <v>1.5211567769620066E-2</v>
      </c>
      <c r="R43" s="20">
        <f t="shared" si="21"/>
        <v>6.6085800841442222E-4</v>
      </c>
      <c r="S43" s="14">
        <f t="shared" si="6"/>
        <v>1.656680045014818E-3</v>
      </c>
      <c r="T43" s="20">
        <f t="shared" si="21"/>
        <v>0</v>
      </c>
      <c r="U43" s="14" t="str">
        <f t="shared" si="7"/>
        <v>-</v>
      </c>
      <c r="V43" s="20">
        <f t="shared" si="21"/>
        <v>-7.6096153882778683E-3</v>
      </c>
      <c r="W43" s="14">
        <f t="shared" si="8"/>
        <v>-1.907625814241894E-2</v>
      </c>
      <c r="X43" s="20">
        <f t="shared" si="21"/>
        <v>-8.451986897782926E-3</v>
      </c>
      <c r="Y43" s="14">
        <f t="shared" si="22"/>
        <v>-2.1187967545221759E-2</v>
      </c>
      <c r="Z43" s="20">
        <f t="shared" si="21"/>
        <v>4.2895833657019544E-5</v>
      </c>
      <c r="AA43" s="14">
        <f t="shared" si="10"/>
        <v>1.0753394939486821E-4</v>
      </c>
      <c r="AB43" s="20">
        <f t="shared" si="21"/>
        <v>-3.9467023097417009E-3</v>
      </c>
      <c r="AC43" s="14">
        <f t="shared" si="11"/>
        <v>-9.8938393375164746E-3</v>
      </c>
      <c r="AD43" s="20">
        <f t="shared" si="21"/>
        <v>0</v>
      </c>
      <c r="AE43" s="14" t="str">
        <f t="shared" si="12"/>
        <v>-</v>
      </c>
      <c r="AF43" s="20">
        <f t="shared" si="21"/>
        <v>2.6950285005733488E-4</v>
      </c>
      <c r="AG43" s="14">
        <f t="shared" si="13"/>
        <v>6.7560654191949066E-4</v>
      </c>
      <c r="AH43" s="20">
        <f t="shared" si="21"/>
        <v>-1.3049908904338992E-4</v>
      </c>
      <c r="AI43" s="14">
        <f t="shared" si="14"/>
        <v>-3.2714325007514311E-4</v>
      </c>
      <c r="AJ43" s="20">
        <f t="shared" si="21"/>
        <v>-1.3588207049788359E-3</v>
      </c>
      <c r="AK43" s="14">
        <f t="shared" si="15"/>
        <v>-3.4063764349206993E-3</v>
      </c>
      <c r="AL43" s="20">
        <f t="shared" si="23"/>
        <v>2.3772979931913074E-4</v>
      </c>
      <c r="AM43" s="14">
        <f t="shared" si="16"/>
        <v>5.9595587799909228E-4</v>
      </c>
      <c r="AN43" s="20">
        <f t="shared" si="24"/>
        <v>5.160712830540648E-3</v>
      </c>
      <c r="AO43" s="14">
        <f t="shared" si="17"/>
        <v>1.3103130389108139E-2</v>
      </c>
      <c r="AP43" s="20">
        <f t="shared" si="25"/>
        <v>4.0096127293902439E-2</v>
      </c>
      <c r="AQ43" s="14">
        <f t="shared" si="18"/>
        <v>0.1000000000000002</v>
      </c>
      <c r="AR43" s="20">
        <f t="shared" si="28"/>
        <v>4.680518362070174E-4</v>
      </c>
      <c r="AS43" s="14">
        <f t="shared" si="29"/>
        <v>1.167324297372388E-3</v>
      </c>
      <c r="AT43" s="20">
        <f t="shared" si="30"/>
        <v>1.4694858190729132E-3</v>
      </c>
      <c r="AU43" s="14">
        <f t="shared" si="31"/>
        <v>3.6649071076155781E-3</v>
      </c>
    </row>
    <row r="44" spans="2:47" x14ac:dyDescent="0.25">
      <c r="B44" s="5" t="s">
        <v>25</v>
      </c>
      <c r="D44" s="24"/>
      <c r="E44" s="25"/>
      <c r="F44" s="20">
        <f t="shared" si="21"/>
        <v>0</v>
      </c>
      <c r="G44" s="14"/>
      <c r="H44" s="20">
        <f t="shared" si="21"/>
        <v>0</v>
      </c>
      <c r="I44" s="14" t="str">
        <f t="shared" si="1"/>
        <v>-</v>
      </c>
      <c r="J44" s="20">
        <f t="shared" si="21"/>
        <v>-3.2929787388058518E-4</v>
      </c>
      <c r="K44" s="14">
        <f t="shared" si="2"/>
        <v>-7.3345197226778916E-4</v>
      </c>
      <c r="L44" s="20">
        <f t="shared" si="21"/>
        <v>0</v>
      </c>
      <c r="M44" s="14" t="str">
        <f t="shared" si="3"/>
        <v>-</v>
      </c>
      <c r="N44" s="20">
        <f t="shared" si="21"/>
        <v>-3.0402199579439015E-3</v>
      </c>
      <c r="O44" s="14">
        <f t="shared" si="4"/>
        <v>-6.7715448569538022E-3</v>
      </c>
      <c r="P44" s="20">
        <f t="shared" si="21"/>
        <v>6.443854974386376E-3</v>
      </c>
      <c r="Q44" s="14">
        <f t="shared" si="5"/>
        <v>1.4352531597836088E-2</v>
      </c>
      <c r="R44" s="20">
        <f t="shared" si="21"/>
        <v>1.3149019015108454E-3</v>
      </c>
      <c r="S44" s="14">
        <f t="shared" si="6"/>
        <v>2.9287082289256392E-3</v>
      </c>
      <c r="T44" s="20">
        <f t="shared" si="21"/>
        <v>-3.4987031773514587E-5</v>
      </c>
      <c r="U44" s="14">
        <f t="shared" si="7"/>
        <v>-7.792734023967518E-5</v>
      </c>
      <c r="V44" s="20">
        <f t="shared" si="21"/>
        <v>-2.7961665974127747E-3</v>
      </c>
      <c r="W44" s="14">
        <f t="shared" si="8"/>
        <v>-6.2279597541689468E-3</v>
      </c>
      <c r="X44" s="20">
        <f t="shared" si="21"/>
        <v>-6.2512442830018333E-3</v>
      </c>
      <c r="Y44" s="14">
        <f t="shared" si="22"/>
        <v>-1.3923525817109234E-2</v>
      </c>
      <c r="Z44" s="20">
        <f t="shared" si="21"/>
        <v>-2.3904773013305736E-4</v>
      </c>
      <c r="AA44" s="14">
        <f t="shared" si="10"/>
        <v>-5.3243595856255349E-4</v>
      </c>
      <c r="AB44" s="20">
        <f t="shared" si="21"/>
        <v>-6.295737945875457E-3</v>
      </c>
      <c r="AC44" s="14">
        <f t="shared" si="11"/>
        <v>-1.4022627473623126E-2</v>
      </c>
      <c r="AD44" s="20">
        <f t="shared" si="21"/>
        <v>0</v>
      </c>
      <c r="AE44" s="14" t="str">
        <f t="shared" si="12"/>
        <v>-</v>
      </c>
      <c r="AF44" s="20">
        <f t="shared" si="21"/>
        <v>4.8621560223249816E-4</v>
      </c>
      <c r="AG44" s="14">
        <f t="shared" si="13"/>
        <v>1.0829580774460446E-3</v>
      </c>
      <c r="AH44" s="20">
        <f t="shared" si="21"/>
        <v>-1.3298848682918862E-4</v>
      </c>
      <c r="AI44" s="14">
        <f t="shared" si="14"/>
        <v>-2.9620801010447548E-4</v>
      </c>
      <c r="AJ44" s="20">
        <f t="shared" si="21"/>
        <v>-1.1309589831365319E-3</v>
      </c>
      <c r="AK44" s="14">
        <f t="shared" si="15"/>
        <v>-2.5190083584817648E-3</v>
      </c>
      <c r="AL44" s="20">
        <f t="shared" si="23"/>
        <v>1.1742043009232983E-4</v>
      </c>
      <c r="AM44" s="14">
        <f t="shared" si="16"/>
        <v>2.615329550138476E-4</v>
      </c>
      <c r="AN44" s="20">
        <f t="shared" si="24"/>
        <v>8.7735315794599256E-3</v>
      </c>
      <c r="AO44" s="14">
        <f t="shared" si="17"/>
        <v>1.9492056317637944E-2</v>
      </c>
      <c r="AP44" s="20">
        <f t="shared" si="25"/>
        <v>4.4579475134258972E-2</v>
      </c>
      <c r="AQ44" s="14">
        <f t="shared" si="18"/>
        <v>9.9999999999999867E-2</v>
      </c>
      <c r="AR44" s="20">
        <f t="shared" si="28"/>
        <v>1.2663627370019803E-3</v>
      </c>
      <c r="AS44" s="14">
        <f t="shared" si="29"/>
        <v>2.8406856141488523E-3</v>
      </c>
      <c r="AT44" s="20">
        <f t="shared" si="30"/>
        <v>1.6249950162539051E-3</v>
      </c>
      <c r="AU44" s="14">
        <f t="shared" si="31"/>
        <v>3.6451640836053512E-3</v>
      </c>
    </row>
    <row r="45" spans="2:47" x14ac:dyDescent="0.25">
      <c r="B45" s="5" t="s">
        <v>76</v>
      </c>
      <c r="D45" s="24"/>
      <c r="E45" s="25"/>
      <c r="F45" s="20">
        <f t="shared" si="21"/>
        <v>0</v>
      </c>
      <c r="G45" s="14" t="str">
        <f>IF(G21-E21=0,"-",G21-E21)</f>
        <v>-</v>
      </c>
      <c r="H45" s="20">
        <f t="shared" si="21"/>
        <v>0</v>
      </c>
      <c r="I45" s="14" t="str">
        <f t="shared" si="1"/>
        <v>-</v>
      </c>
      <c r="J45" s="20">
        <f t="shared" si="21"/>
        <v>6.6028392208661302E-4</v>
      </c>
      <c r="K45" s="14">
        <f t="shared" si="2"/>
        <v>2.0000000000001167E-3</v>
      </c>
      <c r="L45" s="20">
        <f t="shared" si="21"/>
        <v>0</v>
      </c>
      <c r="M45" s="14" t="str">
        <f t="shared" si="3"/>
        <v>-</v>
      </c>
      <c r="N45" s="20">
        <f t="shared" si="21"/>
        <v>9.9042588312947544E-4</v>
      </c>
      <c r="O45" s="14">
        <f t="shared" si="4"/>
        <v>2.999999999999703E-3</v>
      </c>
      <c r="P45" s="20">
        <f t="shared" si="21"/>
        <v>2.3440079234070765E-2</v>
      </c>
      <c r="Q45" s="14">
        <f t="shared" si="5"/>
        <v>7.1000000000000368E-2</v>
      </c>
      <c r="R45" s="20">
        <f t="shared" si="21"/>
        <v>1.320567844173004E-3</v>
      </c>
      <c r="S45" s="14">
        <f t="shared" si="6"/>
        <v>3.9999999999997538E-3</v>
      </c>
      <c r="T45" s="20">
        <f t="shared" si="21"/>
        <v>0</v>
      </c>
      <c r="U45" s="14" t="str">
        <f t="shared" si="7"/>
        <v>-</v>
      </c>
      <c r="V45" s="20">
        <f t="shared" si="21"/>
        <v>3.3014196104330651E-4</v>
      </c>
      <c r="W45" s="14">
        <f t="shared" si="8"/>
        <v>1.0000000000000703E-3</v>
      </c>
      <c r="X45" s="20">
        <f t="shared" si="21"/>
        <v>-5.282271376692238E-3</v>
      </c>
      <c r="Y45" s="14">
        <f t="shared" si="22"/>
        <v>-1.6000000000000472E-2</v>
      </c>
      <c r="Z45" s="20">
        <f t="shared" si="21"/>
        <v>0</v>
      </c>
      <c r="AA45" s="14" t="str">
        <f t="shared" si="10"/>
        <v>-</v>
      </c>
      <c r="AB45" s="20">
        <f t="shared" si="21"/>
        <v>6.2726972598219355E-3</v>
      </c>
      <c r="AC45" s="14">
        <f t="shared" si="11"/>
        <v>1.9000000000000641E-2</v>
      </c>
      <c r="AD45" s="20">
        <f t="shared" si="21"/>
        <v>0</v>
      </c>
      <c r="AE45" s="14" t="str">
        <f t="shared" si="12"/>
        <v>-</v>
      </c>
      <c r="AF45" s="20">
        <f t="shared" si="21"/>
        <v>-3.3014196104308446E-4</v>
      </c>
      <c r="AG45" s="14">
        <f t="shared" si="13"/>
        <v>-1.0000000000000564E-3</v>
      </c>
      <c r="AH45" s="20">
        <f t="shared" si="21"/>
        <v>-1.6507098052163105E-3</v>
      </c>
      <c r="AI45" s="14">
        <f t="shared" si="14"/>
        <v>-4.999999999999824E-3</v>
      </c>
      <c r="AJ45" s="20">
        <f t="shared" si="21"/>
        <v>-3.3014196104330651E-4</v>
      </c>
      <c r="AK45" s="14">
        <f t="shared" si="15"/>
        <v>-1.0000000000005282E-3</v>
      </c>
      <c r="AL45" s="20">
        <f t="shared" si="23"/>
        <v>0</v>
      </c>
      <c r="AM45" s="14" t="str">
        <f t="shared" si="16"/>
        <v>-</v>
      </c>
      <c r="AN45" s="20">
        <f t="shared" si="24"/>
        <v>3.0042918454935563E-2</v>
      </c>
      <c r="AO45" s="14">
        <f t="shared" si="17"/>
        <v>9.1000000000000317E-2</v>
      </c>
      <c r="AP45" s="20">
        <f t="shared" si="25"/>
        <v>3.3014196104324878E-2</v>
      </c>
      <c r="AQ45" s="14">
        <f t="shared" si="18"/>
        <v>9.9999999999999922E-2</v>
      </c>
      <c r="AR45" s="20">
        <f t="shared" si="28"/>
        <v>9.9042588312969748E-4</v>
      </c>
      <c r="AS45" s="14">
        <f t="shared" si="29"/>
        <v>2.9999999999996141E-3</v>
      </c>
      <c r="AT45" s="20">
        <f t="shared" si="30"/>
        <v>1.320567844173004E-3</v>
      </c>
      <c r="AU45" s="14">
        <f t="shared" si="31"/>
        <v>4.0000000000003366E-3</v>
      </c>
    </row>
    <row r="46" spans="2:47" x14ac:dyDescent="0.25">
      <c r="B46" s="5" t="s">
        <v>77</v>
      </c>
      <c r="D46" s="24"/>
      <c r="E46" s="25"/>
      <c r="F46" s="20">
        <f t="shared" si="21"/>
        <v>0</v>
      </c>
      <c r="G46" s="14" t="str">
        <f>IF(G22-E22=0,"-",G22-E22)</f>
        <v>-</v>
      </c>
      <c r="H46" s="20">
        <f t="shared" si="21"/>
        <v>0</v>
      </c>
      <c r="I46" s="14" t="str">
        <f t="shared" si="1"/>
        <v>-</v>
      </c>
      <c r="J46" s="20">
        <f t="shared" si="21"/>
        <v>3.0339805825252419E-4</v>
      </c>
      <c r="K46" s="14">
        <f t="shared" si="2"/>
        <v>1.0000000000003569E-3</v>
      </c>
      <c r="L46" s="20">
        <f t="shared" si="21"/>
        <v>0</v>
      </c>
      <c r="M46" s="14" t="str">
        <f t="shared" si="3"/>
        <v>-</v>
      </c>
      <c r="N46" s="20">
        <f t="shared" si="21"/>
        <v>6.0679611650482634E-4</v>
      </c>
      <c r="O46" s="14">
        <f t="shared" si="4"/>
        <v>1.9999999999999732E-3</v>
      </c>
      <c r="P46" s="20">
        <f t="shared" si="21"/>
        <v>2.2451456310679463E-2</v>
      </c>
      <c r="Q46" s="14">
        <f t="shared" si="5"/>
        <v>7.3999999999999747E-2</v>
      </c>
      <c r="R46" s="20">
        <f t="shared" si="21"/>
        <v>9.1019417475735054E-4</v>
      </c>
      <c r="S46" s="14">
        <f t="shared" si="6"/>
        <v>2.999999999999961E-3</v>
      </c>
      <c r="T46" s="20">
        <f t="shared" si="21"/>
        <v>0</v>
      </c>
      <c r="U46" s="14" t="str">
        <f t="shared" si="7"/>
        <v>-</v>
      </c>
      <c r="V46" s="20">
        <f t="shared" si="21"/>
        <v>1.5169902912621769E-3</v>
      </c>
      <c r="W46" s="14">
        <f t="shared" si="8"/>
        <v>4.9999999999999212E-3</v>
      </c>
      <c r="X46" s="20">
        <f t="shared" si="21"/>
        <v>-6.0679611650484855E-3</v>
      </c>
      <c r="Y46" s="14">
        <f t="shared" si="22"/>
        <v>-1.9999999999999726E-2</v>
      </c>
      <c r="Z46" s="20">
        <f t="shared" si="21"/>
        <v>0</v>
      </c>
      <c r="AA46" s="14" t="str">
        <f t="shared" si="10"/>
        <v>-</v>
      </c>
      <c r="AB46" s="20">
        <f t="shared" si="21"/>
        <v>7.2815533980581382E-3</v>
      </c>
      <c r="AC46" s="14">
        <f t="shared" si="11"/>
        <v>2.3999999999999674E-2</v>
      </c>
      <c r="AD46" s="20">
        <f t="shared" si="21"/>
        <v>0</v>
      </c>
      <c r="AE46" s="14" t="str">
        <f t="shared" si="12"/>
        <v>-</v>
      </c>
      <c r="AF46" s="20">
        <f t="shared" si="21"/>
        <v>-1.5169902912621769E-3</v>
      </c>
      <c r="AG46" s="14">
        <f t="shared" si="13"/>
        <v>-4.9999999999999212E-3</v>
      </c>
      <c r="AH46" s="20">
        <f t="shared" si="21"/>
        <v>-9.1019417475712849E-4</v>
      </c>
      <c r="AI46" s="14">
        <f t="shared" si="14"/>
        <v>-2.999999999999961E-3</v>
      </c>
      <c r="AJ46" s="20">
        <f t="shared" si="21"/>
        <v>7.8883495145631866E-3</v>
      </c>
      <c r="AK46" s="14">
        <f t="shared" si="15"/>
        <v>2.600000000000037E-2</v>
      </c>
      <c r="AL46" s="20">
        <f t="shared" si="23"/>
        <v>-3.0339805825252419E-4</v>
      </c>
      <c r="AM46" s="14">
        <f t="shared" si="16"/>
        <v>-9.9999999999997313E-4</v>
      </c>
      <c r="AN46" s="20">
        <f t="shared" si="24"/>
        <v>3.489077669902918E-2</v>
      </c>
      <c r="AO46" s="14">
        <f t="shared" si="17"/>
        <v>0.11499999999999974</v>
      </c>
      <c r="AP46" s="20">
        <f t="shared" si="25"/>
        <v>3.0643203883495174E-2</v>
      </c>
      <c r="AQ46" s="14">
        <f t="shared" si="18"/>
        <v>0.1010000000000004</v>
      </c>
      <c r="AR46" s="20">
        <f t="shared" si="28"/>
        <v>0</v>
      </c>
      <c r="AS46" s="14" t="str">
        <f t="shared" si="29"/>
        <v>-</v>
      </c>
      <c r="AT46" s="20">
        <f t="shared" si="30"/>
        <v>1.2135922330096527E-3</v>
      </c>
      <c r="AU46" s="14">
        <f t="shared" si="31"/>
        <v>3.999999999999837E-3</v>
      </c>
    </row>
    <row r="47" spans="2:47" x14ac:dyDescent="0.25">
      <c r="B47" s="5" t="s">
        <v>78</v>
      </c>
      <c r="D47" s="24"/>
      <c r="E47" s="25"/>
      <c r="F47" s="20">
        <f t="shared" si="21"/>
        <v>0</v>
      </c>
      <c r="G47" s="14" t="str">
        <f>IF(G23-E23=0,"-",G23-E23)</f>
        <v>-</v>
      </c>
      <c r="H47" s="20">
        <f t="shared" si="21"/>
        <v>0</v>
      </c>
      <c r="I47" s="14" t="str">
        <f t="shared" si="1"/>
        <v>-</v>
      </c>
      <c r="J47" s="20">
        <f t="shared" si="21"/>
        <v>0</v>
      </c>
      <c r="K47" s="14" t="str">
        <f t="shared" si="2"/>
        <v>-</v>
      </c>
      <c r="L47" s="20">
        <f t="shared" si="21"/>
        <v>0</v>
      </c>
      <c r="M47" s="14" t="str">
        <f t="shared" si="3"/>
        <v>-</v>
      </c>
      <c r="N47" s="20">
        <f t="shared" si="21"/>
        <v>-5.0505050505034177E-4</v>
      </c>
      <c r="O47" s="14">
        <f t="shared" si="4"/>
        <v>-1.9999999999995625E-3</v>
      </c>
      <c r="P47" s="20">
        <f t="shared" si="21"/>
        <v>2.0959595959595845E-2</v>
      </c>
      <c r="Q47" s="14">
        <f t="shared" si="5"/>
        <v>8.2999999999999977E-2</v>
      </c>
      <c r="R47" s="20">
        <f t="shared" si="21"/>
        <v>2.5252525252517088E-4</v>
      </c>
      <c r="S47" s="14">
        <f t="shared" si="6"/>
        <v>9.9999999999951517E-4</v>
      </c>
      <c r="T47" s="20">
        <f t="shared" si="21"/>
        <v>0</v>
      </c>
      <c r="U47" s="14" t="str">
        <f t="shared" si="7"/>
        <v>-</v>
      </c>
      <c r="V47" s="20">
        <f t="shared" si="21"/>
        <v>3.2828282828281097E-3</v>
      </c>
      <c r="W47" s="14">
        <f t="shared" si="8"/>
        <v>1.2999999999999581E-2</v>
      </c>
      <c r="X47" s="20">
        <f t="shared" si="21"/>
        <v>-7.5757575757571249E-3</v>
      </c>
      <c r="Y47" s="14">
        <f t="shared" si="22"/>
        <v>-2.9999999999998847E-2</v>
      </c>
      <c r="Z47" s="20">
        <f t="shared" si="21"/>
        <v>2.5252525252494884E-4</v>
      </c>
      <c r="AA47" s="14">
        <f t="shared" si="10"/>
        <v>9.9999999999951517E-4</v>
      </c>
      <c r="AB47" s="20">
        <f t="shared" si="21"/>
        <v>9.0909090909090384E-3</v>
      </c>
      <c r="AC47" s="14">
        <f t="shared" si="11"/>
        <v>3.5999999999999713E-2</v>
      </c>
      <c r="AD47" s="20">
        <f t="shared" si="21"/>
        <v>0</v>
      </c>
      <c r="AE47" s="14" t="str">
        <f t="shared" si="12"/>
        <v>-</v>
      </c>
      <c r="AF47" s="20">
        <f t="shared" si="21"/>
        <v>9.5959595959596022E-3</v>
      </c>
      <c r="AG47" s="14">
        <f t="shared" si="13"/>
        <v>3.7999999999999812E-2</v>
      </c>
      <c r="AH47" s="20">
        <f t="shared" si="21"/>
        <v>-1.0101010101006835E-3</v>
      </c>
      <c r="AI47" s="14">
        <f t="shared" si="14"/>
        <v>-3.9999999999991431E-3</v>
      </c>
      <c r="AJ47" s="20">
        <f t="shared" si="21"/>
        <v>8.8383838383836455E-3</v>
      </c>
      <c r="AK47" s="14">
        <f t="shared" si="15"/>
        <v>3.4999999999999643E-2</v>
      </c>
      <c r="AL47" s="20">
        <f t="shared" si="23"/>
        <v>-2.5252525252517088E-4</v>
      </c>
      <c r="AM47" s="14">
        <f t="shared" si="16"/>
        <v>-1.0000000000000286E-3</v>
      </c>
      <c r="AN47" s="20">
        <f t="shared" si="24"/>
        <v>4.3939393939393945E-2</v>
      </c>
      <c r="AO47" s="14">
        <f t="shared" si="17"/>
        <v>0.17399999999999996</v>
      </c>
      <c r="AP47" s="20">
        <f t="shared" si="25"/>
        <v>2.5505050505050697E-2</v>
      </c>
      <c r="AQ47" s="14">
        <f t="shared" si="18"/>
        <v>0.10100000000000076</v>
      </c>
      <c r="AR47" s="20">
        <f t="shared" si="28"/>
        <v>-1.2626262626262985E-3</v>
      </c>
      <c r="AS47" s="14">
        <f t="shared" si="29"/>
        <v>-5.0000000000002265E-3</v>
      </c>
      <c r="AT47" s="20">
        <f t="shared" si="30"/>
        <v>1.2626262626262985E-3</v>
      </c>
      <c r="AU47" s="14">
        <f t="shared" si="31"/>
        <v>5.0000000000002265E-3</v>
      </c>
    </row>
    <row r="48" spans="2:47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  <c r="AR48" s="20"/>
      <c r="AS48" s="14"/>
      <c r="AT48" s="20"/>
      <c r="AU48" s="14"/>
    </row>
    <row r="49" spans="2:54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3.6244727753720341E-4</v>
      </c>
      <c r="K49" s="15">
        <f>IF(K25-I25=0,"-",K25-I25)</f>
        <v>1.2607867612331471E-3</v>
      </c>
      <c r="L49" s="21">
        <f>L25-J25</f>
        <v>0</v>
      </c>
      <c r="M49" s="15" t="str">
        <f>IF(M25-K25=0,"-",M25-K25)</f>
        <v>-</v>
      </c>
      <c r="N49" s="21">
        <f>N25-L25</f>
        <v>7.5798326720777354E-5</v>
      </c>
      <c r="O49" s="15">
        <f>IF(O25-M25=0,"-",O25-M25)</f>
        <v>2.6366738771662073E-4</v>
      </c>
      <c r="P49" s="21">
        <f>P25-N25</f>
        <v>2.2005531266744871E-2</v>
      </c>
      <c r="Q49" s="15">
        <f>IF(Q25-O25=0,"-",Q25-O25)</f>
        <v>7.6547084816121491E-2</v>
      </c>
      <c r="R49" s="21">
        <f>R25-P25</f>
        <v>9.0188715553707333E-4</v>
      </c>
      <c r="S49" s="15">
        <f>IF(S25-Q25=0,"-",S25-Q25)</f>
        <v>3.1372490739992043E-3</v>
      </c>
      <c r="T49" s="21">
        <f>T25-R25</f>
        <v>-1.3810558050053601E-5</v>
      </c>
      <c r="U49" s="15">
        <f>IF(U25-S25=0,"-",U25-S25)</f>
        <v>-4.804055605844848E-5</v>
      </c>
      <c r="V49" s="21">
        <f>V25-T25</f>
        <v>1.9182199190599381E-3</v>
      </c>
      <c r="W49" s="15">
        <f>IF(W25-U25=0,"-",W25-U25)</f>
        <v>6.6726015864093796E-3</v>
      </c>
      <c r="X49" s="21">
        <f>X25-V25</f>
        <v>-6.5034734578284237E-3</v>
      </c>
      <c r="Y49" s="15">
        <f t="shared" ref="Y49" si="32">IF(Y25-U25=0,"-",Y25-U25)</f>
        <v>-1.5949980360889654E-2</v>
      </c>
      <c r="Z49" s="21">
        <f>Z25-X25</f>
        <v>5.3484814370730049E-6</v>
      </c>
      <c r="AA49" s="15">
        <f t="shared" ref="AA49" si="33">IF(AA25-Y25=0,"-",AA25-Y25)</f>
        <v>1.8604897888838123E-5</v>
      </c>
      <c r="AB49" s="21">
        <f>AB25-Z25</f>
        <v>7.9231065148701596E-3</v>
      </c>
      <c r="AC49" s="15">
        <f t="shared" ref="AC49" si="34">IF(AC25-AA25=0,"-",AC25-AA25)</f>
        <v>2.7560830004475442E-2</v>
      </c>
      <c r="AD49" s="21">
        <f>AD25-AB25</f>
        <v>0</v>
      </c>
      <c r="AE49" s="15" t="str">
        <f t="shared" ref="AE49" si="35">IF(AE25-AC25=0,"-",AE25-AC25)</f>
        <v>-</v>
      </c>
      <c r="AF49" s="21">
        <f>AF25-AD25</f>
        <v>2.5139387215000752E-4</v>
      </c>
      <c r="AG49" s="15">
        <f t="shared" ref="AG49" si="36">IF(AG25-AE25=0,"-",AG25-AE25)</f>
        <v>8.7448322971402093E-4</v>
      </c>
      <c r="AH49" s="21">
        <f>AH25-AF25</f>
        <v>-1.0086384889069766E-3</v>
      </c>
      <c r="AI49" s="15">
        <f t="shared" ref="AI49" si="37">IF(AI25-AG25=0,"-",AI25-AG25)</f>
        <v>-3.5085876829450552E-3</v>
      </c>
      <c r="AJ49" s="21">
        <f>AJ25-AH25</f>
        <v>6.8780564691637291E-3</v>
      </c>
      <c r="AK49" s="15">
        <f t="shared" ref="AK49" si="38">IF(AK25-AI25=0,"-",AK25-AI25)</f>
        <v>2.3925583324170607E-2</v>
      </c>
      <c r="AL49" s="21">
        <f>AL25-AJ25</f>
        <v>-1.8799933126389945E-4</v>
      </c>
      <c r="AM49" s="15">
        <f t="shared" ref="AM49" si="39">IF(AM25-AK25=0,"-",AM25-AK25)</f>
        <v>-6.539628869303149E-4</v>
      </c>
      <c r="AN49" s="21">
        <f>AN25-AL25</f>
        <v>3.6361853760834784E-2</v>
      </c>
      <c r="AO49" s="15">
        <f t="shared" ref="AO49" si="40">IF(AO25-AM25=0,"-",AO25-AM25)</f>
        <v>0.12044882170221798</v>
      </c>
      <c r="AP49" s="21">
        <f>AP25-AN25</f>
        <v>2.9489798888471919E-2</v>
      </c>
      <c r="AQ49" s="15">
        <f t="shared" ref="AQ49" si="41">IF(AQ25-AO25=0,"-",AQ25-AO25)</f>
        <v>9.9999999999999978E-2</v>
      </c>
      <c r="AR49" s="21">
        <f>AR25-AP25</f>
        <v>3.8200446983216452E-5</v>
      </c>
      <c r="AS49" s="15">
        <f t="shared" ref="AS49" si="42">IF(AS25-AQ25=0,"-",AS25-AQ25)</f>
        <v>1.2953783485569748E-4</v>
      </c>
      <c r="AT49" s="21">
        <f>AT25-AR25</f>
        <v>1.2975373710231164E-3</v>
      </c>
      <c r="AU49" s="15">
        <f t="shared" ref="AU49" si="43">IF(AU25-AS25=0,"-",AU25-AS25)</f>
        <v>4.3999532717404755E-3</v>
      </c>
    </row>
    <row r="51" spans="2:54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6.7613252197418205E-4</v>
      </c>
      <c r="L51" s="16">
        <f>MAX(L31:L49)</f>
        <v>0</v>
      </c>
      <c r="N51" s="16">
        <f>MAX(N31:N49)</f>
        <v>4.0232952630061547E-3</v>
      </c>
      <c r="P51" s="16">
        <f>MAX(P31:P49)</f>
        <v>2.3440079234070765E-2</v>
      </c>
      <c r="R51" s="16">
        <f>MAX(R31:R49)</f>
        <v>2.6551514358492678E-3</v>
      </c>
      <c r="T51" s="16">
        <f>MAX(T31:T49)</f>
        <v>0</v>
      </c>
      <c r="V51" s="16">
        <f>MAX(V31:V49)</f>
        <v>3.6926203247654721E-3</v>
      </c>
      <c r="X51" s="16">
        <f>MAX(X31:X49)</f>
        <v>2.0664495871777544E-2</v>
      </c>
      <c r="Z51" s="16">
        <f>MAX(Z31:Z49)</f>
        <v>2.5252525252494884E-4</v>
      </c>
      <c r="AB51" s="16">
        <f>MAX(AB31:AB49)</f>
        <v>9.0909090909090384E-3</v>
      </c>
      <c r="AD51" s="16">
        <f>MAX(AD31:AD49)</f>
        <v>0</v>
      </c>
      <c r="AF51" s="16">
        <f>MAX(AF31:AF49)</f>
        <v>9.5959595959596022E-3</v>
      </c>
      <c r="AH51" s="16">
        <f>MAX(AH31:AH49)</f>
        <v>3.3484134610928251E-4</v>
      </c>
      <c r="AJ51" s="16">
        <f>MAX(AJ31:AJ49)</f>
        <v>8.8383838383836455E-3</v>
      </c>
      <c r="AL51" s="16">
        <f>MAX(AL31:AL49)</f>
        <v>2.3772979931913074E-4</v>
      </c>
      <c r="AN51" s="16">
        <f>MAX(AN31:AN49)</f>
        <v>4.3939393939393945E-2</v>
      </c>
      <c r="AP51" s="16">
        <f>MAX(AP31:AP49)</f>
        <v>6.8197164078325434E-2</v>
      </c>
      <c r="AR51" s="16">
        <f>MAX(AR31:AR49)</f>
        <v>4.7329276538201626E-3</v>
      </c>
      <c r="AT51" s="16">
        <f>MAX(AT31:AT49)</f>
        <v>2.7045300878971723E-3</v>
      </c>
    </row>
    <row r="52" spans="2:54" ht="219" customHeight="1" x14ac:dyDescent="0.25">
      <c r="B52" s="17" t="s">
        <v>28</v>
      </c>
      <c r="C52" s="18"/>
      <c r="D52" s="63"/>
      <c r="E52" s="64"/>
      <c r="F52" s="57"/>
      <c r="G52" s="58"/>
      <c r="H52" s="57"/>
      <c r="I52" s="58"/>
      <c r="J52" s="57"/>
      <c r="K52" s="58"/>
      <c r="L52" s="57"/>
      <c r="M52" s="58"/>
      <c r="N52" s="57"/>
      <c r="O52" s="58"/>
      <c r="P52" s="57"/>
      <c r="Q52" s="58"/>
      <c r="R52" s="57"/>
      <c r="S52" s="58"/>
      <c r="T52" s="57"/>
      <c r="U52" s="58"/>
      <c r="V52" s="57"/>
      <c r="W52" s="58"/>
      <c r="X52" s="57"/>
      <c r="Y52" s="58"/>
      <c r="Z52" s="57"/>
      <c r="AA52" s="58"/>
      <c r="AB52" s="57"/>
      <c r="AC52" s="58"/>
      <c r="AD52" s="57"/>
      <c r="AE52" s="58"/>
      <c r="AF52" s="57"/>
      <c r="AG52" s="58"/>
      <c r="AH52" s="57"/>
      <c r="AI52" s="58"/>
      <c r="AJ52" s="57"/>
      <c r="AK52" s="58"/>
      <c r="AL52" s="57"/>
      <c r="AM52" s="58"/>
      <c r="AN52" s="57"/>
      <c r="AO52" s="58"/>
      <c r="AP52" s="59"/>
      <c r="AQ52" s="60"/>
      <c r="AR52" s="59"/>
      <c r="AS52" s="60"/>
      <c r="AT52" s="59"/>
      <c r="AU52" s="60"/>
    </row>
    <row r="54" spans="2:54" x14ac:dyDescent="0.25">
      <c r="B54" s="1" t="s">
        <v>14</v>
      </c>
      <c r="D54" s="1" t="str">
        <f t="shared" ref="D54:D65" si="44">IF(OR(D7="-",D7&lt;0.02),"",D$28&amp;",")</f>
        <v/>
      </c>
      <c r="E54" s="1" t="str">
        <f t="shared" ref="E54:E65" si="45">IF(OR(D7="-",D7&gt;-0.02),"",D$28&amp;",")</f>
        <v/>
      </c>
      <c r="F54" s="1" t="str">
        <f t="shared" ref="F54:F65" si="46">IF(OR(F31="-",F31&lt;0.02),"",F$28&amp;",")</f>
        <v/>
      </c>
      <c r="G54" s="1" t="str">
        <f t="shared" ref="G54:G65" si="47">IF(OR(F31="-",F31&gt;-0.02),"",F$28&amp;",")</f>
        <v/>
      </c>
      <c r="H54" s="1" t="str">
        <f t="shared" ref="H54:H65" si="48">IF(OR(H31="-",H31&lt;0.02),"",H$28&amp;",")</f>
        <v/>
      </c>
      <c r="I54" s="1" t="str">
        <f t="shared" ref="I54:I65" si="49">IF(OR(H31="-",H31&gt;-0.02),"",H$28&amp;",")</f>
        <v/>
      </c>
      <c r="J54" s="1" t="str">
        <f t="shared" ref="J54:J65" si="50">IF(OR(J31="-",J31&lt;0.02),"",J$28&amp;",")</f>
        <v/>
      </c>
      <c r="K54" s="1" t="str">
        <f t="shared" ref="K54:K65" si="51">IF(OR(J31="-",J31&gt;-0.02),"",J$28&amp;",")</f>
        <v/>
      </c>
      <c r="L54" s="1" t="str">
        <f t="shared" ref="L54:L65" si="52">IF(OR(L31="-",L31&lt;0.02),"",L$28&amp;",")</f>
        <v/>
      </c>
      <c r="M54" s="1" t="str">
        <f t="shared" ref="M54:M65" si="53">IF(OR(L31="-",L31&gt;-0.02),"",L$28&amp;",")</f>
        <v/>
      </c>
      <c r="N54" s="1" t="str">
        <f t="shared" ref="N54:N65" si="54">IF(OR(N31="-",N31&lt;0.02),"",N$28&amp;",")</f>
        <v/>
      </c>
      <c r="O54" s="1" t="str">
        <f t="shared" ref="O54:O65" si="55">IF(OR(N31="-",N31&gt;-0.02),"",N$28&amp;",")</f>
        <v/>
      </c>
      <c r="P54" s="1" t="str">
        <f t="shared" ref="P54:P65" si="56">IF(OR(P31="-",P31&lt;0.02),"",P$28&amp;",")</f>
        <v/>
      </c>
      <c r="Q54" s="1" t="str">
        <f t="shared" ref="Q54:Q65" si="57">IF(OR(P31="-",P31&gt;-0.02),"",P$28&amp;",")</f>
        <v/>
      </c>
      <c r="R54" s="1" t="str">
        <f t="shared" ref="R54:R65" si="58">IF(OR(R31="-",R31&lt;0.02),"",R$28&amp;",")</f>
        <v/>
      </c>
      <c r="S54" s="1" t="str">
        <f t="shared" ref="S54:S65" si="59">IF(OR(R31="-",R31&gt;-0.02),"",R$28&amp;",")</f>
        <v/>
      </c>
      <c r="T54" s="1" t="str">
        <f t="shared" ref="T54:T65" si="60">IF(OR(T31="-",T31&lt;0.02),"",T$28&amp;",")</f>
        <v/>
      </c>
      <c r="U54" s="1" t="str">
        <f t="shared" ref="U54:U65" si="61">IF(OR(T31="-",T31&gt;-0.02),"",T$28&amp;",")</f>
        <v/>
      </c>
      <c r="V54" s="1" t="str">
        <f t="shared" ref="V54:V65" si="62">IF(OR(V31="-",V31&lt;0.02),"",V$28&amp;",")</f>
        <v/>
      </c>
      <c r="W54" s="1" t="str">
        <f t="shared" ref="W54:W65" si="63">IF(OR(V31="-",V31&gt;-0.02),"",V$28&amp;",")</f>
        <v/>
      </c>
      <c r="X54" s="1" t="str">
        <f t="shared" ref="X54:X65" si="64">IF(OR(X31="-",X31&lt;0.02),"",X$28&amp;",")</f>
        <v/>
      </c>
      <c r="Y54" s="1" t="str">
        <f t="shared" ref="Y54:Y65" si="65">IF(OR(X31="-",X31&gt;-0.02),"",X$28&amp;",")</f>
        <v/>
      </c>
      <c r="Z54" s="1" t="str">
        <f t="shared" ref="Z54:Z65" si="66">IF(OR(Z31="-",Z31&lt;0.02),"",Z$28&amp;",")</f>
        <v/>
      </c>
      <c r="AA54" s="1" t="str">
        <f t="shared" ref="AA54:AA65" si="67">IF(OR(Z31="-",Z31&gt;-0.02),"",Z$28&amp;",")</f>
        <v/>
      </c>
      <c r="AB54" s="1" t="str">
        <f t="shared" ref="AB54:AB65" si="68">IF(OR(AB31="-",AB31&lt;0.02),"",AB$28&amp;",")</f>
        <v/>
      </c>
      <c r="AC54" s="1" t="str">
        <f t="shared" ref="AC54:AC65" si="69">IF(OR(AB31="-",AB31&gt;-0.02),"",AB$28&amp;",")</f>
        <v/>
      </c>
      <c r="AD54" s="1" t="str">
        <f t="shared" ref="AD54:AD65" si="70">IF(OR(AD31="-",AD31&lt;0.02),"",AD$28&amp;",")</f>
        <v/>
      </c>
      <c r="AE54" s="1" t="str">
        <f t="shared" ref="AE54:AE65" si="71">IF(OR(AD31="-",AD31&gt;-0.02),"",AD$28&amp;",")</f>
        <v/>
      </c>
      <c r="AF54" s="1" t="str">
        <f t="shared" ref="AF54:AF65" si="72">IF(OR(AF31="-",AF31&lt;0.02),"",AF$28&amp;",")</f>
        <v/>
      </c>
      <c r="AG54" s="1" t="str">
        <f t="shared" ref="AG54:AG65" si="73">IF(OR(AF31="-",AF31&gt;-0.02),"",AF$28&amp;",")</f>
        <v/>
      </c>
      <c r="AH54" s="1" t="str">
        <f t="shared" ref="AH54:AH65" si="74">IF(OR(AH31="-",AH31&lt;0.02),"",AH$28&amp;",")</f>
        <v/>
      </c>
      <c r="AI54" s="1" t="str">
        <f t="shared" ref="AI54:AI65" si="75">IF(OR(AH31="-",AH31&gt;-0.02),"",AH$28&amp;",")</f>
        <v/>
      </c>
      <c r="AJ54" s="1" t="str">
        <f t="shared" ref="AJ54:AJ65" si="76">IF(OR(AJ31="-",AJ31&lt;0.02),"",AJ$28&amp;",")</f>
        <v/>
      </c>
      <c r="AK54" s="1" t="str">
        <f t="shared" ref="AK54:AK65" si="77">IF(OR(AJ31="-",AJ31&gt;-0.02),"",AJ$28&amp;",")</f>
        <v/>
      </c>
      <c r="AL54" s="1" t="str">
        <f t="shared" ref="AL54:AL65" si="78">IF(OR(AL31="-",AL31&lt;0.02),"",AL$28&amp;",")</f>
        <v/>
      </c>
      <c r="AM54" s="1" t="str">
        <f t="shared" ref="AM54:AM65" si="79">IF(OR(AL31="-",AL31&gt;-0.02),"",AL$28&amp;",")</f>
        <v/>
      </c>
      <c r="AN54" s="1" t="str">
        <f t="shared" ref="AN54:AN65" si="80">IF(OR(AN31="-",AN31&lt;0.02),"",AN$28&amp;",")</f>
        <v/>
      </c>
      <c r="AO54" s="1" t="str">
        <f t="shared" ref="AO54:AO65" si="81">IF(OR(AN31="-",AN31&gt;-0.02),"",AN$28&amp;",")</f>
        <v/>
      </c>
      <c r="AP54" s="1" t="str">
        <f t="shared" ref="AP54:AP65" si="82">IF(OR(AP31="-",AP31&lt;0.02),"",AP$28&amp;",")</f>
        <v>Table 1076: allowed revenue,</v>
      </c>
      <c r="AQ54" s="1" t="str">
        <f t="shared" ref="AQ54:AQ65" si="83">IF(OR(AP31="-",AP31&gt;-0.02),"",AP$28&amp;",")</f>
        <v/>
      </c>
      <c r="AR54" s="1" t="str">
        <f t="shared" ref="AR54" si="84">IF(OR(AR31="-",AR31&lt;0.02),"",AR$28&amp;",")</f>
        <v/>
      </c>
      <c r="AS54" s="1" t="str">
        <f t="shared" ref="AS54:AS71" si="85">IF(OR(AR31="-",AR31&gt;-0.02),"",AR$28&amp;",")</f>
        <v/>
      </c>
      <c r="AW54" s="1" t="str">
        <f t="shared" ref="AW54:AW71" si="86">D54&amp;F54&amp;H54&amp;J54&amp;L54&amp;N54&amp;P54&amp;R54&amp;T54&amp;V54&amp;X54&amp;Z54&amp;AB54&amp;AD54&amp;AF54&amp;AH54&amp;AJ54&amp;AL54&amp;AN54&amp;AP54</f>
        <v>Table 1076: allowed revenue,</v>
      </c>
      <c r="AX54" s="1" t="str">
        <f t="shared" ref="AX54:AX71" si="87">E54&amp;G54&amp;I54&amp;K54&amp;M54&amp;O54&amp;Q54&amp;S54&amp;U54&amp;W54&amp;Y54&amp;AA54&amp;AC54&amp;AE54&amp;AG54&amp;AI54&amp;AK54&amp;AM54&amp;AO54&amp;AQ54</f>
        <v/>
      </c>
      <c r="AY54" s="1" t="str">
        <f>IF(AW54="","No factors contributing to greater than 2% upward change.",BA54)</f>
        <v>Gone up mainly due to Table 1076: allowed revenue,</v>
      </c>
      <c r="AZ54" s="1" t="str">
        <f>IF(AX54="","No factors contributing to greater than 2% downward change.",BB54)</f>
        <v>No factors contributing to greater than 2% downward change.</v>
      </c>
      <c r="BA54" s="1" t="str">
        <f>"Gone up mainly due to "&amp;AW54</f>
        <v>Gone up mainly due to Table 1076: allowed revenue,</v>
      </c>
      <c r="BB54" s="1" t="str">
        <f>"Gone down mainly due to "&amp;AX54</f>
        <v xml:space="preserve">Gone down mainly due to </v>
      </c>
    </row>
    <row r="55" spans="2:54" x14ac:dyDescent="0.25">
      <c r="B55" s="1" t="s">
        <v>15</v>
      </c>
      <c r="D55" s="1" t="str">
        <f t="shared" si="44"/>
        <v/>
      </c>
      <c r="E55" s="1" t="str">
        <f t="shared" si="45"/>
        <v/>
      </c>
      <c r="F55" s="1" t="str">
        <f t="shared" si="46"/>
        <v/>
      </c>
      <c r="G55" s="1" t="str">
        <f t="shared" si="47"/>
        <v/>
      </c>
      <c r="H55" s="1" t="str">
        <f t="shared" si="48"/>
        <v/>
      </c>
      <c r="I55" s="1" t="str">
        <f t="shared" si="49"/>
        <v/>
      </c>
      <c r="J55" s="1" t="str">
        <f t="shared" si="50"/>
        <v/>
      </c>
      <c r="K55" s="1" t="str">
        <f t="shared" si="51"/>
        <v/>
      </c>
      <c r="L55" s="1" t="str">
        <f t="shared" si="52"/>
        <v/>
      </c>
      <c r="M55" s="1" t="str">
        <f t="shared" si="53"/>
        <v/>
      </c>
      <c r="N55" s="1" t="str">
        <f t="shared" si="54"/>
        <v/>
      </c>
      <c r="O55" s="1" t="str">
        <f t="shared" si="55"/>
        <v/>
      </c>
      <c r="P55" s="1" t="str">
        <f t="shared" si="56"/>
        <v/>
      </c>
      <c r="Q55" s="1" t="str">
        <f t="shared" si="57"/>
        <v/>
      </c>
      <c r="R55" s="1" t="str">
        <f t="shared" si="58"/>
        <v/>
      </c>
      <c r="S55" s="1" t="str">
        <f t="shared" si="59"/>
        <v/>
      </c>
      <c r="T55" s="1" t="str">
        <f t="shared" si="60"/>
        <v/>
      </c>
      <c r="U55" s="1" t="str">
        <f t="shared" si="61"/>
        <v/>
      </c>
      <c r="V55" s="1" t="str">
        <f t="shared" si="62"/>
        <v/>
      </c>
      <c r="W55" s="1" t="str">
        <f t="shared" si="63"/>
        <v/>
      </c>
      <c r="X55" s="1" t="str">
        <f t="shared" si="64"/>
        <v>Table 1041: load characteristics (Coincidence Factor),</v>
      </c>
      <c r="Y55" s="1" t="str">
        <f t="shared" si="65"/>
        <v/>
      </c>
      <c r="Z55" s="1" t="str">
        <f t="shared" si="66"/>
        <v/>
      </c>
      <c r="AA55" s="1" t="str">
        <f t="shared" si="67"/>
        <v/>
      </c>
      <c r="AB55" s="1" t="str">
        <f t="shared" si="68"/>
        <v/>
      </c>
      <c r="AC55" s="1" t="str">
        <f t="shared" si="69"/>
        <v/>
      </c>
      <c r="AD55" s="1" t="str">
        <f t="shared" si="70"/>
        <v/>
      </c>
      <c r="AE55" s="1" t="str">
        <f t="shared" si="71"/>
        <v/>
      </c>
      <c r="AF55" s="1" t="str">
        <f t="shared" si="72"/>
        <v/>
      </c>
      <c r="AG55" s="1" t="str">
        <f t="shared" si="73"/>
        <v/>
      </c>
      <c r="AH55" s="1" t="str">
        <f t="shared" si="74"/>
        <v/>
      </c>
      <c r="AI55" s="1" t="str">
        <f t="shared" si="75"/>
        <v/>
      </c>
      <c r="AJ55" s="1" t="str">
        <f t="shared" si="76"/>
        <v/>
      </c>
      <c r="AK55" s="1" t="str">
        <f t="shared" si="77"/>
        <v/>
      </c>
      <c r="AL55" s="1" t="str">
        <f t="shared" si="78"/>
        <v/>
      </c>
      <c r="AM55" s="1" t="str">
        <f t="shared" si="79"/>
        <v/>
      </c>
      <c r="AN55" s="1" t="str">
        <f t="shared" si="80"/>
        <v/>
      </c>
      <c r="AO55" s="1" t="str">
        <f t="shared" si="81"/>
        <v>Table 1053: volumes and mpans etc forecast,</v>
      </c>
      <c r="AP55" s="1" t="str">
        <f t="shared" si="82"/>
        <v>Table 1076: allowed revenue,</v>
      </c>
      <c r="AQ55" s="1" t="str">
        <f t="shared" si="83"/>
        <v/>
      </c>
      <c r="AR55" s="1" t="str">
        <f t="shared" ref="AR55" si="88">IF(OR(AR32="-",AR32&lt;0.02),"",AR$28&amp;",")</f>
        <v/>
      </c>
      <c r="AS55" s="1" t="str">
        <f t="shared" si="85"/>
        <v/>
      </c>
      <c r="AW55" s="1" t="str">
        <f t="shared" si="86"/>
        <v>Table 1041: load characteristics (Coincidence Factor),Table 1076: allowed revenue,</v>
      </c>
      <c r="AX55" s="1" t="str">
        <f t="shared" si="87"/>
        <v>Table 1053: volumes and mpans etc forecast,</v>
      </c>
      <c r="AY55" s="1" t="str">
        <f t="shared" ref="AY55:AY71" si="89">IF(AW55="","No factors contributing to greater than 2% upward change.",BA55)</f>
        <v>Gone up mainly due to Table 1041: load characteristics (Coincidence Factor),Table 1076: allowed revenue,</v>
      </c>
      <c r="AZ55" s="1" t="str">
        <f t="shared" ref="AZ55:AZ71" si="90">IF(AX55="","No factors contributing to greater than 2% downward change.",BB55)</f>
        <v>Gone down mainly due to Table 1053: volumes and mpans etc forecast,</v>
      </c>
      <c r="BA55" s="1" t="str">
        <f t="shared" ref="BA55:BA71" si="91">"Gone up mainly due to "&amp;AW55</f>
        <v>Gone up mainly due to Table 1041: load characteristics (Coincidence Factor),Table 1076: allowed revenue,</v>
      </c>
      <c r="BB55" s="1" t="str">
        <f t="shared" ref="BB55:BB71" si="92">"Gone down mainly due to "&amp;AX55</f>
        <v>Gone down mainly due to Table 1053: volumes and mpans etc forecast,</v>
      </c>
    </row>
    <row r="56" spans="2:54" x14ac:dyDescent="0.25">
      <c r="B56" s="1" t="s">
        <v>16</v>
      </c>
      <c r="D56" s="1" t="str">
        <f t="shared" si="44"/>
        <v/>
      </c>
      <c r="E56" s="1" t="str">
        <f t="shared" si="45"/>
        <v/>
      </c>
      <c r="F56" s="1" t="str">
        <f t="shared" si="46"/>
        <v/>
      </c>
      <c r="G56" s="1" t="str">
        <f t="shared" si="47"/>
        <v/>
      </c>
      <c r="H56" s="1" t="str">
        <f t="shared" si="48"/>
        <v/>
      </c>
      <c r="I56" s="1" t="str">
        <f t="shared" si="49"/>
        <v/>
      </c>
      <c r="J56" s="1" t="str">
        <f t="shared" si="50"/>
        <v/>
      </c>
      <c r="K56" s="1" t="str">
        <f t="shared" si="51"/>
        <v/>
      </c>
      <c r="L56" s="1" t="str">
        <f t="shared" si="52"/>
        <v/>
      </c>
      <c r="M56" s="1" t="str">
        <f t="shared" si="53"/>
        <v/>
      </c>
      <c r="N56" s="1" t="str">
        <f t="shared" si="54"/>
        <v/>
      </c>
      <c r="O56" s="1" t="str">
        <f t="shared" si="55"/>
        <v/>
      </c>
      <c r="P56" s="1" t="str">
        <f t="shared" si="56"/>
        <v/>
      </c>
      <c r="Q56" s="1" t="str">
        <f t="shared" si="57"/>
        <v/>
      </c>
      <c r="R56" s="1" t="str">
        <f t="shared" si="58"/>
        <v/>
      </c>
      <c r="S56" s="1" t="str">
        <f t="shared" si="59"/>
        <v/>
      </c>
      <c r="T56" s="1" t="str">
        <f t="shared" si="60"/>
        <v/>
      </c>
      <c r="U56" s="1" t="str">
        <f t="shared" si="61"/>
        <v/>
      </c>
      <c r="V56" s="1" t="str">
        <f t="shared" si="62"/>
        <v/>
      </c>
      <c r="W56" s="1" t="str">
        <f t="shared" si="63"/>
        <v/>
      </c>
      <c r="X56" s="1" t="str">
        <f t="shared" si="64"/>
        <v/>
      </c>
      <c r="Y56" s="1" t="str">
        <f t="shared" si="65"/>
        <v/>
      </c>
      <c r="Z56" s="1" t="str">
        <f t="shared" si="66"/>
        <v/>
      </c>
      <c r="AA56" s="1" t="str">
        <f t="shared" si="67"/>
        <v/>
      </c>
      <c r="AB56" s="1" t="str">
        <f t="shared" si="68"/>
        <v/>
      </c>
      <c r="AC56" s="1" t="str">
        <f t="shared" si="69"/>
        <v/>
      </c>
      <c r="AD56" s="1" t="str">
        <f t="shared" si="70"/>
        <v/>
      </c>
      <c r="AE56" s="1" t="str">
        <f t="shared" si="71"/>
        <v/>
      </c>
      <c r="AF56" s="1" t="str">
        <f t="shared" si="72"/>
        <v/>
      </c>
      <c r="AG56" s="1" t="str">
        <f t="shared" si="73"/>
        <v/>
      </c>
      <c r="AH56" s="1" t="str">
        <f t="shared" si="74"/>
        <v/>
      </c>
      <c r="AI56" s="1" t="str">
        <f t="shared" si="75"/>
        <v/>
      </c>
      <c r="AJ56" s="1" t="str">
        <f t="shared" si="76"/>
        <v/>
      </c>
      <c r="AK56" s="1" t="str">
        <f t="shared" si="77"/>
        <v/>
      </c>
      <c r="AL56" s="1" t="str">
        <f t="shared" si="78"/>
        <v/>
      </c>
      <c r="AM56" s="1" t="str">
        <f t="shared" si="79"/>
        <v/>
      </c>
      <c r="AN56" s="1" t="str">
        <f t="shared" si="80"/>
        <v/>
      </c>
      <c r="AO56" s="1" t="str">
        <f t="shared" si="81"/>
        <v/>
      </c>
      <c r="AP56" s="1" t="str">
        <f t="shared" si="82"/>
        <v>Table 1076: allowed revenue,</v>
      </c>
      <c r="AQ56" s="1" t="str">
        <f t="shared" si="83"/>
        <v/>
      </c>
      <c r="AR56" s="1" t="str">
        <f t="shared" ref="AR56" si="93">IF(OR(AR33="-",AR33&lt;0.02),"",AR$28&amp;",")</f>
        <v/>
      </c>
      <c r="AS56" s="1" t="str">
        <f t="shared" si="85"/>
        <v/>
      </c>
      <c r="AW56" s="1" t="str">
        <f t="shared" si="86"/>
        <v>Table 1076: allowed revenue,</v>
      </c>
      <c r="AX56" s="1" t="str">
        <f t="shared" si="87"/>
        <v/>
      </c>
      <c r="AY56" s="1" t="str">
        <f t="shared" si="89"/>
        <v>Gone up mainly due to Table 1076: allowed revenue,</v>
      </c>
      <c r="AZ56" s="1" t="str">
        <f t="shared" si="90"/>
        <v>No factors contributing to greater than 2% downward change.</v>
      </c>
      <c r="BA56" s="1" t="str">
        <f t="shared" si="91"/>
        <v>Gone up mainly due to Table 1076: allowed revenue,</v>
      </c>
      <c r="BB56" s="1" t="str">
        <f t="shared" si="92"/>
        <v xml:space="preserve">Gone down mainly due to </v>
      </c>
    </row>
    <row r="57" spans="2:54" x14ac:dyDescent="0.25">
      <c r="B57" s="1" t="s">
        <v>17</v>
      </c>
      <c r="D57" s="1" t="str">
        <f t="shared" si="44"/>
        <v/>
      </c>
      <c r="E57" s="1" t="str">
        <f t="shared" si="45"/>
        <v/>
      </c>
      <c r="F57" s="1" t="str">
        <f t="shared" si="46"/>
        <v/>
      </c>
      <c r="G57" s="1" t="str">
        <f t="shared" si="47"/>
        <v/>
      </c>
      <c r="H57" s="1" t="str">
        <f t="shared" si="48"/>
        <v/>
      </c>
      <c r="I57" s="1" t="str">
        <f t="shared" si="49"/>
        <v/>
      </c>
      <c r="J57" s="1" t="str">
        <f t="shared" si="50"/>
        <v/>
      </c>
      <c r="K57" s="1" t="str">
        <f t="shared" si="51"/>
        <v/>
      </c>
      <c r="L57" s="1" t="str">
        <f t="shared" si="52"/>
        <v/>
      </c>
      <c r="M57" s="1" t="str">
        <f t="shared" si="53"/>
        <v/>
      </c>
      <c r="N57" s="1" t="str">
        <f t="shared" si="54"/>
        <v/>
      </c>
      <c r="O57" s="1" t="str">
        <f t="shared" si="55"/>
        <v/>
      </c>
      <c r="P57" s="1" t="str">
        <f t="shared" si="56"/>
        <v/>
      </c>
      <c r="Q57" s="1" t="str">
        <f t="shared" si="57"/>
        <v/>
      </c>
      <c r="R57" s="1" t="str">
        <f t="shared" si="58"/>
        <v/>
      </c>
      <c r="S57" s="1" t="str">
        <f t="shared" si="59"/>
        <v/>
      </c>
      <c r="T57" s="1" t="str">
        <f t="shared" si="60"/>
        <v/>
      </c>
      <c r="U57" s="1" t="str">
        <f t="shared" si="61"/>
        <v/>
      </c>
      <c r="V57" s="1" t="str">
        <f t="shared" si="62"/>
        <v/>
      </c>
      <c r="W57" s="1" t="str">
        <f t="shared" si="63"/>
        <v/>
      </c>
      <c r="X57" s="1" t="str">
        <f t="shared" si="64"/>
        <v/>
      </c>
      <c r="Y57" s="1" t="str">
        <f t="shared" si="65"/>
        <v>Table 1041: load characteristics (Coincidence Factor),</v>
      </c>
      <c r="Z57" s="1" t="str">
        <f t="shared" si="66"/>
        <v/>
      </c>
      <c r="AA57" s="1" t="str">
        <f t="shared" si="67"/>
        <v/>
      </c>
      <c r="AB57" s="1" t="str">
        <f t="shared" si="68"/>
        <v/>
      </c>
      <c r="AC57" s="1" t="str">
        <f t="shared" si="69"/>
        <v/>
      </c>
      <c r="AD57" s="1" t="str">
        <f t="shared" si="70"/>
        <v/>
      </c>
      <c r="AE57" s="1" t="str">
        <f t="shared" si="71"/>
        <v/>
      </c>
      <c r="AF57" s="1" t="str">
        <f t="shared" si="72"/>
        <v/>
      </c>
      <c r="AG57" s="1" t="str">
        <f t="shared" si="73"/>
        <v/>
      </c>
      <c r="AH57" s="1" t="str">
        <f t="shared" si="74"/>
        <v/>
      </c>
      <c r="AI57" s="1" t="str">
        <f t="shared" si="75"/>
        <v/>
      </c>
      <c r="AJ57" s="1" t="str">
        <f t="shared" si="76"/>
        <v/>
      </c>
      <c r="AK57" s="1" t="str">
        <f t="shared" si="77"/>
        <v/>
      </c>
      <c r="AL57" s="1" t="str">
        <f t="shared" si="78"/>
        <v/>
      </c>
      <c r="AM57" s="1" t="str">
        <f t="shared" si="79"/>
        <v/>
      </c>
      <c r="AN57" s="1" t="str">
        <f t="shared" si="80"/>
        <v/>
      </c>
      <c r="AO57" s="1" t="str">
        <f t="shared" si="81"/>
        <v/>
      </c>
      <c r="AP57" s="1" t="str">
        <f t="shared" si="82"/>
        <v>Table 1076: allowed revenue,</v>
      </c>
      <c r="AQ57" s="1" t="str">
        <f t="shared" si="83"/>
        <v/>
      </c>
      <c r="AR57" s="1" t="str">
        <f t="shared" ref="AR57" si="94">IF(OR(AR34="-",AR34&lt;0.02),"",AR$28&amp;",")</f>
        <v/>
      </c>
      <c r="AS57" s="1" t="str">
        <f t="shared" si="85"/>
        <v/>
      </c>
      <c r="AW57" s="1" t="str">
        <f t="shared" si="86"/>
        <v>Table 1076: allowed revenue,</v>
      </c>
      <c r="AX57" s="1" t="str">
        <f t="shared" si="87"/>
        <v>Table 1041: load characteristics (Coincidence Factor),</v>
      </c>
      <c r="AY57" s="1" t="str">
        <f t="shared" si="89"/>
        <v>Gone up mainly due to Table 1076: allowed revenue,</v>
      </c>
      <c r="AZ57" s="1" t="str">
        <f t="shared" si="90"/>
        <v>Gone down mainly due to Table 1041: load characteristics (Coincidence Factor),</v>
      </c>
      <c r="BA57" s="1" t="str">
        <f t="shared" si="91"/>
        <v>Gone up mainly due to Table 1076: allowed revenue,</v>
      </c>
      <c r="BB57" s="1" t="str">
        <f t="shared" si="92"/>
        <v>Gone down mainly due to Table 1041: load characteristics (Coincidence Factor),</v>
      </c>
    </row>
    <row r="58" spans="2:54" x14ac:dyDescent="0.25">
      <c r="B58" s="1" t="s">
        <v>18</v>
      </c>
      <c r="D58" s="1" t="str">
        <f t="shared" si="44"/>
        <v/>
      </c>
      <c r="E58" s="1" t="str">
        <f t="shared" si="45"/>
        <v/>
      </c>
      <c r="F58" s="1" t="str">
        <f t="shared" si="46"/>
        <v/>
      </c>
      <c r="G58" s="1" t="str">
        <f t="shared" si="47"/>
        <v/>
      </c>
      <c r="H58" s="1" t="str">
        <f t="shared" si="48"/>
        <v/>
      </c>
      <c r="I58" s="1" t="str">
        <f t="shared" si="49"/>
        <v/>
      </c>
      <c r="J58" s="1" t="str">
        <f t="shared" si="50"/>
        <v/>
      </c>
      <c r="K58" s="1" t="str">
        <f t="shared" si="51"/>
        <v/>
      </c>
      <c r="L58" s="1" t="str">
        <f t="shared" si="52"/>
        <v/>
      </c>
      <c r="M58" s="1" t="str">
        <f t="shared" si="53"/>
        <v/>
      </c>
      <c r="N58" s="1" t="str">
        <f t="shared" si="54"/>
        <v/>
      </c>
      <c r="O58" s="1" t="str">
        <f t="shared" si="55"/>
        <v/>
      </c>
      <c r="P58" s="1" t="str">
        <f t="shared" si="56"/>
        <v/>
      </c>
      <c r="Q58" s="1" t="str">
        <f t="shared" si="57"/>
        <v/>
      </c>
      <c r="R58" s="1" t="str">
        <f t="shared" si="58"/>
        <v/>
      </c>
      <c r="S58" s="1" t="str">
        <f t="shared" si="59"/>
        <v/>
      </c>
      <c r="T58" s="1" t="str">
        <f t="shared" si="60"/>
        <v/>
      </c>
      <c r="U58" s="1" t="str">
        <f t="shared" si="61"/>
        <v/>
      </c>
      <c r="V58" s="1" t="str">
        <f t="shared" si="62"/>
        <v/>
      </c>
      <c r="W58" s="1" t="str">
        <f t="shared" si="63"/>
        <v/>
      </c>
      <c r="X58" s="1" t="str">
        <f t="shared" si="64"/>
        <v/>
      </c>
      <c r="Y58" s="1" t="str">
        <f t="shared" si="65"/>
        <v/>
      </c>
      <c r="Z58" s="1" t="str">
        <f t="shared" si="66"/>
        <v/>
      </c>
      <c r="AA58" s="1" t="str">
        <f t="shared" si="67"/>
        <v/>
      </c>
      <c r="AB58" s="1" t="str">
        <f t="shared" si="68"/>
        <v/>
      </c>
      <c r="AC58" s="1" t="str">
        <f t="shared" si="69"/>
        <v/>
      </c>
      <c r="AD58" s="1" t="str">
        <f t="shared" si="70"/>
        <v/>
      </c>
      <c r="AE58" s="1" t="str">
        <f t="shared" si="71"/>
        <v/>
      </c>
      <c r="AF58" s="1" t="str">
        <f t="shared" si="72"/>
        <v/>
      </c>
      <c r="AG58" s="1" t="str">
        <f t="shared" si="73"/>
        <v/>
      </c>
      <c r="AH58" s="1" t="str">
        <f t="shared" si="74"/>
        <v/>
      </c>
      <c r="AI58" s="1" t="str">
        <f t="shared" si="75"/>
        <v/>
      </c>
      <c r="AJ58" s="1" t="str">
        <f t="shared" si="76"/>
        <v/>
      </c>
      <c r="AK58" s="1" t="str">
        <f t="shared" si="77"/>
        <v/>
      </c>
      <c r="AL58" s="1" t="str">
        <f t="shared" si="78"/>
        <v/>
      </c>
      <c r="AM58" s="1" t="str">
        <f t="shared" si="79"/>
        <v/>
      </c>
      <c r="AN58" s="1" t="str">
        <f t="shared" si="80"/>
        <v/>
      </c>
      <c r="AO58" s="1" t="str">
        <f t="shared" si="81"/>
        <v/>
      </c>
      <c r="AP58" s="1" t="str">
        <f t="shared" si="82"/>
        <v>Table 1076: allowed revenue,</v>
      </c>
      <c r="AQ58" s="1" t="str">
        <f t="shared" si="83"/>
        <v/>
      </c>
      <c r="AR58" s="1" t="str">
        <f t="shared" ref="AR58" si="95">IF(OR(AR35="-",AR35&lt;0.02),"",AR$28&amp;",")</f>
        <v/>
      </c>
      <c r="AS58" s="1" t="str">
        <f t="shared" si="85"/>
        <v/>
      </c>
      <c r="AW58" s="1" t="str">
        <f t="shared" si="86"/>
        <v>Table 1076: allowed revenue,</v>
      </c>
      <c r="AX58" s="1" t="str">
        <f t="shared" si="87"/>
        <v/>
      </c>
      <c r="AY58" s="1" t="str">
        <f t="shared" si="89"/>
        <v>Gone up mainly due to Table 1076: allowed revenue,</v>
      </c>
      <c r="AZ58" s="1" t="str">
        <f t="shared" si="90"/>
        <v>No factors contributing to greater than 2% downward change.</v>
      </c>
      <c r="BA58" s="1" t="str">
        <f t="shared" si="91"/>
        <v>Gone up mainly due to Table 1076: allowed revenue,</v>
      </c>
      <c r="BB58" s="1" t="str">
        <f t="shared" si="92"/>
        <v xml:space="preserve">Gone down mainly due to </v>
      </c>
    </row>
    <row r="59" spans="2:54" x14ac:dyDescent="0.25">
      <c r="B59" s="1" t="s">
        <v>19</v>
      </c>
      <c r="D59" s="1" t="str">
        <f t="shared" si="44"/>
        <v/>
      </c>
      <c r="E59" s="1" t="str">
        <f t="shared" si="45"/>
        <v/>
      </c>
      <c r="F59" s="1" t="str">
        <f t="shared" si="46"/>
        <v/>
      </c>
      <c r="G59" s="1" t="str">
        <f t="shared" si="47"/>
        <v/>
      </c>
      <c r="H59" s="1" t="str">
        <f t="shared" si="48"/>
        <v/>
      </c>
      <c r="I59" s="1" t="str">
        <f t="shared" si="49"/>
        <v/>
      </c>
      <c r="J59" s="1" t="str">
        <f t="shared" si="50"/>
        <v/>
      </c>
      <c r="K59" s="1" t="str">
        <f t="shared" si="51"/>
        <v/>
      </c>
      <c r="L59" s="1" t="str">
        <f t="shared" si="52"/>
        <v/>
      </c>
      <c r="M59" s="1" t="str">
        <f t="shared" si="53"/>
        <v/>
      </c>
      <c r="N59" s="1" t="str">
        <f t="shared" si="54"/>
        <v/>
      </c>
      <c r="O59" s="1" t="str">
        <f t="shared" si="55"/>
        <v/>
      </c>
      <c r="P59" s="1" t="str">
        <f t="shared" si="56"/>
        <v/>
      </c>
      <c r="Q59" s="1" t="str">
        <f t="shared" si="57"/>
        <v/>
      </c>
      <c r="R59" s="1" t="str">
        <f t="shared" si="58"/>
        <v/>
      </c>
      <c r="S59" s="1" t="str">
        <f t="shared" si="59"/>
        <v/>
      </c>
      <c r="T59" s="1" t="str">
        <f t="shared" si="60"/>
        <v/>
      </c>
      <c r="U59" s="1" t="str">
        <f t="shared" si="61"/>
        <v/>
      </c>
      <c r="V59" s="1" t="str">
        <f t="shared" si="62"/>
        <v/>
      </c>
      <c r="W59" s="1" t="str">
        <f t="shared" si="63"/>
        <v/>
      </c>
      <c r="X59" s="1" t="str">
        <f t="shared" si="64"/>
        <v/>
      </c>
      <c r="Y59" s="1" t="str">
        <f t="shared" si="65"/>
        <v/>
      </c>
      <c r="Z59" s="1" t="str">
        <f t="shared" si="66"/>
        <v/>
      </c>
      <c r="AA59" s="1" t="str">
        <f t="shared" si="67"/>
        <v/>
      </c>
      <c r="AB59" s="1" t="str">
        <f t="shared" si="68"/>
        <v/>
      </c>
      <c r="AC59" s="1" t="str">
        <f t="shared" si="69"/>
        <v/>
      </c>
      <c r="AD59" s="1" t="str">
        <f t="shared" si="70"/>
        <v/>
      </c>
      <c r="AE59" s="1" t="str">
        <f t="shared" si="71"/>
        <v/>
      </c>
      <c r="AF59" s="1" t="str">
        <f t="shared" si="72"/>
        <v/>
      </c>
      <c r="AG59" s="1" t="str">
        <f t="shared" si="73"/>
        <v/>
      </c>
      <c r="AH59" s="1" t="str">
        <f t="shared" si="74"/>
        <v/>
      </c>
      <c r="AI59" s="1" t="str">
        <f t="shared" si="75"/>
        <v/>
      </c>
      <c r="AJ59" s="1" t="str">
        <f t="shared" si="76"/>
        <v/>
      </c>
      <c r="AK59" s="1" t="str">
        <f t="shared" si="77"/>
        <v/>
      </c>
      <c r="AL59" s="1" t="str">
        <f t="shared" si="78"/>
        <v/>
      </c>
      <c r="AM59" s="1" t="str">
        <f t="shared" si="79"/>
        <v/>
      </c>
      <c r="AN59" s="1" t="str">
        <f t="shared" si="80"/>
        <v/>
      </c>
      <c r="AO59" s="1" t="str">
        <f t="shared" si="81"/>
        <v/>
      </c>
      <c r="AP59" s="1" t="str">
        <f t="shared" si="82"/>
        <v>Table 1076: allowed revenue,</v>
      </c>
      <c r="AQ59" s="1" t="str">
        <f t="shared" si="83"/>
        <v/>
      </c>
      <c r="AR59" s="1" t="str">
        <f t="shared" ref="AR59" si="96">IF(OR(AR36="-",AR36&lt;0.02),"",AR$28&amp;",")</f>
        <v/>
      </c>
      <c r="AS59" s="1" t="str">
        <f t="shared" si="85"/>
        <v/>
      </c>
      <c r="AW59" s="1" t="str">
        <f t="shared" si="86"/>
        <v>Table 1076: allowed revenue,</v>
      </c>
      <c r="AX59" s="1" t="str">
        <f t="shared" si="87"/>
        <v/>
      </c>
      <c r="AY59" s="1" t="str">
        <f t="shared" si="89"/>
        <v>Gone up mainly due to Table 1076: allowed revenue,</v>
      </c>
      <c r="AZ59" s="1" t="str">
        <f t="shared" si="90"/>
        <v>No factors contributing to greater than 2% downward change.</v>
      </c>
      <c r="BA59" s="1" t="str">
        <f t="shared" si="91"/>
        <v>Gone up mainly due to Table 1076: allowed revenue,</v>
      </c>
      <c r="BB59" s="1" t="str">
        <f t="shared" si="92"/>
        <v xml:space="preserve">Gone down mainly due to </v>
      </c>
    </row>
    <row r="60" spans="2:54" x14ac:dyDescent="0.25">
      <c r="B60" s="1" t="s">
        <v>20</v>
      </c>
      <c r="D60" s="1" t="str">
        <f t="shared" si="44"/>
        <v/>
      </c>
      <c r="E60" s="1" t="str">
        <f t="shared" si="45"/>
        <v/>
      </c>
      <c r="F60" s="1" t="str">
        <f t="shared" si="46"/>
        <v/>
      </c>
      <c r="G60" s="1" t="str">
        <f t="shared" si="47"/>
        <v/>
      </c>
      <c r="AN60" s="1" t="str">
        <f t="shared" si="80"/>
        <v/>
      </c>
      <c r="AO60" s="1" t="str">
        <f t="shared" si="81"/>
        <v/>
      </c>
      <c r="AP60" s="1" t="str">
        <f t="shared" si="82"/>
        <v/>
      </c>
      <c r="AQ60" s="1" t="str">
        <f t="shared" si="83"/>
        <v/>
      </c>
      <c r="AR60" s="1" t="str">
        <f t="shared" ref="AR60" si="97">IF(OR(AR37="-",AR37&lt;0.02),"",AR$28&amp;",")</f>
        <v/>
      </c>
      <c r="AS60" s="1" t="str">
        <f t="shared" si="85"/>
        <v/>
      </c>
      <c r="AW60" s="1" t="str">
        <f t="shared" si="86"/>
        <v/>
      </c>
      <c r="AX60" s="1" t="str">
        <f t="shared" si="87"/>
        <v/>
      </c>
      <c r="AY60" s="1" t="str">
        <f t="shared" si="89"/>
        <v>No factors contributing to greater than 2% upward change.</v>
      </c>
      <c r="AZ60" s="1" t="str">
        <f t="shared" si="90"/>
        <v>No factors contributing to greater than 2% downward change.</v>
      </c>
      <c r="BA60" s="1" t="str">
        <f t="shared" si="91"/>
        <v xml:space="preserve">Gone up mainly due to </v>
      </c>
      <c r="BB60" s="1" t="str">
        <f t="shared" si="92"/>
        <v xml:space="preserve">Gone down mainly due to </v>
      </c>
    </row>
    <row r="61" spans="2:54" x14ac:dyDescent="0.25">
      <c r="B61" s="1" t="s">
        <v>21</v>
      </c>
      <c r="D61" s="1" t="str">
        <f t="shared" si="44"/>
        <v/>
      </c>
      <c r="E61" s="1" t="str">
        <f t="shared" si="45"/>
        <v/>
      </c>
      <c r="F61" s="1" t="str">
        <f t="shared" si="46"/>
        <v/>
      </c>
      <c r="G61" s="1" t="str">
        <f t="shared" si="47"/>
        <v/>
      </c>
      <c r="AN61" s="1" t="str">
        <f t="shared" si="80"/>
        <v/>
      </c>
      <c r="AO61" s="1" t="str">
        <f t="shared" si="81"/>
        <v/>
      </c>
      <c r="AP61" s="1" t="str">
        <f t="shared" si="82"/>
        <v/>
      </c>
      <c r="AQ61" s="1" t="str">
        <f t="shared" si="83"/>
        <v/>
      </c>
      <c r="AR61" s="1" t="str">
        <f t="shared" ref="AR61" si="98">IF(OR(AR38="-",AR38&lt;0.02),"",AR$28&amp;",")</f>
        <v/>
      </c>
      <c r="AS61" s="1" t="str">
        <f t="shared" si="85"/>
        <v/>
      </c>
      <c r="AW61" s="1" t="str">
        <f t="shared" si="86"/>
        <v/>
      </c>
      <c r="AX61" s="1" t="str">
        <f t="shared" si="87"/>
        <v/>
      </c>
      <c r="AY61" s="1" t="str">
        <f t="shared" si="89"/>
        <v>No factors contributing to greater than 2% upward change.</v>
      </c>
      <c r="AZ61" s="1" t="str">
        <f t="shared" si="90"/>
        <v>No factors contributing to greater than 2% downward change.</v>
      </c>
      <c r="BA61" s="1" t="str">
        <f t="shared" si="91"/>
        <v xml:space="preserve">Gone up mainly due to </v>
      </c>
      <c r="BB61" s="1" t="str">
        <f t="shared" si="92"/>
        <v xml:space="preserve">Gone down mainly due to </v>
      </c>
    </row>
    <row r="62" spans="2:54" x14ac:dyDescent="0.25">
      <c r="B62" s="1" t="s">
        <v>22</v>
      </c>
      <c r="D62" s="1" t="str">
        <f t="shared" si="44"/>
        <v/>
      </c>
      <c r="E62" s="1" t="str">
        <f t="shared" si="45"/>
        <v/>
      </c>
      <c r="F62" s="1" t="str">
        <f t="shared" si="46"/>
        <v/>
      </c>
      <c r="G62" s="1" t="str">
        <f t="shared" si="47"/>
        <v/>
      </c>
      <c r="AN62" s="1" t="str">
        <f t="shared" si="80"/>
        <v/>
      </c>
      <c r="AO62" s="1" t="str">
        <f t="shared" si="81"/>
        <v/>
      </c>
      <c r="AP62" s="1" t="str">
        <f t="shared" si="82"/>
        <v/>
      </c>
      <c r="AQ62" s="1" t="str">
        <f t="shared" si="83"/>
        <v/>
      </c>
      <c r="AR62" s="1" t="str">
        <f t="shared" ref="AR62" si="99">IF(OR(AR39="-",AR39&lt;0.02),"",AR$28&amp;",")</f>
        <v/>
      </c>
      <c r="AS62" s="1" t="str">
        <f t="shared" si="85"/>
        <v/>
      </c>
      <c r="AW62" s="1" t="str">
        <f t="shared" si="86"/>
        <v/>
      </c>
      <c r="AX62" s="1" t="str">
        <f t="shared" si="87"/>
        <v/>
      </c>
      <c r="AY62" s="1" t="str">
        <f t="shared" si="89"/>
        <v>No factors contributing to greater than 2% upward change.</v>
      </c>
      <c r="AZ62" s="1" t="str">
        <f t="shared" si="90"/>
        <v>No factors contributing to greater than 2% downward change.</v>
      </c>
      <c r="BA62" s="1" t="str">
        <f t="shared" si="91"/>
        <v xml:space="preserve">Gone up mainly due to </v>
      </c>
      <c r="BB62" s="1" t="str">
        <f t="shared" si="92"/>
        <v xml:space="preserve">Gone down mainly due to </v>
      </c>
    </row>
    <row r="63" spans="2:54" x14ac:dyDescent="0.25">
      <c r="B63" s="1" t="s">
        <v>80</v>
      </c>
      <c r="D63" s="1" t="str">
        <f t="shared" si="44"/>
        <v/>
      </c>
      <c r="E63" s="1" t="str">
        <f t="shared" si="45"/>
        <v/>
      </c>
      <c r="F63" s="1" t="str">
        <f t="shared" si="46"/>
        <v/>
      </c>
      <c r="G63" s="1" t="str">
        <f t="shared" si="47"/>
        <v/>
      </c>
      <c r="H63" s="1" t="str">
        <f t="shared" si="48"/>
        <v/>
      </c>
      <c r="I63" s="1" t="str">
        <f t="shared" si="49"/>
        <v/>
      </c>
      <c r="J63" s="1" t="str">
        <f t="shared" si="50"/>
        <v/>
      </c>
      <c r="K63" s="1" t="str">
        <f t="shared" si="51"/>
        <v/>
      </c>
      <c r="L63" s="1" t="str">
        <f t="shared" si="52"/>
        <v/>
      </c>
      <c r="M63" s="1" t="str">
        <f t="shared" si="53"/>
        <v/>
      </c>
      <c r="N63" s="1" t="str">
        <f t="shared" si="54"/>
        <v/>
      </c>
      <c r="O63" s="1" t="str">
        <f t="shared" si="55"/>
        <v/>
      </c>
      <c r="P63" s="1" t="str">
        <f t="shared" si="56"/>
        <v/>
      </c>
      <c r="Q63" s="1" t="str">
        <f t="shared" si="57"/>
        <v/>
      </c>
      <c r="R63" s="1" t="str">
        <f t="shared" si="58"/>
        <v/>
      </c>
      <c r="S63" s="1" t="str">
        <f t="shared" si="59"/>
        <v/>
      </c>
      <c r="T63" s="1" t="str">
        <f t="shared" si="60"/>
        <v/>
      </c>
      <c r="U63" s="1" t="str">
        <f t="shared" si="61"/>
        <v/>
      </c>
      <c r="V63" s="1" t="str">
        <f t="shared" si="62"/>
        <v/>
      </c>
      <c r="W63" s="1" t="str">
        <f t="shared" si="63"/>
        <v/>
      </c>
      <c r="X63" s="1" t="str">
        <f t="shared" si="64"/>
        <v/>
      </c>
      <c r="Y63" s="1" t="str">
        <f t="shared" si="65"/>
        <v/>
      </c>
      <c r="Z63" s="1" t="str">
        <f t="shared" si="66"/>
        <v/>
      </c>
      <c r="AA63" s="1" t="str">
        <f t="shared" si="67"/>
        <v/>
      </c>
      <c r="AB63" s="1" t="str">
        <f t="shared" si="68"/>
        <v/>
      </c>
      <c r="AC63" s="1" t="str">
        <f t="shared" si="69"/>
        <v/>
      </c>
      <c r="AD63" s="1" t="str">
        <f t="shared" si="70"/>
        <v/>
      </c>
      <c r="AE63" s="1" t="str">
        <f t="shared" si="71"/>
        <v/>
      </c>
      <c r="AF63" s="1" t="str">
        <f t="shared" si="72"/>
        <v/>
      </c>
      <c r="AG63" s="1" t="str">
        <f t="shared" si="73"/>
        <v/>
      </c>
      <c r="AH63" s="1" t="str">
        <f t="shared" si="74"/>
        <v/>
      </c>
      <c r="AI63" s="1" t="str">
        <f t="shared" si="75"/>
        <v/>
      </c>
      <c r="AJ63" s="1" t="str">
        <f t="shared" si="76"/>
        <v/>
      </c>
      <c r="AK63" s="1" t="str">
        <f t="shared" si="77"/>
        <v/>
      </c>
      <c r="AL63" s="1" t="str">
        <f t="shared" si="78"/>
        <v/>
      </c>
      <c r="AM63" s="1" t="str">
        <f t="shared" si="79"/>
        <v/>
      </c>
      <c r="AN63" s="1" t="str">
        <f t="shared" si="80"/>
        <v/>
      </c>
      <c r="AO63" s="1" t="str">
        <f t="shared" si="81"/>
        <v/>
      </c>
      <c r="AP63" s="1" t="str">
        <f t="shared" si="82"/>
        <v/>
      </c>
      <c r="AQ63" s="1" t="str">
        <f t="shared" si="83"/>
        <v/>
      </c>
      <c r="AR63" s="1" t="str">
        <f t="shared" ref="AR63" si="100">IF(OR(AR40="-",AR40&lt;0.02),"",AR$28&amp;",")</f>
        <v/>
      </c>
      <c r="AS63" s="1" t="str">
        <f t="shared" si="85"/>
        <v/>
      </c>
      <c r="AW63" s="1" t="str">
        <f t="shared" si="86"/>
        <v/>
      </c>
      <c r="AX63" s="1" t="str">
        <f t="shared" si="87"/>
        <v/>
      </c>
      <c r="AY63" s="1" t="str">
        <f t="shared" si="89"/>
        <v>No factors contributing to greater than 2% upward change.</v>
      </c>
      <c r="AZ63" s="1" t="str">
        <f t="shared" si="90"/>
        <v>No factors contributing to greater than 2% downward change.</v>
      </c>
      <c r="BA63" s="1" t="str">
        <f t="shared" si="91"/>
        <v xml:space="preserve">Gone up mainly due to </v>
      </c>
      <c r="BB63" s="1" t="str">
        <f t="shared" si="92"/>
        <v xml:space="preserve">Gone down mainly due to </v>
      </c>
    </row>
    <row r="64" spans="2:54" x14ac:dyDescent="0.25">
      <c r="B64" s="1" t="s">
        <v>81</v>
      </c>
      <c r="D64" s="1" t="str">
        <f t="shared" si="44"/>
        <v/>
      </c>
      <c r="E64" s="1" t="str">
        <f t="shared" si="45"/>
        <v/>
      </c>
      <c r="F64" s="1" t="str">
        <f t="shared" si="46"/>
        <v/>
      </c>
      <c r="G64" s="1" t="str">
        <f t="shared" si="47"/>
        <v/>
      </c>
      <c r="H64" s="1" t="str">
        <f t="shared" si="48"/>
        <v/>
      </c>
      <c r="I64" s="1" t="str">
        <f t="shared" si="49"/>
        <v/>
      </c>
      <c r="J64" s="1" t="str">
        <f t="shared" si="50"/>
        <v/>
      </c>
      <c r="K64" s="1" t="str">
        <f t="shared" si="51"/>
        <v/>
      </c>
      <c r="L64" s="1" t="str">
        <f t="shared" si="52"/>
        <v/>
      </c>
      <c r="M64" s="1" t="str">
        <f t="shared" si="53"/>
        <v/>
      </c>
      <c r="N64" s="1" t="str">
        <f t="shared" si="54"/>
        <v/>
      </c>
      <c r="O64" s="1" t="str">
        <f t="shared" si="55"/>
        <v/>
      </c>
      <c r="P64" s="1" t="str">
        <f t="shared" si="56"/>
        <v/>
      </c>
      <c r="Q64" s="1" t="str">
        <f t="shared" si="57"/>
        <v/>
      </c>
      <c r="R64" s="1" t="str">
        <f t="shared" si="58"/>
        <v/>
      </c>
      <c r="S64" s="1" t="str">
        <f t="shared" si="59"/>
        <v/>
      </c>
      <c r="T64" s="1" t="str">
        <f t="shared" si="60"/>
        <v/>
      </c>
      <c r="U64" s="1" t="str">
        <f t="shared" si="61"/>
        <v/>
      </c>
      <c r="V64" s="1" t="str">
        <f t="shared" si="62"/>
        <v/>
      </c>
      <c r="W64" s="1" t="str">
        <f t="shared" si="63"/>
        <v/>
      </c>
      <c r="X64" s="1" t="str">
        <f t="shared" si="64"/>
        <v/>
      </c>
      <c r="Y64" s="1" t="str">
        <f t="shared" si="65"/>
        <v/>
      </c>
      <c r="Z64" s="1" t="str">
        <f t="shared" si="66"/>
        <v/>
      </c>
      <c r="AA64" s="1" t="str">
        <f t="shared" si="67"/>
        <v/>
      </c>
      <c r="AB64" s="1" t="str">
        <f t="shared" si="68"/>
        <v/>
      </c>
      <c r="AC64" s="1" t="str">
        <f t="shared" si="69"/>
        <v/>
      </c>
      <c r="AD64" s="1" t="str">
        <f t="shared" si="70"/>
        <v/>
      </c>
      <c r="AE64" s="1" t="str">
        <f t="shared" si="71"/>
        <v/>
      </c>
      <c r="AF64" s="1" t="str">
        <f t="shared" si="72"/>
        <v/>
      </c>
      <c r="AG64" s="1" t="str">
        <f t="shared" si="73"/>
        <v/>
      </c>
      <c r="AH64" s="1" t="str">
        <f t="shared" si="74"/>
        <v/>
      </c>
      <c r="AI64" s="1" t="str">
        <f t="shared" si="75"/>
        <v/>
      </c>
      <c r="AJ64" s="1" t="str">
        <f t="shared" si="76"/>
        <v/>
      </c>
      <c r="AK64" s="1" t="str">
        <f t="shared" si="77"/>
        <v/>
      </c>
      <c r="AL64" s="1" t="str">
        <f t="shared" si="78"/>
        <v/>
      </c>
      <c r="AM64" s="1" t="str">
        <f t="shared" si="79"/>
        <v/>
      </c>
      <c r="AN64" s="1" t="str">
        <f t="shared" si="80"/>
        <v/>
      </c>
      <c r="AO64" s="1" t="str">
        <f t="shared" si="81"/>
        <v/>
      </c>
      <c r="AP64" s="1" t="str">
        <f t="shared" si="82"/>
        <v/>
      </c>
      <c r="AQ64" s="1" t="str">
        <f t="shared" si="83"/>
        <v/>
      </c>
      <c r="AR64" s="1" t="str">
        <f t="shared" ref="AR64" si="101">IF(OR(AR41="-",AR41&lt;0.02),"",AR$28&amp;",")</f>
        <v/>
      </c>
      <c r="AS64" s="1" t="str">
        <f t="shared" si="85"/>
        <v/>
      </c>
      <c r="AW64" s="1" t="str">
        <f t="shared" si="86"/>
        <v/>
      </c>
      <c r="AX64" s="1" t="str">
        <f t="shared" si="87"/>
        <v/>
      </c>
      <c r="AY64" s="1" t="str">
        <f t="shared" si="89"/>
        <v>No factors contributing to greater than 2% upward change.</v>
      </c>
      <c r="AZ64" s="1" t="str">
        <f t="shared" si="90"/>
        <v>No factors contributing to greater than 2% downward change.</v>
      </c>
      <c r="BA64" s="1" t="str">
        <f t="shared" si="91"/>
        <v xml:space="preserve">Gone up mainly due to </v>
      </c>
      <c r="BB64" s="1" t="str">
        <f t="shared" si="92"/>
        <v xml:space="preserve">Gone down mainly due to </v>
      </c>
    </row>
    <row r="65" spans="2:54" x14ac:dyDescent="0.25">
      <c r="B65" s="1" t="s">
        <v>23</v>
      </c>
      <c r="D65" s="1" t="str">
        <f t="shared" si="44"/>
        <v/>
      </c>
      <c r="E65" s="1" t="str">
        <f t="shared" si="45"/>
        <v/>
      </c>
      <c r="F65" s="1" t="str">
        <f t="shared" si="46"/>
        <v/>
      </c>
      <c r="G65" s="1" t="str">
        <f t="shared" si="47"/>
        <v/>
      </c>
      <c r="H65" s="1" t="str">
        <f t="shared" si="48"/>
        <v/>
      </c>
      <c r="I65" s="1" t="str">
        <f t="shared" si="49"/>
        <v/>
      </c>
      <c r="J65" s="1" t="str">
        <f t="shared" si="50"/>
        <v/>
      </c>
      <c r="K65" s="1" t="str">
        <f t="shared" si="51"/>
        <v/>
      </c>
      <c r="L65" s="1" t="str">
        <f t="shared" si="52"/>
        <v/>
      </c>
      <c r="M65" s="1" t="str">
        <f t="shared" si="53"/>
        <v/>
      </c>
      <c r="N65" s="1" t="str">
        <f t="shared" si="54"/>
        <v/>
      </c>
      <c r="O65" s="1" t="str">
        <f t="shared" si="55"/>
        <v/>
      </c>
      <c r="P65" s="1" t="str">
        <f t="shared" si="56"/>
        <v/>
      </c>
      <c r="Q65" s="1" t="str">
        <f t="shared" si="57"/>
        <v/>
      </c>
      <c r="R65" s="1" t="str">
        <f t="shared" si="58"/>
        <v/>
      </c>
      <c r="S65" s="1" t="str">
        <f t="shared" si="59"/>
        <v/>
      </c>
      <c r="T65" s="1" t="str">
        <f t="shared" si="60"/>
        <v/>
      </c>
      <c r="U65" s="1" t="str">
        <f t="shared" si="61"/>
        <v/>
      </c>
      <c r="V65" s="1" t="str">
        <f t="shared" si="62"/>
        <v/>
      </c>
      <c r="W65" s="1" t="str">
        <f t="shared" si="63"/>
        <v/>
      </c>
      <c r="X65" s="1" t="str">
        <f t="shared" si="64"/>
        <v/>
      </c>
      <c r="Y65" s="1" t="str">
        <f t="shared" si="65"/>
        <v/>
      </c>
      <c r="Z65" s="1" t="str">
        <f t="shared" si="66"/>
        <v/>
      </c>
      <c r="AA65" s="1" t="str">
        <f t="shared" si="67"/>
        <v/>
      </c>
      <c r="AB65" s="1" t="str">
        <f t="shared" si="68"/>
        <v/>
      </c>
      <c r="AC65" s="1" t="str">
        <f t="shared" si="69"/>
        <v/>
      </c>
      <c r="AD65" s="1" t="str">
        <f t="shared" si="70"/>
        <v/>
      </c>
      <c r="AE65" s="1" t="str">
        <f t="shared" si="71"/>
        <v/>
      </c>
      <c r="AF65" s="1" t="str">
        <f t="shared" si="72"/>
        <v/>
      </c>
      <c r="AG65" s="1" t="str">
        <f t="shared" si="73"/>
        <v/>
      </c>
      <c r="AH65" s="1" t="str">
        <f t="shared" si="74"/>
        <v/>
      </c>
      <c r="AI65" s="1" t="str">
        <f t="shared" si="75"/>
        <v/>
      </c>
      <c r="AJ65" s="1" t="str">
        <f t="shared" si="76"/>
        <v/>
      </c>
      <c r="AK65" s="1" t="str">
        <f t="shared" si="77"/>
        <v/>
      </c>
      <c r="AL65" s="1" t="str">
        <f t="shared" si="78"/>
        <v/>
      </c>
      <c r="AM65" s="1" t="str">
        <f t="shared" si="79"/>
        <v/>
      </c>
      <c r="AN65" s="1" t="str">
        <f t="shared" si="80"/>
        <v/>
      </c>
      <c r="AO65" s="1" t="str">
        <f t="shared" si="81"/>
        <v/>
      </c>
      <c r="AP65" s="1" t="str">
        <f t="shared" si="82"/>
        <v>Table 1076: allowed revenue,</v>
      </c>
      <c r="AQ65" s="1" t="str">
        <f t="shared" si="83"/>
        <v/>
      </c>
      <c r="AR65" s="1" t="str">
        <f t="shared" ref="AR65" si="102">IF(OR(AR42="-",AR42&lt;0.02),"",AR$28&amp;",")</f>
        <v/>
      </c>
      <c r="AS65" s="1" t="str">
        <f t="shared" si="85"/>
        <v/>
      </c>
      <c r="AW65" s="1" t="str">
        <f t="shared" si="86"/>
        <v>Table 1076: allowed revenue,</v>
      </c>
      <c r="AX65" s="1" t="str">
        <f t="shared" si="87"/>
        <v/>
      </c>
      <c r="AY65" s="1" t="str">
        <f t="shared" si="89"/>
        <v>Gone up mainly due to Table 1076: allowed revenue,</v>
      </c>
      <c r="AZ65" s="1" t="str">
        <f t="shared" si="90"/>
        <v>No factors contributing to greater than 2% downward change.</v>
      </c>
      <c r="BA65" s="1" t="str">
        <f t="shared" si="91"/>
        <v>Gone up mainly due to Table 1076: allowed revenue,</v>
      </c>
      <c r="BB65" s="1" t="str">
        <f t="shared" si="92"/>
        <v xml:space="preserve">Gone down mainly due to </v>
      </c>
    </row>
    <row r="66" spans="2:54" x14ac:dyDescent="0.25">
      <c r="B66" s="1" t="s">
        <v>24</v>
      </c>
      <c r="D66" s="1" t="str">
        <f t="shared" ref="D66:D71" si="103">IF(OR(D19="-",D19&lt;0.02),"",D$28&amp;",")</f>
        <v/>
      </c>
      <c r="E66" s="1" t="str">
        <f t="shared" ref="E66:E71" si="104">IF(OR(D19="-",D19&gt;-0.02),"",D$28&amp;",")</f>
        <v/>
      </c>
      <c r="F66" s="1" t="str">
        <f t="shared" ref="F66:F71" si="105">IF(OR(F43="-",F43&lt;0.02),"",F$28&amp;",")</f>
        <v/>
      </c>
      <c r="G66" s="1" t="str">
        <f t="shared" ref="G66:G71" si="106">IF(OR(F43="-",F43&gt;-0.02),"",F$28&amp;",")</f>
        <v/>
      </c>
      <c r="H66" s="1" t="str">
        <f t="shared" ref="H66:H72" si="107">IF(OR(H43="-",H43&lt;0.02),"",H$28&amp;",")</f>
        <v/>
      </c>
      <c r="I66" s="1" t="str">
        <f t="shared" ref="I66:I71" si="108">IF(OR(H43="-",H43&gt;-0.02),"",H$28&amp;",")</f>
        <v/>
      </c>
      <c r="J66" s="1" t="str">
        <f t="shared" ref="J66:J72" si="109">IF(OR(J43="-",J43&lt;0.02),"",J$28&amp;",")</f>
        <v/>
      </c>
      <c r="K66" s="1" t="str">
        <f t="shared" ref="K66:K71" si="110">IF(OR(J43="-",J43&gt;-0.02),"",J$28&amp;",")</f>
        <v/>
      </c>
      <c r="L66" s="1" t="str">
        <f t="shared" ref="L66:L72" si="111">IF(OR(L43="-",L43&lt;0.02),"",L$28&amp;",")</f>
        <v/>
      </c>
      <c r="M66" s="1" t="str">
        <f t="shared" ref="M66:M71" si="112">IF(OR(L43="-",L43&gt;-0.02),"",L$28&amp;",")</f>
        <v/>
      </c>
      <c r="N66" s="1" t="str">
        <f t="shared" ref="N66:N72" si="113">IF(OR(N43="-",N43&lt;0.02),"",N$28&amp;",")</f>
        <v/>
      </c>
      <c r="O66" s="1" t="str">
        <f t="shared" ref="O66:O71" si="114">IF(OR(N43="-",N43&gt;-0.02),"",N$28&amp;",")</f>
        <v/>
      </c>
      <c r="P66" s="1" t="str">
        <f t="shared" ref="P66:P72" si="115">IF(OR(P43="-",P43&lt;0.02),"",P$28&amp;",")</f>
        <v/>
      </c>
      <c r="Q66" s="1" t="str">
        <f t="shared" ref="Q66:Q71" si="116">IF(OR(P43="-",P43&gt;-0.02),"",P$28&amp;",")</f>
        <v/>
      </c>
      <c r="R66" s="1" t="str">
        <f t="shared" ref="R66:R72" si="117">IF(OR(R43="-",R43&lt;0.02),"",R$28&amp;",")</f>
        <v/>
      </c>
      <c r="S66" s="1" t="str">
        <f t="shared" ref="S66:S71" si="118">IF(OR(R43="-",R43&gt;-0.02),"",R$28&amp;",")</f>
        <v/>
      </c>
      <c r="T66" s="1" t="str">
        <f t="shared" ref="T66:T72" si="119">IF(OR(T43="-",T43&lt;0.02),"",T$28&amp;",")</f>
        <v/>
      </c>
      <c r="U66" s="1" t="str">
        <f t="shared" ref="U66:U71" si="120">IF(OR(T43="-",T43&gt;-0.02),"",T$28&amp;",")</f>
        <v/>
      </c>
      <c r="V66" s="1" t="str">
        <f t="shared" ref="V66:V72" si="121">IF(OR(V43="-",V43&lt;0.02),"",V$28&amp;",")</f>
        <v/>
      </c>
      <c r="W66" s="1" t="str">
        <f t="shared" ref="W66:W71" si="122">IF(OR(V43="-",V43&gt;-0.02),"",V$28&amp;",")</f>
        <v/>
      </c>
      <c r="X66" s="1" t="str">
        <f t="shared" ref="X66:X72" si="123">IF(OR(X43="-",X43&lt;0.02),"",X$28&amp;",")</f>
        <v/>
      </c>
      <c r="Y66" s="1" t="str">
        <f t="shared" ref="Y66:Y71" si="124">IF(OR(X43="-",X43&gt;-0.02),"",X$28&amp;",")</f>
        <v/>
      </c>
      <c r="Z66" s="1" t="str">
        <f t="shared" ref="Z66:Z72" si="125">IF(OR(Z43="-",Z43&lt;0.02),"",Z$28&amp;",")</f>
        <v/>
      </c>
      <c r="AA66" s="1" t="str">
        <f t="shared" ref="AA66:AA71" si="126">IF(OR(Z43="-",Z43&gt;-0.02),"",Z$28&amp;",")</f>
        <v/>
      </c>
      <c r="AB66" s="1" t="str">
        <f t="shared" ref="AB66:AB72" si="127">IF(OR(AB43="-",AB43&lt;0.02),"",AB$28&amp;",")</f>
        <v/>
      </c>
      <c r="AC66" s="1" t="str">
        <f t="shared" ref="AC66:AC71" si="128">IF(OR(AB43="-",AB43&gt;-0.02),"",AB$28&amp;",")</f>
        <v/>
      </c>
      <c r="AD66" s="1" t="str">
        <f t="shared" ref="AD66:AD72" si="129">IF(OR(AD43="-",AD43&lt;0.02),"",AD$28&amp;",")</f>
        <v/>
      </c>
      <c r="AE66" s="1" t="str">
        <f t="shared" ref="AE66:AE71" si="130">IF(OR(AD43="-",AD43&gt;-0.02),"",AD$28&amp;",")</f>
        <v/>
      </c>
      <c r="AF66" s="1" t="str">
        <f t="shared" ref="AF66:AF72" si="131">IF(OR(AF43="-",AF43&lt;0.02),"",AF$28&amp;",")</f>
        <v/>
      </c>
      <c r="AG66" s="1" t="str">
        <f t="shared" ref="AG66:AG71" si="132">IF(OR(AF43="-",AF43&gt;-0.02),"",AF$28&amp;",")</f>
        <v/>
      </c>
      <c r="AH66" s="1" t="str">
        <f t="shared" ref="AH66:AH72" si="133">IF(OR(AH43="-",AH43&lt;0.02),"",AH$28&amp;",")</f>
        <v/>
      </c>
      <c r="AI66" s="1" t="str">
        <f t="shared" ref="AI66:AI71" si="134">IF(OR(AH43="-",AH43&gt;-0.02),"",AH$28&amp;",")</f>
        <v/>
      </c>
      <c r="AJ66" s="1" t="str">
        <f t="shared" ref="AJ66:AJ72" si="135">IF(OR(AJ43="-",AJ43&lt;0.02),"",AJ$28&amp;",")</f>
        <v/>
      </c>
      <c r="AK66" s="1" t="str">
        <f t="shared" ref="AK66:AK71" si="136">IF(OR(AJ43="-",AJ43&gt;-0.02),"",AJ$28&amp;",")</f>
        <v/>
      </c>
      <c r="AL66" s="1" t="str">
        <f t="shared" ref="AL66:AL72" si="137">IF(OR(AL43="-",AL43&lt;0.02),"",AL$28&amp;",")</f>
        <v/>
      </c>
      <c r="AM66" s="1" t="str">
        <f t="shared" ref="AM66:AM71" si="138">IF(OR(AL43="-",AL43&gt;-0.02),"",AL$28&amp;",")</f>
        <v/>
      </c>
      <c r="AN66" s="1" t="str">
        <f t="shared" ref="AN66:AN72" si="139">IF(OR(AN43="-",AN43&lt;0.02),"",AN$28&amp;",")</f>
        <v/>
      </c>
      <c r="AO66" s="1" t="str">
        <f t="shared" ref="AO66:AO71" si="140">IF(OR(AN43="-",AN43&gt;-0.02),"",AN$28&amp;",")</f>
        <v/>
      </c>
      <c r="AP66" s="1" t="str">
        <f t="shared" ref="AP66:AP72" si="141">IF(OR(AP43="-",AP43&lt;0.02),"",AP$28&amp;",")</f>
        <v>Table 1076: allowed revenue,</v>
      </c>
      <c r="AQ66" s="1" t="str">
        <f t="shared" ref="AQ66:AQ71" si="142">IF(OR(AP43="-",AP43&gt;-0.02),"",AP$28&amp;",")</f>
        <v/>
      </c>
      <c r="AR66" s="1" t="str">
        <f t="shared" ref="AR66" si="143">IF(OR(AR43="-",AR43&lt;0.02),"",AR$28&amp;",")</f>
        <v/>
      </c>
      <c r="AS66" s="1" t="str">
        <f t="shared" si="85"/>
        <v/>
      </c>
      <c r="AW66" s="1" t="str">
        <f t="shared" si="86"/>
        <v>Table 1076: allowed revenue,</v>
      </c>
      <c r="AX66" s="1" t="str">
        <f t="shared" si="87"/>
        <v/>
      </c>
      <c r="AY66" s="1" t="str">
        <f t="shared" ref="AY66" si="144">IF(AW66="","No factors contributing to greater than 2% upward change.",BA66)</f>
        <v>Gone up mainly due to Table 1076: allowed revenue,</v>
      </c>
      <c r="AZ66" s="1" t="str">
        <f t="shared" ref="AZ66" si="145">IF(AX66="","No factors contributing to greater than 2% downward change.",BB66)</f>
        <v>No factors contributing to greater than 2% downward change.</v>
      </c>
      <c r="BA66" s="1" t="str">
        <f t="shared" ref="BA66" si="146">"Gone up mainly due to "&amp;AW66</f>
        <v>Gone up mainly due to Table 1076: allowed revenue,</v>
      </c>
      <c r="BB66" s="1" t="str">
        <f t="shared" ref="BB66" si="147">"Gone down mainly due to "&amp;AX66</f>
        <v xml:space="preserve">Gone down mainly due to </v>
      </c>
    </row>
    <row r="67" spans="2:54" x14ac:dyDescent="0.25">
      <c r="B67" s="1" t="s">
        <v>25</v>
      </c>
      <c r="D67" s="1" t="str">
        <f t="shared" si="103"/>
        <v/>
      </c>
      <c r="E67" s="1" t="str">
        <f t="shared" si="104"/>
        <v/>
      </c>
      <c r="F67" s="1" t="str">
        <f t="shared" si="105"/>
        <v/>
      </c>
      <c r="G67" s="1" t="str">
        <f t="shared" si="106"/>
        <v/>
      </c>
      <c r="H67" s="1" t="str">
        <f t="shared" si="107"/>
        <v/>
      </c>
      <c r="I67" s="1" t="str">
        <f t="shared" si="108"/>
        <v/>
      </c>
      <c r="J67" s="1" t="str">
        <f t="shared" si="109"/>
        <v/>
      </c>
      <c r="K67" s="1" t="str">
        <f t="shared" si="110"/>
        <v/>
      </c>
      <c r="L67" s="1" t="str">
        <f t="shared" si="111"/>
        <v/>
      </c>
      <c r="M67" s="1" t="str">
        <f t="shared" si="112"/>
        <v/>
      </c>
      <c r="N67" s="1" t="str">
        <f t="shared" si="113"/>
        <v/>
      </c>
      <c r="O67" s="1" t="str">
        <f t="shared" si="114"/>
        <v/>
      </c>
      <c r="P67" s="1" t="str">
        <f t="shared" si="115"/>
        <v/>
      </c>
      <c r="Q67" s="1" t="str">
        <f t="shared" si="116"/>
        <v/>
      </c>
      <c r="R67" s="1" t="str">
        <f t="shared" si="117"/>
        <v/>
      </c>
      <c r="S67" s="1" t="str">
        <f t="shared" si="118"/>
        <v/>
      </c>
      <c r="T67" s="1" t="str">
        <f t="shared" si="119"/>
        <v/>
      </c>
      <c r="U67" s="1" t="str">
        <f t="shared" si="120"/>
        <v/>
      </c>
      <c r="V67" s="1" t="str">
        <f t="shared" si="121"/>
        <v/>
      </c>
      <c r="W67" s="1" t="str">
        <f t="shared" si="122"/>
        <v/>
      </c>
      <c r="X67" s="1" t="str">
        <f t="shared" si="123"/>
        <v/>
      </c>
      <c r="Y67" s="1" t="str">
        <f t="shared" si="124"/>
        <v/>
      </c>
      <c r="Z67" s="1" t="str">
        <f t="shared" si="125"/>
        <v/>
      </c>
      <c r="AA67" s="1" t="str">
        <f t="shared" si="126"/>
        <v/>
      </c>
      <c r="AB67" s="1" t="str">
        <f t="shared" si="127"/>
        <v/>
      </c>
      <c r="AC67" s="1" t="str">
        <f t="shared" si="128"/>
        <v/>
      </c>
      <c r="AD67" s="1" t="str">
        <f t="shared" si="129"/>
        <v/>
      </c>
      <c r="AE67" s="1" t="str">
        <f t="shared" si="130"/>
        <v/>
      </c>
      <c r="AF67" s="1" t="str">
        <f t="shared" si="131"/>
        <v/>
      </c>
      <c r="AG67" s="1" t="str">
        <f t="shared" si="132"/>
        <v/>
      </c>
      <c r="AH67" s="1" t="str">
        <f t="shared" si="133"/>
        <v/>
      </c>
      <c r="AI67" s="1" t="str">
        <f t="shared" si="134"/>
        <v/>
      </c>
      <c r="AJ67" s="1" t="str">
        <f t="shared" si="135"/>
        <v/>
      </c>
      <c r="AK67" s="1" t="str">
        <f t="shared" si="136"/>
        <v/>
      </c>
      <c r="AL67" s="1" t="str">
        <f t="shared" si="137"/>
        <v/>
      </c>
      <c r="AM67" s="1" t="str">
        <f t="shared" si="138"/>
        <v/>
      </c>
      <c r="AN67" s="1" t="str">
        <f t="shared" si="139"/>
        <v/>
      </c>
      <c r="AO67" s="1" t="str">
        <f t="shared" si="140"/>
        <v/>
      </c>
      <c r="AP67" s="1" t="str">
        <f t="shared" si="141"/>
        <v>Table 1076: allowed revenue,</v>
      </c>
      <c r="AQ67" s="1" t="str">
        <f t="shared" si="142"/>
        <v/>
      </c>
      <c r="AR67" s="1" t="str">
        <f t="shared" ref="AR67" si="148">IF(OR(AR44="-",AR44&lt;0.02),"",AR$28&amp;",")</f>
        <v/>
      </c>
      <c r="AS67" s="1" t="str">
        <f t="shared" si="85"/>
        <v/>
      </c>
      <c r="AW67" s="1" t="str">
        <f t="shared" si="86"/>
        <v>Table 1076: allowed revenue,</v>
      </c>
      <c r="AX67" s="1" t="str">
        <f t="shared" si="87"/>
        <v/>
      </c>
      <c r="AY67" s="1" t="str">
        <f t="shared" si="89"/>
        <v>Gone up mainly due to Table 1076: allowed revenue,</v>
      </c>
      <c r="AZ67" s="1" t="str">
        <f t="shared" si="90"/>
        <v>No factors contributing to greater than 2% downward change.</v>
      </c>
      <c r="BA67" s="1" t="str">
        <f t="shared" si="91"/>
        <v>Gone up mainly due to Table 1076: allowed revenue,</v>
      </c>
      <c r="BB67" s="1" t="str">
        <f t="shared" si="92"/>
        <v xml:space="preserve">Gone down mainly due to </v>
      </c>
    </row>
    <row r="68" spans="2:54" x14ac:dyDescent="0.25">
      <c r="B68" s="1" t="s">
        <v>76</v>
      </c>
      <c r="D68" s="1" t="str">
        <f t="shared" si="103"/>
        <v/>
      </c>
      <c r="E68" s="1" t="str">
        <f t="shared" si="104"/>
        <v/>
      </c>
      <c r="F68" s="1" t="str">
        <f t="shared" si="105"/>
        <v/>
      </c>
      <c r="G68" s="1" t="str">
        <f t="shared" si="106"/>
        <v/>
      </c>
      <c r="H68" s="1" t="str">
        <f t="shared" si="107"/>
        <v/>
      </c>
      <c r="I68" s="1" t="str">
        <f t="shared" si="108"/>
        <v/>
      </c>
      <c r="J68" s="1" t="str">
        <f t="shared" si="109"/>
        <v/>
      </c>
      <c r="K68" s="1" t="str">
        <f t="shared" si="110"/>
        <v/>
      </c>
      <c r="L68" s="1" t="str">
        <f t="shared" si="111"/>
        <v/>
      </c>
      <c r="M68" s="1" t="str">
        <f t="shared" si="112"/>
        <v/>
      </c>
      <c r="N68" s="1" t="str">
        <f t="shared" si="113"/>
        <v/>
      </c>
      <c r="O68" s="1" t="str">
        <f t="shared" si="114"/>
        <v/>
      </c>
      <c r="P68" s="1" t="str">
        <f t="shared" si="115"/>
        <v>Table 1022 - 1028: service model inputs,</v>
      </c>
      <c r="Q68" s="1" t="str">
        <f t="shared" si="116"/>
        <v/>
      </c>
      <c r="R68" s="1" t="str">
        <f t="shared" si="117"/>
        <v/>
      </c>
      <c r="S68" s="1" t="str">
        <f t="shared" si="118"/>
        <v/>
      </c>
      <c r="T68" s="1" t="str">
        <f t="shared" si="119"/>
        <v/>
      </c>
      <c r="U68" s="1" t="str">
        <f t="shared" si="120"/>
        <v/>
      </c>
      <c r="V68" s="1" t="str">
        <f t="shared" si="121"/>
        <v/>
      </c>
      <c r="W68" s="1" t="str">
        <f t="shared" si="122"/>
        <v/>
      </c>
      <c r="X68" s="1" t="str">
        <f t="shared" si="123"/>
        <v/>
      </c>
      <c r="Y68" s="1" t="str">
        <f t="shared" si="124"/>
        <v/>
      </c>
      <c r="Z68" s="1" t="str">
        <f t="shared" si="125"/>
        <v/>
      </c>
      <c r="AA68" s="1" t="str">
        <f t="shared" si="126"/>
        <v/>
      </c>
      <c r="AB68" s="1" t="str">
        <f t="shared" si="127"/>
        <v/>
      </c>
      <c r="AC68" s="1" t="str">
        <f t="shared" si="128"/>
        <v/>
      </c>
      <c r="AD68" s="1" t="str">
        <f t="shared" si="129"/>
        <v/>
      </c>
      <c r="AE68" s="1" t="str">
        <f t="shared" si="130"/>
        <v/>
      </c>
      <c r="AF68" s="1" t="str">
        <f t="shared" si="131"/>
        <v/>
      </c>
      <c r="AG68" s="1" t="str">
        <f t="shared" si="132"/>
        <v/>
      </c>
      <c r="AH68" s="1" t="str">
        <f t="shared" si="133"/>
        <v/>
      </c>
      <c r="AI68" s="1" t="str">
        <f t="shared" si="134"/>
        <v/>
      </c>
      <c r="AJ68" s="1" t="str">
        <f t="shared" si="135"/>
        <v/>
      </c>
      <c r="AK68" s="1" t="str">
        <f t="shared" si="136"/>
        <v/>
      </c>
      <c r="AL68" s="1" t="str">
        <f t="shared" si="137"/>
        <v/>
      </c>
      <c r="AM68" s="1" t="str">
        <f t="shared" si="138"/>
        <v/>
      </c>
      <c r="AN68" s="1" t="str">
        <f t="shared" si="139"/>
        <v>Table 1053: volumes and mpans etc forecast,</v>
      </c>
      <c r="AO68" s="1" t="str">
        <f t="shared" si="140"/>
        <v/>
      </c>
      <c r="AP68" s="1" t="str">
        <f t="shared" si="141"/>
        <v>Table 1076: allowed revenue,</v>
      </c>
      <c r="AQ68" s="1" t="str">
        <f t="shared" si="142"/>
        <v/>
      </c>
      <c r="AR68" s="1" t="str">
        <f t="shared" ref="AR68" si="149">IF(OR(AR45="-",AR45&lt;0.02),"",AR$28&amp;",")</f>
        <v/>
      </c>
      <c r="AS68" s="1" t="str">
        <f t="shared" si="85"/>
        <v/>
      </c>
      <c r="AW68" s="1" t="str">
        <f t="shared" si="86"/>
        <v>Table 1022 - 1028: service model inputs,Table 1053: volumes and mpans etc forecast,Table 1076: allowed revenue,</v>
      </c>
      <c r="AX68" s="1" t="str">
        <f t="shared" si="87"/>
        <v/>
      </c>
      <c r="AY68" s="1" t="str">
        <f t="shared" si="89"/>
        <v>Gone up mainly due to Table 1022 - 1028: service model inputs,Table 1053: volumes and mpans etc forecast,Table 1076: allowed revenue,</v>
      </c>
      <c r="AZ68" s="1" t="str">
        <f t="shared" si="90"/>
        <v>No factors contributing to greater than 2% downward change.</v>
      </c>
      <c r="BA68" s="1" t="str">
        <f t="shared" si="91"/>
        <v>Gone up mainly due to Table 1022 - 1028: service model inputs,Table 1053: volumes and mpans etc forecast,Table 1076: allowed revenue,</v>
      </c>
      <c r="BB68" s="1" t="str">
        <f t="shared" si="92"/>
        <v xml:space="preserve">Gone down mainly due to </v>
      </c>
    </row>
    <row r="69" spans="2:54" x14ac:dyDescent="0.25">
      <c r="B69" s="1" t="s">
        <v>77</v>
      </c>
      <c r="D69" s="1" t="str">
        <f t="shared" si="103"/>
        <v/>
      </c>
      <c r="E69" s="1" t="str">
        <f t="shared" si="104"/>
        <v/>
      </c>
      <c r="F69" s="1" t="str">
        <f t="shared" si="105"/>
        <v/>
      </c>
      <c r="G69" s="1" t="str">
        <f t="shared" si="106"/>
        <v/>
      </c>
      <c r="H69" s="1" t="str">
        <f t="shared" si="107"/>
        <v/>
      </c>
      <c r="I69" s="1" t="str">
        <f t="shared" si="108"/>
        <v/>
      </c>
      <c r="J69" s="1" t="str">
        <f t="shared" si="109"/>
        <v/>
      </c>
      <c r="K69" s="1" t="str">
        <f t="shared" si="110"/>
        <v/>
      </c>
      <c r="L69" s="1" t="str">
        <f t="shared" si="111"/>
        <v/>
      </c>
      <c r="M69" s="1" t="str">
        <f t="shared" si="112"/>
        <v/>
      </c>
      <c r="N69" s="1" t="str">
        <f t="shared" si="113"/>
        <v/>
      </c>
      <c r="O69" s="1" t="str">
        <f t="shared" si="114"/>
        <v/>
      </c>
      <c r="P69" s="1" t="str">
        <f t="shared" si="115"/>
        <v>Table 1022 - 1028: service model inputs,</v>
      </c>
      <c r="Q69" s="1" t="str">
        <f t="shared" si="116"/>
        <v/>
      </c>
      <c r="R69" s="1" t="str">
        <f t="shared" si="117"/>
        <v/>
      </c>
      <c r="S69" s="1" t="str">
        <f t="shared" si="118"/>
        <v/>
      </c>
      <c r="T69" s="1" t="str">
        <f t="shared" si="119"/>
        <v/>
      </c>
      <c r="U69" s="1" t="str">
        <f t="shared" si="120"/>
        <v/>
      </c>
      <c r="V69" s="1" t="str">
        <f t="shared" si="121"/>
        <v/>
      </c>
      <c r="W69" s="1" t="str">
        <f t="shared" si="122"/>
        <v/>
      </c>
      <c r="X69" s="1" t="str">
        <f t="shared" si="123"/>
        <v/>
      </c>
      <c r="Y69" s="1" t="str">
        <f t="shared" si="124"/>
        <v/>
      </c>
      <c r="Z69" s="1" t="str">
        <f t="shared" si="125"/>
        <v/>
      </c>
      <c r="AA69" s="1" t="str">
        <f t="shared" si="126"/>
        <v/>
      </c>
      <c r="AB69" s="1" t="str">
        <f t="shared" si="127"/>
        <v/>
      </c>
      <c r="AC69" s="1" t="str">
        <f t="shared" si="128"/>
        <v/>
      </c>
      <c r="AD69" s="1" t="str">
        <f t="shared" si="129"/>
        <v/>
      </c>
      <c r="AE69" s="1" t="str">
        <f t="shared" si="130"/>
        <v/>
      </c>
      <c r="AF69" s="1" t="str">
        <f t="shared" si="131"/>
        <v/>
      </c>
      <c r="AG69" s="1" t="str">
        <f t="shared" si="132"/>
        <v/>
      </c>
      <c r="AH69" s="1" t="str">
        <f t="shared" si="133"/>
        <v/>
      </c>
      <c r="AI69" s="1" t="str">
        <f t="shared" si="134"/>
        <v/>
      </c>
      <c r="AJ69" s="1" t="str">
        <f t="shared" si="135"/>
        <v/>
      </c>
      <c r="AK69" s="1" t="str">
        <f t="shared" si="136"/>
        <v/>
      </c>
      <c r="AL69" s="1" t="str">
        <f t="shared" si="137"/>
        <v/>
      </c>
      <c r="AM69" s="1" t="str">
        <f t="shared" si="138"/>
        <v/>
      </c>
      <c r="AN69" s="1" t="str">
        <f t="shared" si="139"/>
        <v>Table 1053: volumes and mpans etc forecast,</v>
      </c>
      <c r="AO69" s="1" t="str">
        <f t="shared" si="140"/>
        <v/>
      </c>
      <c r="AP69" s="1" t="str">
        <f t="shared" si="141"/>
        <v>Table 1076: allowed revenue,</v>
      </c>
      <c r="AQ69" s="1" t="str">
        <f t="shared" si="142"/>
        <v/>
      </c>
      <c r="AR69" s="1" t="str">
        <f t="shared" ref="AR69" si="150">IF(OR(AR46="-",AR46&lt;0.02),"",AR$28&amp;",")</f>
        <v/>
      </c>
      <c r="AS69" s="1" t="str">
        <f t="shared" si="85"/>
        <v/>
      </c>
      <c r="AW69" s="1" t="str">
        <f t="shared" si="86"/>
        <v>Table 1022 - 1028: service model inputs,Table 1053: volumes and mpans etc forecast,Table 1076: allowed revenue,</v>
      </c>
      <c r="AX69" s="1" t="str">
        <f t="shared" si="87"/>
        <v/>
      </c>
      <c r="AY69" s="1" t="str">
        <f t="shared" si="89"/>
        <v>Gone up mainly due to Table 1022 - 1028: service model inputs,Table 1053: volumes and mpans etc forecast,Table 1076: allowed revenue,</v>
      </c>
      <c r="AZ69" s="1" t="str">
        <f t="shared" si="90"/>
        <v>No factors contributing to greater than 2% downward change.</v>
      </c>
      <c r="BA69" s="1" t="str">
        <f t="shared" si="91"/>
        <v>Gone up mainly due to Table 1022 - 1028: service model inputs,Table 1053: volumes and mpans etc forecast,Table 1076: allowed revenue,</v>
      </c>
      <c r="BB69" s="1" t="str">
        <f t="shared" si="92"/>
        <v xml:space="preserve">Gone down mainly due to </v>
      </c>
    </row>
    <row r="70" spans="2:54" x14ac:dyDescent="0.25">
      <c r="B70" s="1" t="s">
        <v>78</v>
      </c>
      <c r="D70" s="1" t="str">
        <f t="shared" si="103"/>
        <v/>
      </c>
      <c r="E70" s="1" t="str">
        <f t="shared" si="104"/>
        <v/>
      </c>
      <c r="F70" s="1" t="str">
        <f t="shared" si="105"/>
        <v/>
      </c>
      <c r="G70" s="1" t="str">
        <f t="shared" si="106"/>
        <v/>
      </c>
      <c r="H70" s="1" t="str">
        <f t="shared" si="107"/>
        <v/>
      </c>
      <c r="I70" s="1" t="str">
        <f t="shared" si="108"/>
        <v/>
      </c>
      <c r="J70" s="1" t="str">
        <f t="shared" si="109"/>
        <v/>
      </c>
      <c r="K70" s="1" t="str">
        <f t="shared" si="110"/>
        <v/>
      </c>
      <c r="L70" s="1" t="str">
        <f t="shared" si="111"/>
        <v/>
      </c>
      <c r="M70" s="1" t="str">
        <f t="shared" si="112"/>
        <v/>
      </c>
      <c r="N70" s="1" t="str">
        <f t="shared" si="113"/>
        <v/>
      </c>
      <c r="O70" s="1" t="str">
        <f t="shared" si="114"/>
        <v/>
      </c>
      <c r="P70" s="1" t="str">
        <f t="shared" si="115"/>
        <v>Table 1022 - 1028: service model inputs,</v>
      </c>
      <c r="Q70" s="1" t="str">
        <f t="shared" si="116"/>
        <v/>
      </c>
      <c r="R70" s="1" t="str">
        <f t="shared" si="117"/>
        <v/>
      </c>
      <c r="S70" s="1" t="str">
        <f t="shared" si="118"/>
        <v/>
      </c>
      <c r="T70" s="1" t="str">
        <f t="shared" si="119"/>
        <v/>
      </c>
      <c r="U70" s="1" t="str">
        <f t="shared" si="120"/>
        <v/>
      </c>
      <c r="V70" s="1" t="str">
        <f t="shared" si="121"/>
        <v/>
      </c>
      <c r="W70" s="1" t="str">
        <f t="shared" si="122"/>
        <v/>
      </c>
      <c r="X70" s="1" t="str">
        <f t="shared" si="123"/>
        <v/>
      </c>
      <c r="Y70" s="1" t="str">
        <f t="shared" si="124"/>
        <v/>
      </c>
      <c r="Z70" s="1" t="str">
        <f t="shared" si="125"/>
        <v/>
      </c>
      <c r="AA70" s="1" t="str">
        <f t="shared" si="126"/>
        <v/>
      </c>
      <c r="AB70" s="1" t="str">
        <f t="shared" si="127"/>
        <v/>
      </c>
      <c r="AC70" s="1" t="str">
        <f t="shared" si="128"/>
        <v/>
      </c>
      <c r="AD70" s="1" t="str">
        <f t="shared" si="129"/>
        <v/>
      </c>
      <c r="AE70" s="1" t="str">
        <f t="shared" si="130"/>
        <v/>
      </c>
      <c r="AF70" s="1" t="str">
        <f t="shared" si="131"/>
        <v/>
      </c>
      <c r="AG70" s="1" t="str">
        <f t="shared" si="132"/>
        <v/>
      </c>
      <c r="AH70" s="1" t="str">
        <f t="shared" si="133"/>
        <v/>
      </c>
      <c r="AI70" s="1" t="str">
        <f t="shared" si="134"/>
        <v/>
      </c>
      <c r="AJ70" s="1" t="str">
        <f t="shared" si="135"/>
        <v/>
      </c>
      <c r="AK70" s="1" t="str">
        <f t="shared" si="136"/>
        <v/>
      </c>
      <c r="AL70" s="1" t="str">
        <f t="shared" si="137"/>
        <v/>
      </c>
      <c r="AM70" s="1" t="str">
        <f t="shared" si="138"/>
        <v/>
      </c>
      <c r="AN70" s="1" t="str">
        <f t="shared" si="139"/>
        <v>Table 1053: volumes and mpans etc forecast,</v>
      </c>
      <c r="AO70" s="1" t="str">
        <f t="shared" si="140"/>
        <v/>
      </c>
      <c r="AP70" s="1" t="str">
        <f t="shared" si="141"/>
        <v>Table 1076: allowed revenue,</v>
      </c>
      <c r="AQ70" s="1" t="str">
        <f t="shared" si="142"/>
        <v/>
      </c>
      <c r="AR70" s="1" t="str">
        <f t="shared" ref="AR70" si="151">IF(OR(AR47="-",AR47&lt;0.02),"",AR$28&amp;",")</f>
        <v/>
      </c>
      <c r="AS70" s="1" t="str">
        <f t="shared" si="85"/>
        <v/>
      </c>
      <c r="AW70" s="1" t="str">
        <f t="shared" si="86"/>
        <v>Table 1022 - 1028: service model inputs,Table 1053: volumes and mpans etc forecast,Table 1076: allowed revenue,</v>
      </c>
      <c r="AX70" s="1" t="str">
        <f t="shared" si="87"/>
        <v/>
      </c>
      <c r="AY70" s="1" t="str">
        <f t="shared" si="89"/>
        <v>Gone up mainly due to Table 1022 - 1028: service model inputs,Table 1053: volumes and mpans etc forecast,Table 1076: allowed revenue,</v>
      </c>
      <c r="AZ70" s="1" t="str">
        <f t="shared" si="90"/>
        <v>No factors contributing to greater than 2% downward change.</v>
      </c>
      <c r="BA70" s="1" t="str">
        <f t="shared" si="91"/>
        <v>Gone up mainly due to Table 1022 - 1028: service model inputs,Table 1053: volumes and mpans etc forecast,Table 1076: allowed revenue,</v>
      </c>
      <c r="BB70" s="1" t="str">
        <f t="shared" si="92"/>
        <v xml:space="preserve">Gone down mainly due to </v>
      </c>
    </row>
    <row r="71" spans="2:54" x14ac:dyDescent="0.25">
      <c r="B71" s="1" t="s">
        <v>79</v>
      </c>
      <c r="D71" s="1" t="str">
        <f t="shared" si="103"/>
        <v/>
      </c>
      <c r="E71" s="1" t="str">
        <f t="shared" si="104"/>
        <v/>
      </c>
      <c r="F71" s="1" t="str">
        <f t="shared" si="105"/>
        <v/>
      </c>
      <c r="G71" s="1" t="str">
        <f t="shared" si="106"/>
        <v/>
      </c>
      <c r="H71" s="1" t="str">
        <f t="shared" si="107"/>
        <v/>
      </c>
      <c r="I71" s="1" t="str">
        <f t="shared" si="108"/>
        <v/>
      </c>
      <c r="J71" s="1" t="str">
        <f t="shared" si="109"/>
        <v/>
      </c>
      <c r="K71" s="1" t="str">
        <f t="shared" si="110"/>
        <v/>
      </c>
      <c r="L71" s="1" t="str">
        <f t="shared" si="111"/>
        <v/>
      </c>
      <c r="M71" s="1" t="str">
        <f t="shared" si="112"/>
        <v/>
      </c>
      <c r="N71" s="1" t="str">
        <f t="shared" si="113"/>
        <v/>
      </c>
      <c r="O71" s="1" t="str">
        <f t="shared" si="114"/>
        <v/>
      </c>
      <c r="P71" s="1" t="str">
        <f t="shared" si="115"/>
        <v/>
      </c>
      <c r="Q71" s="1" t="str">
        <f t="shared" si="116"/>
        <v/>
      </c>
      <c r="R71" s="1" t="str">
        <f t="shared" si="117"/>
        <v/>
      </c>
      <c r="S71" s="1" t="str">
        <f t="shared" si="118"/>
        <v/>
      </c>
      <c r="T71" s="1" t="str">
        <f t="shared" si="119"/>
        <v/>
      </c>
      <c r="U71" s="1" t="str">
        <f t="shared" si="120"/>
        <v/>
      </c>
      <c r="V71" s="1" t="str">
        <f t="shared" si="121"/>
        <v/>
      </c>
      <c r="W71" s="1" t="str">
        <f t="shared" si="122"/>
        <v/>
      </c>
      <c r="X71" s="1" t="str">
        <f t="shared" si="123"/>
        <v/>
      </c>
      <c r="Y71" s="1" t="str">
        <f t="shared" si="124"/>
        <v/>
      </c>
      <c r="Z71" s="1" t="str">
        <f t="shared" si="125"/>
        <v/>
      </c>
      <c r="AA71" s="1" t="str">
        <f t="shared" si="126"/>
        <v/>
      </c>
      <c r="AB71" s="1" t="str">
        <f t="shared" si="127"/>
        <v/>
      </c>
      <c r="AC71" s="1" t="str">
        <f t="shared" si="128"/>
        <v/>
      </c>
      <c r="AD71" s="1" t="str">
        <f t="shared" si="129"/>
        <v/>
      </c>
      <c r="AE71" s="1" t="str">
        <f t="shared" si="130"/>
        <v/>
      </c>
      <c r="AF71" s="1" t="str">
        <f t="shared" si="131"/>
        <v/>
      </c>
      <c r="AG71" s="1" t="str">
        <f t="shared" si="132"/>
        <v/>
      </c>
      <c r="AH71" s="1" t="str">
        <f t="shared" si="133"/>
        <v/>
      </c>
      <c r="AI71" s="1" t="str">
        <f t="shared" si="134"/>
        <v/>
      </c>
      <c r="AJ71" s="1" t="str">
        <f t="shared" si="135"/>
        <v/>
      </c>
      <c r="AK71" s="1" t="str">
        <f t="shared" si="136"/>
        <v/>
      </c>
      <c r="AL71" s="1" t="str">
        <f t="shared" si="137"/>
        <v/>
      </c>
      <c r="AM71" s="1" t="str">
        <f t="shared" si="138"/>
        <v/>
      </c>
      <c r="AN71" s="1" t="str">
        <f t="shared" si="139"/>
        <v/>
      </c>
      <c r="AO71" s="1" t="str">
        <f t="shared" si="140"/>
        <v/>
      </c>
      <c r="AP71" s="1" t="str">
        <f t="shared" si="141"/>
        <v/>
      </c>
      <c r="AQ71" s="1" t="str">
        <f t="shared" si="142"/>
        <v/>
      </c>
      <c r="AR71" s="1" t="str">
        <f t="shared" ref="AR71:AR72" si="152">IF(OR(AR48="-",AR48&lt;0.02),"",AR$28&amp;",")</f>
        <v/>
      </c>
      <c r="AS71" s="1" t="str">
        <f t="shared" si="85"/>
        <v/>
      </c>
      <c r="AW71" s="1" t="str">
        <f t="shared" si="86"/>
        <v/>
      </c>
      <c r="AX71" s="1" t="str">
        <f t="shared" si="87"/>
        <v/>
      </c>
      <c r="AY71" s="1" t="str">
        <f t="shared" si="89"/>
        <v>No factors contributing to greater than 2% upward change.</v>
      </c>
      <c r="AZ71" s="1" t="str">
        <f t="shared" si="90"/>
        <v>No factors contributing to greater than 2% downward change.</v>
      </c>
      <c r="BA71" s="1" t="str">
        <f t="shared" si="91"/>
        <v xml:space="preserve">Gone up mainly due to </v>
      </c>
      <c r="BB71" s="1" t="str">
        <f t="shared" si="92"/>
        <v xml:space="preserve">Gone down mainly due to </v>
      </c>
    </row>
    <row r="72" spans="2:54" x14ac:dyDescent="0.25">
      <c r="B72" s="1" t="s">
        <v>26</v>
      </c>
      <c r="G72" s="1" t="str">
        <f t="shared" ref="G72" si="153">IF(OR(F49="-",F49&gt;-0.02),"",F$28&amp;",")</f>
        <v/>
      </c>
      <c r="H72" s="1" t="str">
        <f t="shared" si="107"/>
        <v/>
      </c>
      <c r="I72" s="1" t="str">
        <f t="shared" ref="I72" si="154">IF(OR(H49="-",H49&gt;-0.02),"",H$28&amp;",")</f>
        <v/>
      </c>
      <c r="J72" s="1" t="str">
        <f t="shared" si="109"/>
        <v/>
      </c>
      <c r="K72" s="1" t="str">
        <f t="shared" ref="K72" si="155">IF(OR(J49="-",J49&gt;-0.02),"",J$28&amp;",")</f>
        <v/>
      </c>
      <c r="L72" s="1" t="str">
        <f t="shared" si="111"/>
        <v/>
      </c>
      <c r="M72" s="1" t="str">
        <f t="shared" ref="M72" si="156">IF(OR(L49="-",L49&gt;-0.02),"",L$28&amp;",")</f>
        <v/>
      </c>
      <c r="N72" s="1" t="str">
        <f t="shared" si="113"/>
        <v/>
      </c>
      <c r="O72" s="1" t="str">
        <f t="shared" ref="O72" si="157">IF(OR(N49="-",N49&gt;-0.02),"",N$28&amp;",")</f>
        <v/>
      </c>
      <c r="P72" s="1" t="str">
        <f t="shared" si="115"/>
        <v>Table 1022 - 1028: service model inputs,</v>
      </c>
      <c r="Q72" s="1" t="str">
        <f t="shared" ref="Q72" si="158">IF(OR(P49="-",P49&gt;-0.02),"",P$28&amp;",")</f>
        <v/>
      </c>
      <c r="R72" s="1" t="str">
        <f t="shared" si="117"/>
        <v/>
      </c>
      <c r="S72" s="1" t="str">
        <f t="shared" ref="S72" si="159">IF(OR(R49="-",R49&gt;-0.02),"",R$28&amp;",")</f>
        <v/>
      </c>
      <c r="T72" s="1" t="str">
        <f t="shared" si="119"/>
        <v/>
      </c>
      <c r="U72" s="1" t="str">
        <f t="shared" ref="U72" si="160">IF(OR(T49="-",T49&gt;-0.02),"",T$28&amp;",")</f>
        <v/>
      </c>
      <c r="V72" s="1" t="str">
        <f t="shared" si="121"/>
        <v/>
      </c>
      <c r="W72" s="1" t="str">
        <f t="shared" ref="W72" si="161">IF(OR(V49="-",V49&gt;-0.02),"",V$28&amp;",")</f>
        <v/>
      </c>
      <c r="X72" s="1" t="str">
        <f t="shared" si="123"/>
        <v/>
      </c>
      <c r="Y72" s="1" t="str">
        <f t="shared" ref="Y72" si="162">IF(OR(X49="-",X49&gt;-0.02),"",X$28&amp;",")</f>
        <v/>
      </c>
      <c r="Z72" s="1" t="str">
        <f t="shared" si="125"/>
        <v/>
      </c>
      <c r="AA72" s="1" t="str">
        <f t="shared" ref="AA72" si="163">IF(OR(Z49="-",Z49&gt;-0.02),"",Z$28&amp;",")</f>
        <v/>
      </c>
      <c r="AB72" s="1" t="str">
        <f t="shared" si="127"/>
        <v/>
      </c>
      <c r="AC72" s="1" t="str">
        <f t="shared" ref="AC72" si="164">IF(OR(AB49="-",AB49&gt;-0.02),"",AB$28&amp;",")</f>
        <v/>
      </c>
      <c r="AD72" s="1" t="str">
        <f t="shared" si="129"/>
        <v/>
      </c>
      <c r="AE72" s="1" t="str">
        <f t="shared" ref="AE72" si="165">IF(OR(AD49="-",AD49&gt;-0.02),"",AD$28&amp;",")</f>
        <v/>
      </c>
      <c r="AF72" s="1" t="str">
        <f t="shared" si="131"/>
        <v/>
      </c>
      <c r="AG72" s="1" t="str">
        <f t="shared" ref="AG72" si="166">IF(OR(AF49="-",AF49&gt;-0.02),"",AF$28&amp;",")</f>
        <v/>
      </c>
      <c r="AH72" s="1" t="str">
        <f t="shared" si="133"/>
        <v/>
      </c>
      <c r="AI72" s="1" t="str">
        <f t="shared" ref="AI72" si="167">IF(OR(AH49="-",AH49&gt;-0.02),"",AH$28&amp;",")</f>
        <v/>
      </c>
      <c r="AJ72" s="1" t="str">
        <f t="shared" si="135"/>
        <v/>
      </c>
      <c r="AK72" s="1" t="str">
        <f t="shared" ref="AK72" si="168">IF(OR(AJ49="-",AJ49&gt;-0.02),"",AJ$28&amp;",")</f>
        <v/>
      </c>
      <c r="AL72" s="1" t="str">
        <f t="shared" si="137"/>
        <v/>
      </c>
      <c r="AM72" s="1" t="str">
        <f t="shared" ref="AM72" si="169">IF(OR(AL49="-",AL49&gt;-0.02),"",AL$28&amp;",")</f>
        <v/>
      </c>
      <c r="AN72" s="1" t="str">
        <f t="shared" si="139"/>
        <v>Table 1053: volumes and mpans etc forecast,</v>
      </c>
      <c r="AO72" s="1" t="str">
        <f t="shared" ref="AO72" si="170">IF(OR(AN49="-",AN49&gt;-0.02),"",AN$28&amp;",")</f>
        <v/>
      </c>
      <c r="AP72" s="1" t="str">
        <f t="shared" si="141"/>
        <v>Table 1076: allowed revenue,</v>
      </c>
      <c r="AQ72" s="1" t="str">
        <f t="shared" ref="AQ72" si="171">IF(OR(AP49="-",AP49&gt;-0.02),"",AP$28&amp;",")</f>
        <v/>
      </c>
      <c r="AR72" s="1" t="str">
        <f t="shared" si="152"/>
        <v/>
      </c>
      <c r="AS72" s="1" t="str">
        <f t="shared" ref="AS72" si="172">IF(OR(AR49="-",AR49&gt;-0.02),"",AR$28&amp;",")</f>
        <v/>
      </c>
      <c r="AW72" s="1" t="str">
        <f t="shared" ref="AW72" si="173">D72&amp;F72&amp;H72&amp;J72&amp;L72&amp;N72&amp;P72&amp;R72&amp;T72&amp;V72&amp;X72&amp;Z72&amp;AB72&amp;AD72&amp;AF72&amp;AH72&amp;AJ72&amp;AL72&amp;AN72&amp;AP72</f>
        <v>Table 1022 - 1028: service model inputs,Table 1053: volumes and mpans etc forecast,Table 1076: allowed revenue,</v>
      </c>
      <c r="AX72" s="1" t="str">
        <f t="shared" ref="AX72" si="174">E72&amp;G72&amp;I72&amp;K72&amp;M72&amp;O72&amp;Q72&amp;S72&amp;U72&amp;W72&amp;Y72&amp;AA72&amp;AC72&amp;AE72&amp;AG72&amp;AI72&amp;AK72&amp;AM72&amp;AO72&amp;AQ72</f>
        <v/>
      </c>
      <c r="AY72" s="1" t="str">
        <f t="shared" ref="AY72" si="175">IF(AW72="","No factors contributing to greater than 2% upward change.",BA72)</f>
        <v>Gone up mainly due to Table 1022 - 1028: service model inputs,Table 1053: volumes and mpans etc forecast,Table 1076: allowed revenue,</v>
      </c>
      <c r="AZ72" s="1" t="str">
        <f t="shared" ref="AZ72" si="176">IF(AX72="","No factors contributing to greater than 2% downward change.",BB72)</f>
        <v>No factors contributing to greater than 2% downward change.</v>
      </c>
      <c r="BA72" s="1" t="str">
        <f t="shared" ref="BA72" si="177">"Gone up mainly due to "&amp;AW72</f>
        <v>Gone up mainly due to Table 1022 - 1028: service model inputs,Table 1053: volumes and mpans etc forecast,Table 1076: allowed revenue,</v>
      </c>
      <c r="BB72" s="1" t="str">
        <f t="shared" ref="BB72" si="178">"Gone down mainly due to "&amp;AX72</f>
        <v xml:space="preserve">Gone down mainly due to </v>
      </c>
    </row>
  </sheetData>
  <mergeCells count="66">
    <mergeCell ref="AT4:AU4"/>
    <mergeCell ref="AT28:AU28"/>
    <mergeCell ref="AR4:AS4"/>
    <mergeCell ref="AR28:AS28"/>
    <mergeCell ref="AR52:AS52"/>
    <mergeCell ref="V4:W4"/>
    <mergeCell ref="V28:W28"/>
    <mergeCell ref="V52:W52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X52:Y52"/>
    <mergeCell ref="L28:M28"/>
    <mergeCell ref="N28:O28"/>
    <mergeCell ref="P28:Q28"/>
    <mergeCell ref="R28:S28"/>
    <mergeCell ref="T28:U28"/>
    <mergeCell ref="L52:M52"/>
    <mergeCell ref="N52:O52"/>
    <mergeCell ref="P52:Q52"/>
    <mergeCell ref="R52:S52"/>
    <mergeCell ref="T52:U52"/>
    <mergeCell ref="Z4:AA4"/>
    <mergeCell ref="AB4:AC4"/>
    <mergeCell ref="AD4:AE4"/>
    <mergeCell ref="AF4:AG4"/>
    <mergeCell ref="AH4:AI4"/>
    <mergeCell ref="AN52:AO52"/>
    <mergeCell ref="AP52:AQ52"/>
    <mergeCell ref="AT52:AU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F6" activePane="bottomRight" state="frozen"/>
      <selection pane="topRight" activeCell="C1" sqref="C1"/>
      <selection pane="bottomLeft" activeCell="A6" sqref="A6"/>
      <selection pane="bottomRight" activeCell="N15" sqref="N15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85</v>
      </c>
    </row>
    <row r="4" spans="1:17" ht="45.75" customHeight="1" x14ac:dyDescent="0.2">
      <c r="B4" s="65" t="s">
        <v>75</v>
      </c>
      <c r="C4" s="66"/>
      <c r="D4" s="66"/>
      <c r="E4" s="66"/>
      <c r="F4" s="66"/>
      <c r="G4" s="66"/>
      <c r="H4" s="66"/>
      <c r="I4" s="66"/>
      <c r="J4" s="66"/>
      <c r="K4" s="66"/>
      <c r="L4" s="67"/>
      <c r="M4" s="68" t="s">
        <v>33</v>
      </c>
      <c r="N4" s="69"/>
      <c r="O4" s="70"/>
      <c r="P4" s="70"/>
      <c r="Q4" s="71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28.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VLOOKUP($B6,[2]Tariffs!$A:$I,4,FALSE)</f>
        <v>2.903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4.29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55">
        <f>VLOOKUP(B6,[2]Summary!$A$47:$K$156,10,FALSE)</f>
        <v>3.4028516489221454</v>
      </c>
      <c r="N6" s="55">
        <f>VLOOKUP(B6,[1]Summary!$A$1:$K$65536,10,FALSE)</f>
        <v>3.2483239540580287</v>
      </c>
      <c r="O6" s="56">
        <f>M6/N6-1</f>
        <v>4.7571515972435696E-2</v>
      </c>
      <c r="P6" s="50">
        <f>VLOOKUP(B6,[2]Summary!$A$1:$IJ$65536,11,FALSE)</f>
        <v>106.89078448695506</v>
      </c>
      <c r="Q6" s="51" t="str">
        <f>'Detailed Breakdown'!AY54&amp;" and "&amp;'Detailed Breakdown'!AZ54</f>
        <v>Gone up mainly due to Table 1076: allowed revenue, and No factors contributing to greater than 2% downward change.</v>
      </c>
    </row>
    <row r="7" spans="1:17" ht="42.75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VLOOKUP($B7,[2]Tariffs!$A:$I,4,FALSE)</f>
        <v>3.0840000000000001</v>
      </c>
      <c r="F7" s="44">
        <f>VLOOKUP($B7,[2]Tariffs!$A:$I,5,FALSE)</f>
        <v>1.581</v>
      </c>
      <c r="G7" s="44">
        <f>VLOOKUP($B7,[2]Tariffs!$A:$I,6,FALSE)</f>
        <v>0</v>
      </c>
      <c r="H7" s="44">
        <f>VLOOKUP($B7,[2]Tariffs!$A:$I,7,FALSE)</f>
        <v>4.29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VLOOKUP(B7,[2]Summary!$A$47:$K$156,10,FALSE)</f>
        <v>2.6583363108522535</v>
      </c>
      <c r="N7" s="55">
        <f>VLOOKUP(B7,[1]Summary!$A$1:$K$65536,10,FALSE)</f>
        <v>2.5297774092734207</v>
      </c>
      <c r="O7" s="56">
        <f t="shared" ref="O7:O32" si="1">M7/N7-1</f>
        <v>5.0818266108145993E-2</v>
      </c>
      <c r="P7" s="50">
        <f>VLOOKUP(B7,[2]Summary!$A$1:$IJ$65536,11,FALSE)</f>
        <v>147.5336018283474</v>
      </c>
      <c r="Q7" s="51" t="str">
        <f>'Detailed Breakdown'!AY55&amp;" and "&amp;'Detailed Breakdown'!AZ55</f>
        <v>Gone up mainly due to Table 1041: load characteristics (Coincidence Factor),Table 1076: allowed revenue, and Gone down mainly due to Table 1053: volumes and mpans etc forecast,</v>
      </c>
    </row>
    <row r="8" spans="1:17" ht="28.5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VLOOKUP($B8,[2]Tariffs!$A:$I,4,FALSE)</f>
        <v>1.575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VLOOKUP(B8,[2]Summary!$A$47:$K$156,10,FALSE)</f>
        <v>1.5750000000000002</v>
      </c>
      <c r="N8" s="55">
        <f>VLOOKUP(B8,[1]Summary!$A$1:$K$65536,10,FALSE)</f>
        <v>1.4790000000000003</v>
      </c>
      <c r="O8" s="56">
        <f t="shared" si="1"/>
        <v>6.4908722109533468E-2</v>
      </c>
      <c r="P8" s="50" t="str">
        <f>VLOOKUP(B8,[2]Summary!$A$1:$IJ$65536,11,FALSE)</f>
        <v/>
      </c>
      <c r="Q8" s="51" t="str">
        <f>'Detailed Breakdown'!AY56&amp;" and "&amp;'Detailed Breakdown'!AZ56</f>
        <v>Gone up mainly due to Table 1076: allowed revenue, and No factors contributing to greater than 2% downward change.</v>
      </c>
    </row>
    <row r="9" spans="1:17" ht="42.7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VLOOKUP($B9,[2]Tariffs!$A:$I,4,FALSE)</f>
        <v>2.4359999999999999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8.9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VLOOKUP(B9,[2]Summary!$A$47:$K$156,10,FALSE)</f>
        <v>2.7025093771215274</v>
      </c>
      <c r="N9" s="55">
        <f>VLOOKUP(B9,[1]Summary!$A$1:$K$65536,10,FALSE)</f>
        <v>2.691238078325028</v>
      </c>
      <c r="O9" s="56">
        <f t="shared" si="1"/>
        <v>4.1881462986412821E-3</v>
      </c>
      <c r="P9" s="50">
        <f>VLOOKUP(B9,[2]Summary!$A$1:$IJ$65536,11,FALSE)</f>
        <v>330.31310718277155</v>
      </c>
      <c r="Q9" s="51" t="str">
        <f>'Detailed Breakdown'!AY57&amp;" and "&amp;'Detailed Breakdown'!AZ57</f>
        <v>Gone up mainly due to Table 1076: allowed revenue, and Gone down mainly due to Table 1041: load characteristics (Coincidence Factor),</v>
      </c>
    </row>
    <row r="10" spans="1:17" ht="28.5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VLOOKUP($B10,[2]Tariffs!$A:$I,4,FALSE)</f>
        <v>2.7730000000000001</v>
      </c>
      <c r="F10" s="44">
        <f>VLOOKUP($B10,[2]Tariffs!$A:$I,5,FALSE)</f>
        <v>1.5860000000000001</v>
      </c>
      <c r="G10" s="44">
        <f>VLOOKUP($B10,[2]Tariffs!$A:$I,6,FALSE)</f>
        <v>0</v>
      </c>
      <c r="H10" s="44">
        <f>VLOOKUP($B10,[2]Tariffs!$A:$I,7,FALSE)</f>
        <v>8.9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VLOOKUP(B10,[2]Summary!$A$47:$K$156,10,FALSE)</f>
        <v>2.5738892408144238</v>
      </c>
      <c r="N10" s="55">
        <f>VLOOKUP(B10,[1]Summary!$A$1:$K$65536,10,FALSE)</f>
        <v>2.4800460855005615</v>
      </c>
      <c r="O10" s="56">
        <f t="shared" si="1"/>
        <v>3.7839278819256972E-2</v>
      </c>
      <c r="P10" s="50">
        <f>VLOOKUP(B10,[2]Summary!$A$1:$IJ$65536,11,FALSE)</f>
        <v>542.9837516058152</v>
      </c>
      <c r="Q10" s="51" t="str">
        <f>'Detailed Breakdown'!AY58&amp;" and "&amp;'Detailed Breakdown'!AZ58</f>
        <v>Gone up mainly due to Table 1076: allowed revenue, and No factors contributing to greater than 2% downward change.</v>
      </c>
    </row>
    <row r="11" spans="1:17" ht="28.5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VLOOKUP($B11,[2]Tariffs!$A:$I,4,FALSE)</f>
        <v>1.577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VLOOKUP(B11,[2]Summary!$A$47:$K$156,10,FALSE)</f>
        <v>1.577</v>
      </c>
      <c r="N11" s="55">
        <f>VLOOKUP(B11,[1]Summary!$A$1:$K$65536,10,FALSE)</f>
        <v>1.4810000000000001</v>
      </c>
      <c r="O11" s="56">
        <f t="shared" si="1"/>
        <v>6.4821066846725062E-2</v>
      </c>
      <c r="P11" s="50" t="str">
        <f>VLOOKUP(B11,[2]Summary!$A$1:$IJ$65536,11,FALSE)</f>
        <v/>
      </c>
      <c r="Q11" s="51" t="str">
        <f>'Detailed Breakdown'!AY59&amp;" and "&amp;'Detailed Breakdown'!AZ59</f>
        <v>Gone up mainly due to Table 1076: allowed revenue, and No factors contributing to greater than 2% downward change.</v>
      </c>
    </row>
    <row r="12" spans="1:17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VLOOKUP($B12,[2]Tariffs!$A:$I,4,FALSE)</f>
        <v>2.71</v>
      </c>
      <c r="F12" s="44">
        <f>VLOOKUP($B12,[2]Tariffs!$A:$I,5,FALSE)</f>
        <v>1.5429999999999999</v>
      </c>
      <c r="G12" s="44">
        <f>VLOOKUP($B12,[2]Tariffs!$A:$I,6,FALSE)</f>
        <v>0</v>
      </c>
      <c r="H12" s="44">
        <f>VLOOKUP($B12,[2]Tariffs!$A:$I,7,FALSE)</f>
        <v>25.07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VLOOKUP(B12,[2]Summary!$A$47:$K$156,10,FALSE)</f>
        <v>2.6548482112797394</v>
      </c>
      <c r="N12" s="55">
        <f>VLOOKUP(B12,[1]Summary!$A$1:$K$65536,10,FALSE)</f>
        <v>2.5078617094684268</v>
      </c>
      <c r="O12" s="56">
        <f t="shared" si="1"/>
        <v>5.8610289896115608E-2</v>
      </c>
      <c r="P12" s="50">
        <f>VLOOKUP(B12,[2]Summary!$A$1:$IJ$65536,11,FALSE)</f>
        <v>1179.2853931276547</v>
      </c>
      <c r="Q12" s="51"/>
    </row>
    <row r="13" spans="1:17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VLOOKUP($B13,[2]Tariffs!$A:$I,4,FALSE)</f>
        <v>2.6349999999999998</v>
      </c>
      <c r="F13" s="44">
        <f>VLOOKUP($B13,[2]Tariffs!$A:$I,5,FALSE)</f>
        <v>1.534</v>
      </c>
      <c r="G13" s="44">
        <f>VLOOKUP($B13,[2]Tariffs!$A:$I,6,FALSE)</f>
        <v>0</v>
      </c>
      <c r="H13" s="44">
        <f>VLOOKUP($B13,[2]Tariffs!$A:$I,7,FALSE)</f>
        <v>31.14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VLOOKUP(B13,[2]Summary!$A$47:$K$156,10,FALSE)</f>
        <v>2.4560845564816085</v>
      </c>
      <c r="N13" s="55">
        <f>VLOOKUP(B13,[1]Summary!$A$1:$K$65536,10,FALSE)</f>
        <v>2.3593915124628224</v>
      </c>
      <c r="O13" s="56">
        <f t="shared" si="1"/>
        <v>4.0982195412686773E-2</v>
      </c>
      <c r="P13" s="50">
        <f>VLOOKUP(B13,[2]Summary!$A$1:$IJ$65536,11,FALSE)</f>
        <v>3508.9326951652247</v>
      </c>
      <c r="Q13" s="51"/>
    </row>
    <row r="14" spans="1:17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VLOOKUP($B14,[2]Tariffs!$A:$I,4,FALSE)</f>
        <v>2.121</v>
      </c>
      <c r="F14" s="44">
        <f>VLOOKUP($B14,[2]Tariffs!$A:$I,5,FALSE)</f>
        <v>1.464</v>
      </c>
      <c r="G14" s="44">
        <f>VLOOKUP($B14,[2]Tariffs!$A:$I,6,FALSE)</f>
        <v>0</v>
      </c>
      <c r="H14" s="44">
        <f>VLOOKUP($B14,[2]Tariffs!$A:$I,7,FALSE)</f>
        <v>133.97999999999999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VLOOKUP(B14,[2]Summary!$A$47:$K$156,10,FALSE)</f>
        <v>3.802194665732725</v>
      </c>
      <c r="N14" s="55">
        <f>VLOOKUP(B14,[1]Summary!$A$1:$K$65536,10,FALSE)</f>
        <v>2.6184993099140979</v>
      </c>
      <c r="O14" s="56">
        <f t="shared" si="1"/>
        <v>0.45205104745949276</v>
      </c>
      <c r="P14" s="50">
        <f>VLOOKUP(B14,[2]Summary!$A$1:$IJ$65536,11,FALSE)</f>
        <v>984.0347703845672</v>
      </c>
      <c r="Q14" s="51"/>
    </row>
    <row r="15" spans="1:17" x14ac:dyDescent="0.2">
      <c r="A15" s="40"/>
      <c r="B15" s="41" t="s">
        <v>80</v>
      </c>
      <c r="C15" s="42"/>
      <c r="D15" s="43"/>
      <c r="E15" s="44">
        <f>VLOOKUP($B15,[2]Tariffs!$A:$I,4,FALSE)</f>
        <v>10.717000000000001</v>
      </c>
      <c r="F15" s="44">
        <f>VLOOKUP($B15,[2]Tariffs!$A:$I,5,FALSE)</f>
        <v>2.17</v>
      </c>
      <c r="G15" s="44">
        <f>VLOOKUP($B15,[2]Tariffs!$A:$I,6,FALSE)</f>
        <v>1.57</v>
      </c>
      <c r="H15" s="44">
        <f>VLOOKUP($B15,[2]Tariffs!$A:$I,7,FALSE)</f>
        <v>4.29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>
        <f>VLOOKUP(B15,[2]Summary!$A$47:$K$156,10,FALSE)</f>
        <v>3.1752685700887584</v>
      </c>
      <c r="N15" s="55" t="str">
        <f>VLOOKUP(B15,[1]Summary!$A$1:$K$65536,10,FALSE)</f>
        <v/>
      </c>
      <c r="O15" s="56" t="e">
        <f t="shared" si="1"/>
        <v>#VALUE!</v>
      </c>
      <c r="P15" s="50">
        <f>VLOOKUP(B15,[2]Summary!$A$1:$IJ$65536,11,FALSE)</f>
        <v>104.63505777086716</v>
      </c>
      <c r="Q15" s="51"/>
    </row>
    <row r="16" spans="1:17" x14ac:dyDescent="0.2">
      <c r="A16" s="40"/>
      <c r="B16" s="41" t="s">
        <v>81</v>
      </c>
      <c r="C16" s="42"/>
      <c r="D16" s="43"/>
      <c r="E16" s="44">
        <f>VLOOKUP($B16,[2]Tariffs!$A:$I,4,FALSE)</f>
        <v>9.6999999999999993</v>
      </c>
      <c r="F16" s="44">
        <f>VLOOKUP($B16,[2]Tariffs!$A:$I,5,FALSE)</f>
        <v>2.08</v>
      </c>
      <c r="G16" s="44">
        <f>VLOOKUP($B16,[2]Tariffs!$A:$I,6,FALSE)</f>
        <v>1.5449999999999999</v>
      </c>
      <c r="H16" s="44">
        <f>VLOOKUP($B16,[2]Tariffs!$A:$I,7,FALSE)</f>
        <v>8.9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VLOOKUP(B16,[2]Summary!$A$47:$K$156,10,FALSE)</f>
        <v>2.5178997423934173</v>
      </c>
      <c r="N16" s="55">
        <f>VLOOKUP(B16,[1]Summary!$A$1:$K$65536,10,FALSE)</f>
        <v>2.5069357446723779</v>
      </c>
      <c r="O16" s="56">
        <f t="shared" si="1"/>
        <v>4.3734657915901476E-3</v>
      </c>
      <c r="P16" s="50">
        <f>VLOOKUP(B16,[2]Summary!$A$1:$IJ$65536,11,FALSE)</f>
        <v>1835.9204934096608</v>
      </c>
      <c r="Q16" s="51"/>
    </row>
    <row r="17" spans="1:17" ht="28.5" x14ac:dyDescent="0.2">
      <c r="A17" s="40"/>
      <c r="B17" s="41" t="s">
        <v>23</v>
      </c>
      <c r="C17" s="42"/>
      <c r="D17" s="43">
        <f>VLOOKUP($B17,[1]Tariffs!$A$15:$I$42,3,FALSE)</f>
        <v>0</v>
      </c>
      <c r="E17" s="44">
        <f>VLOOKUP($B17,[2]Tariffs!$A:$I,4,FALSE)</f>
        <v>8.0120000000000005</v>
      </c>
      <c r="F17" s="44">
        <f>VLOOKUP($B17,[2]Tariffs!$A:$I,5,FALSE)</f>
        <v>1.9219999999999999</v>
      </c>
      <c r="G17" s="44">
        <f>VLOOKUP($B17,[2]Tariffs!$A:$I,6,FALSE)</f>
        <v>1.506</v>
      </c>
      <c r="H17" s="44">
        <f>VLOOKUP($B17,[2]Tariffs!$A:$I,7,FALSE)</f>
        <v>12.7</v>
      </c>
      <c r="I17" s="44">
        <f>VLOOKUP($B17,[2]Tariffs!$A:$I,8,FALSE)</f>
        <v>3.11</v>
      </c>
      <c r="J17" s="44">
        <f>VLOOKUP($B17,[2]Tariffs!$A:$I,9,FALSE)</f>
        <v>6.61</v>
      </c>
      <c r="K17" s="44">
        <f t="shared" si="0"/>
        <v>3.11</v>
      </c>
      <c r="L17" s="53"/>
      <c r="M17" s="47">
        <f>VLOOKUP(B17,[2]Summary!$A$47:$K$156,10,FALSE)</f>
        <v>2.9140127766441601</v>
      </c>
      <c r="N17" s="55">
        <f>VLOOKUP(B17,[1]Summary!$A$1:$K$65536,10,FALSE)</f>
        <v>2.7409932300460556</v>
      </c>
      <c r="O17" s="56">
        <f t="shared" si="1"/>
        <v>6.3122938320864685E-2</v>
      </c>
      <c r="P17" s="50">
        <f>VLOOKUP(B17,[2]Summary!$A$1:$IJ$65536,11,FALSE)</f>
        <v>7021.8098081428861</v>
      </c>
      <c r="Q17" s="51" t="str">
        <f>'Detailed Breakdown'!AY65&amp;" and "&amp;'Detailed Breakdown'!AZ65</f>
        <v>Gone up mainly due to Table 1076: allowed revenue, and No factors contributing to greater than 2% downward change.</v>
      </c>
    </row>
    <row r="18" spans="1:17" ht="28.5" x14ac:dyDescent="0.2">
      <c r="A18" s="40"/>
      <c r="B18" s="41" t="s">
        <v>24</v>
      </c>
      <c r="C18" s="42"/>
      <c r="D18" s="43">
        <f>VLOOKUP($B18,[1]Tariffs!$A$15:$I$42,3,FALSE)</f>
        <v>0</v>
      </c>
      <c r="E18" s="44">
        <f>VLOOKUP($B18,[2]Tariffs!$A:$I,4,FALSE)</f>
        <v>6.3470000000000004</v>
      </c>
      <c r="F18" s="44">
        <f>VLOOKUP($B18,[2]Tariffs!$A:$I,5,FALSE)</f>
        <v>1.762</v>
      </c>
      <c r="G18" s="44">
        <f>VLOOKUP($B18,[2]Tariffs!$A:$I,6,FALSE)</f>
        <v>1.47</v>
      </c>
      <c r="H18" s="44">
        <f>VLOOKUP($B18,[2]Tariffs!$A:$I,7,FALSE)</f>
        <v>9.91</v>
      </c>
      <c r="I18" s="44">
        <f>VLOOKUP($B18,[2]Tariffs!$A:$I,8,FALSE)</f>
        <v>3.48</v>
      </c>
      <c r="J18" s="44">
        <f>VLOOKUP($B18,[2]Tariffs!$A:$I,9,FALSE)</f>
        <v>6.48</v>
      </c>
      <c r="K18" s="44">
        <f t="shared" si="0"/>
        <v>3.48</v>
      </c>
      <c r="L18" s="53"/>
      <c r="M18" s="47">
        <f>VLOOKUP(B18,[2]Summary!$A$47:$K$156,10,FALSE)</f>
        <v>2.5629830538809153</v>
      </c>
      <c r="N18" s="55">
        <f>VLOOKUP(B18,[1]Summary!$A$1:$K$65536,10,FALSE)</f>
        <v>2.5054253021141775</v>
      </c>
      <c r="O18" s="56">
        <f t="shared" si="1"/>
        <v>2.2973245986686708E-2</v>
      </c>
      <c r="P18" s="50">
        <f>VLOOKUP(B18,[2]Summary!$A$1:$IJ$65536,11,FALSE)</f>
        <v>23713.109945977478</v>
      </c>
      <c r="Q18" s="51" t="str">
        <f>'Detailed Breakdown'!AY66&amp;" and "&amp;'Detailed Breakdown'!AZ66</f>
        <v>Gone up mainly due to Table 1076: allowed revenue, and No factors contributing to greater than 2% downward change.</v>
      </c>
    </row>
    <row r="19" spans="1:17" ht="28.5" x14ac:dyDescent="0.2">
      <c r="A19" s="40"/>
      <c r="B19" s="41" t="s">
        <v>25</v>
      </c>
      <c r="C19" s="42"/>
      <c r="D19" s="43">
        <f>VLOOKUP($B19,[1]Tariffs!$A$15:$I$42,3,FALSE)</f>
        <v>0</v>
      </c>
      <c r="E19" s="44">
        <f>VLOOKUP($B19,[2]Tariffs!$A:$I,4,FALSE)</f>
        <v>5.157</v>
      </c>
      <c r="F19" s="44">
        <f>VLOOKUP($B19,[2]Tariffs!$A:$I,5,FALSE)</f>
        <v>1.655</v>
      </c>
      <c r="G19" s="44">
        <f>VLOOKUP($B19,[2]Tariffs!$A:$I,6,FALSE)</f>
        <v>1.4390000000000001</v>
      </c>
      <c r="H19" s="44">
        <f>VLOOKUP($B19,[2]Tariffs!$A:$I,7,FALSE)</f>
        <v>107.06</v>
      </c>
      <c r="I19" s="44">
        <f>VLOOKUP($B19,[2]Tariffs!$A:$I,8,FALSE)</f>
        <v>3.61</v>
      </c>
      <c r="J19" s="44">
        <f>VLOOKUP($B19,[2]Tariffs!$A:$I,9,FALSE)</f>
        <v>6.98</v>
      </c>
      <c r="K19" s="44">
        <f t="shared" si="0"/>
        <v>3.61</v>
      </c>
      <c r="L19" s="53"/>
      <c r="M19" s="47">
        <f>VLOOKUP(B19,[2]Summary!$A$47:$K$156,10,FALSE)</f>
        <v>2.3390385605227126</v>
      </c>
      <c r="N19" s="55">
        <f>VLOOKUP(B19,[1]Summary!$A$1:$K$65536,10,FALSE)</f>
        <v>2.2260381921624517</v>
      </c>
      <c r="O19" s="56">
        <f t="shared" si="1"/>
        <v>5.0762996231654256E-2</v>
      </c>
      <c r="P19" s="50">
        <f>VLOOKUP(B19,[2]Summary!$A$1:$IJ$65536,11,FALSE)</f>
        <v>54325.72507204549</v>
      </c>
      <c r="Q19" s="51" t="str">
        <f>'Detailed Breakdown'!AY67&amp;" and "&amp;'Detailed Breakdown'!AZ67</f>
        <v>Gone up mainly due to Table 1076: allowed revenue, and No factors contributing to greater than 2% downward change.</v>
      </c>
    </row>
    <row r="20" spans="1:17" ht="57" x14ac:dyDescent="0.2">
      <c r="A20" s="40"/>
      <c r="B20" s="41" t="s">
        <v>76</v>
      </c>
      <c r="C20" s="42"/>
      <c r="D20" s="43">
        <f>VLOOKUP($B20,[1]Tariffs!$A$15:$I$42,3,FALSE)</f>
        <v>8</v>
      </c>
      <c r="E20" s="44">
        <f>VLOOKUP($B20,[2]Tariffs!$A:$I,4,FALSE)</f>
        <v>3.3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3"/>
      <c r="M20" s="47">
        <f>VLOOKUP(B20,[2]Summary!$A$47:$K$156,10,FALSE)</f>
        <v>3.3</v>
      </c>
      <c r="N20" s="55">
        <f>VLOOKUP(B20,[1]Summary!$A$1:$K$65536,10,FALSE)</f>
        <v>3.0289999999999999</v>
      </c>
      <c r="O20" s="56">
        <f t="shared" si="1"/>
        <v>8.9468471442720299E-2</v>
      </c>
      <c r="P20" s="50" t="str">
        <f>VLOOKUP(B20,[2]Summary!$A$1:$IJ$65536,11,FALSE)</f>
        <v/>
      </c>
      <c r="Q20" s="51" t="str">
        <f>'Detailed Breakdown'!AY68&amp;" and "&amp;'Detailed Breakdown'!AZ68</f>
        <v>Gone up mainly due to Table 1022 - 1028: service model inputs,Table 1053: volumes and mpans etc forecast,Table 1076: allowed revenue, and No factors contributing to greater than 2% downward change.</v>
      </c>
    </row>
    <row r="21" spans="1:17" ht="57" x14ac:dyDescent="0.2">
      <c r="A21" s="40"/>
      <c r="B21" s="41" t="s">
        <v>77</v>
      </c>
      <c r="C21" s="42"/>
      <c r="D21" s="43">
        <f>VLOOKUP($B21,[1]Tariffs!$A$15:$I$42,3,FALSE)</f>
        <v>1</v>
      </c>
      <c r="E21" s="44">
        <f>VLOOKUP($B21,[2]Tariffs!$A:$I,4,FALSE)</f>
        <v>3.6179999999999999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3"/>
      <c r="M21" s="47">
        <f>VLOOKUP(B21,[2]Summary!$A$47:$K$156,10,FALSE)</f>
        <v>3.6180000000000003</v>
      </c>
      <c r="N21" s="55">
        <f>VLOOKUP(B21,[1]Summary!$A$1:$K$65536,10,FALSE)</f>
        <v>3.2960000000000003</v>
      </c>
      <c r="O21" s="56">
        <f t="shared" si="1"/>
        <v>9.7694174757281482E-2</v>
      </c>
      <c r="P21" s="50" t="str">
        <f>VLOOKUP(B21,[2]Summary!$A$1:$IJ$65536,11,FALSE)</f>
        <v/>
      </c>
      <c r="Q21" s="51" t="str">
        <f>'Detailed Breakdown'!AY69&amp;" and "&amp;'Detailed Breakdown'!AZ69</f>
        <v>Gone up mainly due to Table 1022 - 1028: service model inputs,Table 1053: volumes and mpans etc forecast,Table 1076: allowed revenue, and No factors contributing to greater than 2% downward change.</v>
      </c>
    </row>
    <row r="22" spans="1:17" ht="57" x14ac:dyDescent="0.2">
      <c r="A22" s="40"/>
      <c r="B22" s="41" t="s">
        <v>78</v>
      </c>
      <c r="C22" s="42"/>
      <c r="D22" s="43">
        <f>VLOOKUP($B22,[1]Tariffs!$A$15:$I$42,3,FALSE)</f>
        <v>1</v>
      </c>
      <c r="E22" s="44">
        <f>VLOOKUP($B22,[2]Tariffs!$A:$I,4,FALSE)</f>
        <v>4.4000000000000004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3"/>
      <c r="M22" s="47">
        <f>VLOOKUP(B22,[2]Summary!$A$47:$K$156,10,FALSE)</f>
        <v>4.4000000000000004</v>
      </c>
      <c r="N22" s="55">
        <f>VLOOKUP(B22,[1]Summary!$A$1:$K$65536,10,FALSE)</f>
        <v>3.96</v>
      </c>
      <c r="O22" s="56">
        <f t="shared" si="1"/>
        <v>0.11111111111111116</v>
      </c>
      <c r="P22" s="50" t="str">
        <f>VLOOKUP(B22,[2]Summary!$A$1:$IJ$65536,11,FALSE)</f>
        <v/>
      </c>
      <c r="Q22" s="51" t="str">
        <f>'Detailed Breakdown'!AY70&amp;" and "&amp;'Detailed Breakdown'!AZ70</f>
        <v>Gone up mainly due to Table 1022 - 1028: service model inputs,Table 1053: volumes and mpans etc forecast,Table 1076: allowed revenue, and No factors contributing to greater than 2% downward change.</v>
      </c>
    </row>
    <row r="23" spans="1:17" ht="28.5" x14ac:dyDescent="0.2">
      <c r="A23" s="40"/>
      <c r="B23" s="41" t="s">
        <v>79</v>
      </c>
      <c r="C23" s="42"/>
      <c r="D23" s="43">
        <f>VLOOKUP($B23,[1]Tariffs!$A$15:$I$42,3,FALSE)</f>
        <v>1</v>
      </c>
      <c r="E23" s="44">
        <f>VLOOKUP($B23,[2]Tariffs!$A:$I,4,FALSE)</f>
        <v>2.9940000000000002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 t="str">
        <f>VLOOKUP(B23,[2]Summary!$A$47:$K$156,10,FALSE)</f>
        <v/>
      </c>
      <c r="N23" s="55" t="str">
        <f>VLOOKUP(B23,[1]Summary!$A$1:$K$65536,10,FALSE)</f>
        <v/>
      </c>
      <c r="O23" s="56"/>
      <c r="P23" s="50" t="str">
        <f>VLOOKUP(B23,[2]Summary!$A$1:$IJ$65536,11,FALSE)</f>
        <v/>
      </c>
      <c r="Q23" s="51" t="str">
        <f>'Detailed Breakdown'!AY71&amp;" and "&amp;'Detailed Breakdown'!AZ71</f>
        <v>No factors contributing to greater than 2% upward change. and No factors contributing to greater than 2% downward change.</v>
      </c>
    </row>
    <row r="24" spans="1:17" ht="57" x14ac:dyDescent="0.2">
      <c r="A24" s="40"/>
      <c r="B24" s="41" t="s">
        <v>26</v>
      </c>
      <c r="C24" s="42"/>
      <c r="D24" s="43">
        <f>VLOOKUP($B24,[1]Tariffs!$A$15:$I$42,3,FALSE)</f>
        <v>0</v>
      </c>
      <c r="E24" s="44">
        <f>VLOOKUP($B24,[2]Tariffs!$A:$I,4,FALSE)</f>
        <v>26.335000000000001</v>
      </c>
      <c r="F24" s="44">
        <f>VLOOKUP($B24,[2]Tariffs!$A:$I,5,FALSE)</f>
        <v>3.0920000000000001</v>
      </c>
      <c r="G24" s="44">
        <f>VLOOKUP($B24,[2]Tariffs!$A:$I,6,FALSE)</f>
        <v>2.5009999999999999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VLOOKUP(B24,[2]Summary!$A$47:$K$156,10,FALSE)</f>
        <v>3.7250091962237479</v>
      </c>
      <c r="N24" s="55">
        <f>VLOOKUP(B24,[1]Summary!$A$1:$K$65536,10,FALSE)</f>
        <v>3.4785383678421251</v>
      </c>
      <c r="O24" s="56">
        <f t="shared" si="1"/>
        <v>7.0854710317459713E-2</v>
      </c>
      <c r="P24" s="50">
        <f>VLOOKUP(B24,[2]Summary!$A$1:$IJ$65536,11,FALSE)</f>
        <v>137594.55472088812</v>
      </c>
      <c r="Q24" s="51" t="str">
        <f>'Detailed Breakdown'!AY72&amp;" and "&amp;'Detailed Breakdown'!AZ72</f>
        <v>Gone up mainly due to Table 1022 - 1028: service model inputs,Table 1053: volumes and mpans etc forecast,Table 1076: allowed revenue, and No factors contributing to greater than 2% downward change.</v>
      </c>
    </row>
    <row r="25" spans="1:17" ht="15" customHeight="1" x14ac:dyDescent="0.2">
      <c r="A25" s="40"/>
      <c r="B25" s="41" t="s">
        <v>83</v>
      </c>
      <c r="C25" s="42"/>
      <c r="D25" s="43" t="str">
        <f>VLOOKUP($B25,[1]Tariffs!$A$15:$I$42,3,FALSE)</f>
        <v>8&amp;0</v>
      </c>
      <c r="E25" s="44">
        <f>VLOOKUP($B25,[2]Tariffs!$A:$I,4,FALSE)</f>
        <v>-0.83099999999999996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VLOOKUP(B25,[2]Summary!$A$47:$K$156,10,FALSE)</f>
        <v>-0.83099999999999996</v>
      </c>
      <c r="N25" s="55">
        <f>VLOOKUP(B25,[1]Summary!$A$1:$K$65536,10,FALSE)</f>
        <v>-0.83100000000000007</v>
      </c>
      <c r="O25" s="56">
        <f t="shared" si="1"/>
        <v>0</v>
      </c>
      <c r="P25" s="50" t="str">
        <f>VLOOKUP(B25,[2]Summary!$A$1:$IJ$65536,11,FALSE)</f>
        <v/>
      </c>
      <c r="Q25" s="54"/>
    </row>
    <row r="26" spans="1:17" ht="15" customHeight="1" x14ac:dyDescent="0.2">
      <c r="A26" s="40"/>
      <c r="B26" s="41" t="s">
        <v>49</v>
      </c>
      <c r="C26" s="42"/>
      <c r="D26" s="43">
        <f>VLOOKUP($B26,[1]Tariffs!$A$15:$I$42,3,FALSE)</f>
        <v>8</v>
      </c>
      <c r="E26" s="44">
        <f>VLOOKUP($B26,[2]Tariffs!$A:$I,4,FALSE)</f>
        <v>-0.75800000000000001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 t="str">
        <f>VLOOKUP(B26,[2]Summary!$A$47:$K$156,10,FALSE)</f>
        <v/>
      </c>
      <c r="N26" s="55" t="str">
        <f>VLOOKUP(B26,[1]Summary!$A$1:$K$65536,10,FALSE)</f>
        <v/>
      </c>
      <c r="O26" s="56"/>
      <c r="P26" s="50" t="str">
        <f>VLOOKUP(B26,[2]Summary!$A$1:$IJ$65536,11,FALSE)</f>
        <v/>
      </c>
      <c r="Q26" s="54"/>
    </row>
    <row r="27" spans="1:17" x14ac:dyDescent="0.2">
      <c r="A27" s="40"/>
      <c r="B27" s="41" t="s">
        <v>50</v>
      </c>
      <c r="C27" s="42"/>
      <c r="D27" s="43">
        <f>VLOOKUP($B27,[1]Tariffs!$A$15:$I$42,3,FALSE)</f>
        <v>0</v>
      </c>
      <c r="E27" s="44">
        <f>VLOOKUP($B27,[2]Tariffs!$A:$I,4,FALSE)</f>
        <v>-0.83099999999999996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VLOOKUP(B27,[2]Summary!$A$47:$K$156,10,FALSE)</f>
        <v>-0.80619844726313805</v>
      </c>
      <c r="N27" s="55">
        <f>VLOOKUP(B27,[1]Summary!$A$1:$K$65536,10,FALSE)</f>
        <v>-0.80337818501548108</v>
      </c>
      <c r="O27" s="56">
        <f t="shared" si="1"/>
        <v>3.5105038950025147E-3</v>
      </c>
      <c r="P27" s="50">
        <f>VLOOKUP(B27,[2]Summary!$A$1:$IJ$65536,11,FALSE)</f>
        <v>-639.37936940029806</v>
      </c>
      <c r="Q27" s="54"/>
    </row>
    <row r="28" spans="1:17" ht="15" customHeight="1" x14ac:dyDescent="0.2">
      <c r="A28" s="40"/>
      <c r="B28" s="41" t="s">
        <v>51</v>
      </c>
      <c r="C28" s="42"/>
      <c r="D28" s="43">
        <f>VLOOKUP($B28,[1]Tariffs!$A$15:$I$42,3,FALSE)</f>
        <v>0</v>
      </c>
      <c r="E28" s="44">
        <f>VLOOKUP($B28,[2]Tariffs!$A:$I,4,FALSE)</f>
        <v>-6.6639999999999997</v>
      </c>
      <c r="F28" s="44">
        <f>VLOOKUP($B28,[2]Tariffs!$A:$I,5,FALSE)</f>
        <v>-0.59</v>
      </c>
      <c r="G28" s="44">
        <f>VLOOKUP($B28,[2]Tariffs!$A:$I,6,FALSE)</f>
        <v>-0.16400000000000001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VLOOKUP(B28,[2]Summary!$A$47:$K$156,10,FALSE)</f>
        <v>-0.75677493424727937</v>
      </c>
      <c r="N28" s="55">
        <f>VLOOKUP(B28,[1]Summary!$A$1:$K$65536,10,FALSE)</f>
        <v>-0.74712396430847194</v>
      </c>
      <c r="O28" s="56">
        <f t="shared" si="1"/>
        <v>1.2917494819939535E-2</v>
      </c>
      <c r="P28" s="50">
        <f>VLOOKUP(B28,[2]Summary!$A$1:$IJ$65536,11,FALSE)</f>
        <v>-951.51627669199274</v>
      </c>
      <c r="Q28" s="54"/>
    </row>
    <row r="29" spans="1:17" ht="15" customHeight="1" x14ac:dyDescent="0.2">
      <c r="A29" s="40"/>
      <c r="B29" s="41" t="s">
        <v>52</v>
      </c>
      <c r="C29" s="42"/>
      <c r="D29" s="43">
        <f>VLOOKUP($B29,[1]Tariffs!$A$15:$I$42,3,FALSE)</f>
        <v>0</v>
      </c>
      <c r="E29" s="44">
        <f>VLOOKUP($B29,[2]Tariffs!$A:$I,4,FALSE)</f>
        <v>-0.75800000000000001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VLOOKUP(B29,[2]Summary!$A$47:$K$156,10,FALSE)</f>
        <v>-0.7570842460884305</v>
      </c>
      <c r="N29" s="55">
        <f>VLOOKUP(B29,[1]Summary!$A$1:$K$65536,10,FALSE)</f>
        <v>-0.75700000000000001</v>
      </c>
      <c r="O29" s="56">
        <f t="shared" si="1"/>
        <v>1.1128941668503423E-4</v>
      </c>
      <c r="P29" s="50">
        <f>VLOOKUP(B29,[2]Summary!$A$1:$IJ$65536,11,FALSE)</f>
        <v>-326.98207414874167</v>
      </c>
      <c r="Q29" s="54"/>
    </row>
    <row r="30" spans="1:17" ht="15" customHeight="1" x14ac:dyDescent="0.2">
      <c r="A30" s="40"/>
      <c r="B30" s="41" t="s">
        <v>53</v>
      </c>
      <c r="C30" s="42"/>
      <c r="D30" s="43" t="e">
        <f>VLOOKUP($B30,[1]Tariffs!$A$15:$I$42,3,FALSE)</f>
        <v>#N/A</v>
      </c>
      <c r="E30" s="44">
        <f>VLOOKUP($B30,[2]Tariffs!$A:$I,4,FALSE)</f>
        <v>-6.085</v>
      </c>
      <c r="F30" s="44">
        <f>VLOOKUP($B30,[2]Tariffs!$A:$I,5,FALSE)</f>
        <v>-0.53400000000000003</v>
      </c>
      <c r="G30" s="44">
        <f>VLOOKUP($B30,[2]Tariffs!$A:$I,6,FALSE)</f>
        <v>-0.151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>
        <f>VLOOKUP(B30,[2]Summary!$A$47:$K$156,10,FALSE)</f>
        <v>-0.68497273462098962</v>
      </c>
      <c r="N30" s="55" t="str">
        <f>VLOOKUP(B30,[1]Summary!$A$1:$K$65536,10,FALSE)</f>
        <v/>
      </c>
      <c r="O30" s="56"/>
      <c r="P30" s="50">
        <f>VLOOKUP(B30,[2]Summary!$A$1:$IJ$65536,11,FALSE)</f>
        <v>-1495.7837817344582</v>
      </c>
      <c r="Q30" s="54"/>
    </row>
    <row r="31" spans="1:17" x14ac:dyDescent="0.2">
      <c r="A31" s="40"/>
      <c r="B31" s="41" t="s">
        <v>54</v>
      </c>
      <c r="C31" s="42"/>
      <c r="D31" s="43" t="e">
        <f>VLOOKUP($B31,[1]Tariffs!$A$15:$I$42,3,FALSE)</f>
        <v>#N/A</v>
      </c>
      <c r="E31" s="44">
        <f>VLOOKUP($B31,[2]Tariffs!$A:$I,4,FALSE)</f>
        <v>-0.52100000000000002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44.02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VLOOKUP(B31,[2]Summary!$A$47:$K$156,10,FALSE)</f>
        <v>-0.50669298635427096</v>
      </c>
      <c r="N31" s="55">
        <f>VLOOKUP(B31,[1]Summary!$A$1:$K$65536,10,FALSE)</f>
        <v>-0.50927938612478896</v>
      </c>
      <c r="O31" s="56">
        <f t="shared" si="1"/>
        <v>-5.078547926705701E-3</v>
      </c>
      <c r="P31" s="50">
        <f>VLOOKUP(B31,[2]Summary!$A$1:$IJ$65536,11,FALSE)</f>
        <v>-7871.0288174900315</v>
      </c>
      <c r="Q31" s="54"/>
    </row>
    <row r="32" spans="1:17" x14ac:dyDescent="0.2">
      <c r="A32" s="40"/>
      <c r="B32" s="41" t="s">
        <v>55</v>
      </c>
      <c r="C32" s="42"/>
      <c r="D32" s="43" t="e">
        <f>VLOOKUP($B32,[1]Tariffs!$A$15:$I$42,3,FALSE)</f>
        <v>#N/A</v>
      </c>
      <c r="E32" s="44">
        <f>VLOOKUP($B32,[2]Tariffs!$A:$I,4,FALSE)</f>
        <v>-4.2169999999999996</v>
      </c>
      <c r="F32" s="44">
        <f>VLOOKUP($B32,[2]Tariffs!$A:$I,5,FALSE)</f>
        <v>-0.35399999999999998</v>
      </c>
      <c r="G32" s="44">
        <f>VLOOKUP($B32,[2]Tariffs!$A:$I,6,FALSE)</f>
        <v>-0.11</v>
      </c>
      <c r="H32" s="44">
        <f>VLOOKUP($B32,[2]Tariffs!$A:$I,7,FALSE)</f>
        <v>44.02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VLOOKUP(B32,[2]Summary!$A$47:$K$156,10,FALSE)</f>
        <v>-0.90706272700013635</v>
      </c>
      <c r="N32" s="55">
        <f>VLOOKUP(B32,[1]Summary!$A$1:$K$65536,10,FALSE)</f>
        <v>-0.68962188451175654</v>
      </c>
      <c r="O32" s="56">
        <f t="shared" si="1"/>
        <v>0.31530444055197737</v>
      </c>
      <c r="P32" s="50">
        <f>VLOOKUP(B32,[2]Summary!$A$1:$IJ$65536,11,FALSE)</f>
        <v>-31722.581966065627</v>
      </c>
      <c r="Q32" s="54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2"/>
      <c r="P33" s="50"/>
      <c r="Q33" s="54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2"/>
      <c r="P34" s="50"/>
      <c r="Q34" s="54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Yeo, Simon M.</cp:lastModifiedBy>
  <cp:lastPrinted>2017-11-24T17:24:26Z</cp:lastPrinted>
  <dcterms:created xsi:type="dcterms:W3CDTF">2012-04-17T13:56:47Z</dcterms:created>
  <dcterms:modified xsi:type="dcterms:W3CDTF">2017-11-24T17:24:28Z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