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405" windowWidth="14250" windowHeight="960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Breakdown'!$B$1:$AQ$50</definedName>
  </definedNames>
  <calcPr calcId="145621"/>
</workbook>
</file>

<file path=xl/calcChain.xml><?xml version="1.0" encoding="utf-8"?>
<calcChain xmlns="http://schemas.openxmlformats.org/spreadsheetml/2006/main">
  <c r="Q24" i="3" l="1"/>
  <c r="Q23" i="3"/>
  <c r="Q22" i="3"/>
  <c r="Q21" i="3"/>
  <c r="Q20" i="3"/>
  <c r="Q19" i="3"/>
  <c r="Q18" i="3"/>
  <c r="Q17" i="3"/>
  <c r="Q7" i="3"/>
  <c r="Q8" i="3"/>
  <c r="Q9" i="3"/>
  <c r="Q10" i="3"/>
  <c r="Q11" i="3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U72" i="2" s="1"/>
  <c r="AO72" i="2"/>
  <c r="AP72" i="2"/>
  <c r="AQ72" i="2"/>
  <c r="AV72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6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6" i="3"/>
  <c r="N6" i="3"/>
  <c r="M7" i="3"/>
  <c r="N7" i="3"/>
  <c r="M8" i="3"/>
  <c r="N8" i="3"/>
  <c r="M9" i="3"/>
  <c r="N9" i="3"/>
  <c r="M10" i="3"/>
  <c r="N10" i="3"/>
  <c r="M11" i="3"/>
  <c r="N11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AX72" i="2" l="1"/>
  <c r="AY72" i="2"/>
  <c r="AW72" i="2"/>
  <c r="AZ72" i="2"/>
  <c r="K15" i="3"/>
  <c r="K16" i="3"/>
  <c r="O16" i="3" l="1"/>
  <c r="O7" i="3" l="1"/>
  <c r="O8" i="3"/>
  <c r="O9" i="3"/>
  <c r="O10" i="3"/>
  <c r="O11" i="3"/>
  <c r="O17" i="3"/>
  <c r="O18" i="3"/>
  <c r="O19" i="3"/>
  <c r="O20" i="3"/>
  <c r="O21" i="3"/>
  <c r="O22" i="3"/>
  <c r="O23" i="3"/>
  <c r="O24" i="3"/>
  <c r="O27" i="3"/>
  <c r="O28" i="3"/>
  <c r="O29" i="3"/>
  <c r="O30" i="3"/>
  <c r="O31" i="3"/>
  <c r="O3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4" i="3"/>
  <c r="K13" i="3"/>
  <c r="K12" i="3"/>
  <c r="K11" i="3"/>
  <c r="K10" i="3"/>
  <c r="K9" i="3"/>
  <c r="K8" i="3"/>
  <c r="K7" i="3"/>
  <c r="O25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V66" i="2" l="1"/>
  <c r="AZ66" i="2" s="1"/>
  <c r="AX66" i="2" s="1"/>
  <c r="AU66" i="2"/>
  <c r="AY66" i="2" s="1"/>
  <c r="AW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V55" i="2" l="1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AV54" i="2"/>
  <c r="AY71" i="2"/>
  <c r="AW71" i="2" s="1"/>
  <c r="AY56" i="2"/>
  <c r="AW56" i="2" s="1"/>
  <c r="AX62" i="2" l="1"/>
  <c r="AX71" i="2"/>
  <c r="AX64" i="2"/>
  <c r="AZ54" i="2"/>
  <c r="AX54" i="2" s="1"/>
  <c r="Q6" i="3" s="1"/>
  <c r="O6" i="3" l="1"/>
  <c r="K6" i="3" l="1"/>
</calcChain>
</file>

<file path=xl/sharedStrings.xml><?xml version="1.0" encoding="utf-8"?>
<sst xmlns="http://schemas.openxmlformats.org/spreadsheetml/2006/main" count="306" uniqueCount="97">
  <si>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</si>
  <si>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</si>
  <si>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</si>
  <si>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</si>
  <si>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</si>
  <si>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</si>
  <si>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</si>
  <si>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</si>
  <si>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</si>
  <si>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</si>
  <si>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</si>
  <si>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</si>
  <si>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</si>
  <si>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</si>
  <si>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</si>
  <si>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</si>
  <si>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</si>
  <si>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</si>
  <si>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</si>
  <si>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</si>
  <si>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</si>
  <si>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</si>
  <si>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</si>
  <si>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</si>
  <si>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</si>
  <si>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</si>
  <si>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</si>
  <si>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</si>
  <si>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</si>
  <si>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</si>
  <si>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</si>
  <si>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</si>
  <si>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</si>
  <si>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</si>
  <si>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</si>
  <si>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</si>
  <si>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</si>
  <si>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</si>
  <si>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</si>
  <si>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</si>
  <si>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</si>
  <si>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</si>
  <si>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</si>
  <si>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</si>
  <si>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</si>
  <si>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</si>
  <si>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</si>
  <si>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</si>
  <si>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</si>
  <si>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</si>
  <si>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</si>
  <si>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</si>
  <si>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</si>
  <si>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</si>
  <si>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</si>
  <si>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</si>
  <si>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</si>
  <si>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</si>
  <si>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</si>
  <si>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</si>
  <si>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</si>
  <si>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</si>
  <si>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</si>
  <si>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</si>
  <si>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</si>
  <si>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</si>
  <si>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</si>
  <si>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</si>
  <si>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</si>
  <si>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</si>
  <si>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</si>
  <si>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</si>
  <si>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</si>
  <si>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</si>
  <si>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</si>
  <si>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</si>
  <si>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</si>
  <si>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</si>
  <si>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</si>
  <si>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</si>
  <si>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</si>
  <si>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</si>
  <si>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</si>
  <si>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</si>
  <si>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</si>
  <si>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</si>
  <si>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</si>
  <si>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</si>
  <si>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</si>
  <si>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</si>
  <si>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</si>
  <si>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</si>
  <si>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</si>
  <si>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</si>
  <si>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Changes due to issue of Model version DCP227</t>
  </si>
  <si>
    <t>Table 1076: allowed revenue and rate of return</t>
  </si>
  <si>
    <t>DNO : East Mids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</si>
</sst>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East Mids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7/CDCM%20Models/CDCM%20Models%20with%20DCP227%20Updates/CDCM-model227+r7062%20-%201%20April%202017%20-%20East%20Mids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8/CDCM%20Models/April%2018%20CDCM%20Models/CDCM%20Model_01%20April%202018%20Pre-Release%20-%20EM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  <sheetName val="CDCM-model227+r7062 - 1 April 2"/>
    </sheetNames>
    <sheetDataSet>
      <sheetData sheetId="0"/>
      <sheetData sheetId="1">
        <row r="37">
          <cell r="F37">
            <v>459874052.28398639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East Midlands in April 17 (Final)</v>
          </cell>
        </row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2.069</v>
          </cell>
          <cell r="E15">
            <v>0</v>
          </cell>
          <cell r="F15">
            <v>0</v>
          </cell>
          <cell r="G15">
            <v>3.12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3</v>
          </cell>
          <cell r="C16">
            <v>2</v>
          </cell>
          <cell r="D16">
            <v>2.5070000000000001</v>
          </cell>
          <cell r="E16">
            <v>6.8000000000000005E-2</v>
          </cell>
          <cell r="F16">
            <v>0</v>
          </cell>
          <cell r="G16">
            <v>3.12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11</v>
          </cell>
          <cell r="C17">
            <v>2</v>
          </cell>
          <cell r="D17">
            <v>0.628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13</v>
          </cell>
          <cell r="C18">
            <v>3</v>
          </cell>
          <cell r="D18">
            <v>1.946</v>
          </cell>
          <cell r="E18">
            <v>0</v>
          </cell>
          <cell r="F18">
            <v>0</v>
          </cell>
          <cell r="G18">
            <v>5.28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37</v>
          </cell>
          <cell r="C19">
            <v>4</v>
          </cell>
          <cell r="D19">
            <v>2.1230000000000002</v>
          </cell>
          <cell r="E19">
            <v>6.5000000000000002E-2</v>
          </cell>
          <cell r="F19">
            <v>0</v>
          </cell>
          <cell r="G19">
            <v>5.28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901</v>
          </cell>
          <cell r="C20">
            <v>4</v>
          </cell>
          <cell r="D20">
            <v>0.29299999999999998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81</v>
          </cell>
          <cell r="C21" t="str">
            <v>5-8</v>
          </cell>
          <cell r="D21">
            <v>1.6160000000000001</v>
          </cell>
          <cell r="E21">
            <v>4.7E-2</v>
          </cell>
          <cell r="F21">
            <v>0</v>
          </cell>
          <cell r="G21">
            <v>4.7300000000000004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80</v>
          </cell>
          <cell r="C22" t="str">
            <v>5-8</v>
          </cell>
          <cell r="D22">
            <v>1.456</v>
          </cell>
          <cell r="E22">
            <v>4.1000000000000002E-2</v>
          </cell>
          <cell r="F22">
            <v>0</v>
          </cell>
          <cell r="G22">
            <v>3.5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90</v>
          </cell>
          <cell r="C23" t="str">
            <v>5-8</v>
          </cell>
          <cell r="D23">
            <v>0.97299999999999998</v>
          </cell>
          <cell r="E23">
            <v>1.9E-2</v>
          </cell>
          <cell r="F23">
            <v>0</v>
          </cell>
          <cell r="G23">
            <v>60.87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246</v>
          </cell>
          <cell r="C24">
            <v>0</v>
          </cell>
          <cell r="D24">
            <v>12.865</v>
          </cell>
          <cell r="E24">
            <v>0.58899999999999997</v>
          </cell>
          <cell r="F24">
            <v>0.06</v>
          </cell>
          <cell r="G24">
            <v>3.12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247</v>
          </cell>
          <cell r="C25">
            <v>0</v>
          </cell>
          <cell r="D25">
            <v>13.25</v>
          </cell>
          <cell r="E25">
            <v>0.60699999999999998</v>
          </cell>
          <cell r="F25">
            <v>6.0999999999999999E-2</v>
          </cell>
          <cell r="G25">
            <v>5.28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58, 990</v>
          </cell>
          <cell r="C26">
            <v>0</v>
          </cell>
          <cell r="D26">
            <v>11.372999999999999</v>
          </cell>
          <cell r="E26">
            <v>0.45400000000000001</v>
          </cell>
          <cell r="F26">
            <v>4.8000000000000001E-2</v>
          </cell>
          <cell r="G26">
            <v>7.97</v>
          </cell>
          <cell r="H26">
            <v>2.5499999999999998</v>
          </cell>
          <cell r="I26">
            <v>0.39500000000000002</v>
          </cell>
        </row>
        <row r="27">
          <cell r="A27" t="str">
            <v>LV Sub HH Metered</v>
          </cell>
          <cell r="B27" t="str">
            <v>59</v>
          </cell>
          <cell r="C27">
            <v>0</v>
          </cell>
          <cell r="D27">
            <v>9.7249999999999996</v>
          </cell>
          <cell r="E27">
            <v>0.28000000000000003</v>
          </cell>
          <cell r="F27">
            <v>3.5000000000000003E-2</v>
          </cell>
          <cell r="G27">
            <v>6.14</v>
          </cell>
          <cell r="H27">
            <v>3.44</v>
          </cell>
          <cell r="I27">
            <v>0.318</v>
          </cell>
        </row>
        <row r="28">
          <cell r="A28" t="str">
            <v>HV HH Metered</v>
          </cell>
          <cell r="B28" t="str">
            <v>60, 991</v>
          </cell>
          <cell r="C28">
            <v>0</v>
          </cell>
          <cell r="D28">
            <v>7.391</v>
          </cell>
          <cell r="E28">
            <v>0.121</v>
          </cell>
          <cell r="F28">
            <v>2.1000000000000001E-2</v>
          </cell>
          <cell r="G28">
            <v>60.87</v>
          </cell>
          <cell r="H28">
            <v>4.09</v>
          </cell>
          <cell r="I28">
            <v>0.216</v>
          </cell>
        </row>
        <row r="29">
          <cell r="A29" t="str">
            <v>NHH UMS category A</v>
          </cell>
          <cell r="B29" t="str">
            <v>800</v>
          </cell>
          <cell r="C29">
            <v>8</v>
          </cell>
          <cell r="D29">
            <v>1.8939999999999999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801</v>
          </cell>
          <cell r="C30">
            <v>1</v>
          </cell>
          <cell r="D30">
            <v>2.508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802</v>
          </cell>
          <cell r="C31">
            <v>1</v>
          </cell>
          <cell r="D31">
            <v>4.04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803</v>
          </cell>
          <cell r="C32">
            <v>1</v>
          </cell>
          <cell r="D32">
            <v>1.2849999999999999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804</v>
          </cell>
          <cell r="C33">
            <v>0</v>
          </cell>
          <cell r="D33">
            <v>37.704000000000001</v>
          </cell>
          <cell r="E33">
            <v>1.101</v>
          </cell>
          <cell r="F33">
            <v>0.63200000000000001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986</v>
          </cell>
          <cell r="C34" t="str">
            <v>8&amp;0</v>
          </cell>
          <cell r="D34">
            <v>-0.626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970</v>
          </cell>
          <cell r="C35">
            <v>8</v>
          </cell>
          <cell r="D35">
            <v>-0.54600000000000004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971</v>
          </cell>
          <cell r="C36">
            <v>0</v>
          </cell>
          <cell r="D36">
            <v>-0.626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0.23200000000000001</v>
          </cell>
        </row>
        <row r="37">
          <cell r="A37" t="str">
            <v>LV Generation Non-Intermittent</v>
          </cell>
          <cell r="B37" t="str">
            <v>973</v>
          </cell>
          <cell r="C37">
            <v>0</v>
          </cell>
          <cell r="D37">
            <v>-5.1929999999999996</v>
          </cell>
          <cell r="E37">
            <v>-0.46</v>
          </cell>
          <cell r="F37">
            <v>-3.4000000000000002E-2</v>
          </cell>
          <cell r="G37">
            <v>0</v>
          </cell>
          <cell r="H37">
            <v>0</v>
          </cell>
          <cell r="I37">
            <v>0.23200000000000001</v>
          </cell>
        </row>
        <row r="38">
          <cell r="A38" t="str">
            <v>LV Sub Generation Intermittent</v>
          </cell>
          <cell r="B38" t="str">
            <v>972</v>
          </cell>
          <cell r="C38">
            <v>0</v>
          </cell>
          <cell r="D38">
            <v>-0.54600000000000004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0.20200000000000001</v>
          </cell>
        </row>
        <row r="39">
          <cell r="A39" t="str">
            <v>LV Sub Generation Non-Intermittent</v>
          </cell>
          <cell r="B39" t="str">
            <v>974</v>
          </cell>
          <cell r="C39">
            <v>0</v>
          </cell>
          <cell r="D39">
            <v>-4.5720000000000001</v>
          </cell>
          <cell r="E39">
            <v>-0.39</v>
          </cell>
          <cell r="F39">
            <v>-2.9000000000000001E-2</v>
          </cell>
          <cell r="G39">
            <v>0</v>
          </cell>
          <cell r="H39">
            <v>0</v>
          </cell>
          <cell r="I39">
            <v>0.20200000000000001</v>
          </cell>
        </row>
        <row r="40">
          <cell r="A40" t="str">
            <v>HV Generation Intermittent</v>
          </cell>
          <cell r="B40" t="str">
            <v>975</v>
          </cell>
          <cell r="C40">
            <v>0</v>
          </cell>
          <cell r="D40">
            <v>-0.33300000000000002</v>
          </cell>
          <cell r="E40">
            <v>0</v>
          </cell>
          <cell r="F40">
            <v>0</v>
          </cell>
          <cell r="G40">
            <v>29.35</v>
          </cell>
          <cell r="H40">
            <v>0</v>
          </cell>
          <cell r="I40">
            <v>0.159</v>
          </cell>
        </row>
        <row r="41">
          <cell r="A41" t="str">
            <v>HV Generation Non-Intermittent</v>
          </cell>
          <cell r="B41" t="str">
            <v>977</v>
          </cell>
          <cell r="C41">
            <v>0</v>
          </cell>
          <cell r="D41">
            <v>-2.9550000000000001</v>
          </cell>
          <cell r="E41">
            <v>-0.19700000000000001</v>
          </cell>
          <cell r="F41">
            <v>-1.4E-2</v>
          </cell>
          <cell r="G41">
            <v>29.35</v>
          </cell>
          <cell r="H41">
            <v>0</v>
          </cell>
          <cell r="I41">
            <v>0.159</v>
          </cell>
        </row>
        <row r="42">
          <cell r="A42" t="str">
            <v>LDNO LV: Domestic Unrestricted</v>
          </cell>
          <cell r="B42">
            <v>0</v>
          </cell>
          <cell r="C42">
            <v>1</v>
          </cell>
          <cell r="D42">
            <v>1.446</v>
          </cell>
          <cell r="E42">
            <v>0</v>
          </cell>
          <cell r="F42">
            <v>0</v>
          </cell>
          <cell r="G42">
            <v>2.1800000000000002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for WPD East Midlands in April 17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165229051.68684292</v>
          </cell>
          <cell r="D14">
            <v>-39369.71141564846</v>
          </cell>
          <cell r="E14">
            <v>-8.7414538564971727E-5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5135811.7457730779</v>
          </cell>
          <cell r="C46">
            <v>1545669.8679699886</v>
          </cell>
          <cell r="D46">
            <v>123862033.47648722</v>
          </cell>
          <cell r="E46">
            <v>106259945.02004498</v>
          </cell>
          <cell r="F46">
            <v>17602088.456442229</v>
          </cell>
          <cell r="G46">
            <v>0</v>
          </cell>
          <cell r="H46">
            <v>0</v>
          </cell>
          <cell r="I46">
            <v>2.4117323532824053</v>
          </cell>
        </row>
        <row r="47">
          <cell r="A47" t="str">
            <v>LDNO LV: Domestic Unrestricted</v>
          </cell>
          <cell r="B47">
            <v>62399.733089655958</v>
          </cell>
          <cell r="C47">
            <v>20838.152011367252</v>
          </cell>
          <cell r="D47">
            <v>1068109.3160308744</v>
          </cell>
          <cell r="E47">
            <v>902300.14047642518</v>
          </cell>
          <cell r="F47">
            <v>165809.17555444923</v>
          </cell>
          <cell r="G47">
            <v>0</v>
          </cell>
          <cell r="H47">
            <v>0</v>
          </cell>
          <cell r="I47">
            <v>1.7117209692166706</v>
          </cell>
        </row>
        <row r="48">
          <cell r="A48" t="str">
            <v>LDNO HV: Domestic Unrestricted</v>
          </cell>
          <cell r="B48">
            <v>78378.602782708025</v>
          </cell>
          <cell r="C48">
            <v>26677.288250313217</v>
          </cell>
          <cell r="D48">
            <v>985824.76685070724</v>
          </cell>
          <cell r="E48">
            <v>830029.40346887801</v>
          </cell>
          <cell r="F48">
            <v>155795.3633818292</v>
          </cell>
          <cell r="G48">
            <v>0</v>
          </cell>
          <cell r="H48">
            <v>0</v>
          </cell>
          <cell r="I48">
            <v>1.2577728255551412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3912790.5152047924</v>
          </cell>
          <cell r="C50">
            <v>890301.56713661191</v>
          </cell>
          <cell r="D50">
            <v>78039826.893379703</v>
          </cell>
          <cell r="E50">
            <v>67901072.646827966</v>
          </cell>
          <cell r="F50">
            <v>10138754.246551735</v>
          </cell>
          <cell r="G50">
            <v>0</v>
          </cell>
          <cell r="H50">
            <v>0</v>
          </cell>
          <cell r="I50">
            <v>1.9944800671061524</v>
          </cell>
        </row>
        <row r="51">
          <cell r="A51" t="str">
            <v>LDNO LV: Domestic Two Rate</v>
          </cell>
          <cell r="B51">
            <v>5435.7449848463966</v>
          </cell>
          <cell r="C51">
            <v>1174.2552334267209</v>
          </cell>
          <cell r="D51">
            <v>82373.230888255101</v>
          </cell>
          <cell r="E51">
            <v>73029.68199587868</v>
          </cell>
          <cell r="F51">
            <v>9343.5488923764187</v>
          </cell>
          <cell r="G51">
            <v>0</v>
          </cell>
          <cell r="H51">
            <v>0</v>
          </cell>
          <cell r="I51">
            <v>1.5153991056955887</v>
          </cell>
        </row>
        <row r="52">
          <cell r="A52" t="str">
            <v>LDNO HV: Domestic Two Rate</v>
          </cell>
          <cell r="B52">
            <v>7290.503009630278</v>
          </cell>
          <cell r="C52">
            <v>1733.2604129759031</v>
          </cell>
          <cell r="D52">
            <v>81176.497632609899</v>
          </cell>
          <cell r="E52">
            <v>71054.256820830618</v>
          </cell>
          <cell r="F52">
            <v>10122.240811779275</v>
          </cell>
          <cell r="G52">
            <v>0</v>
          </cell>
          <cell r="H52">
            <v>0</v>
          </cell>
          <cell r="I52">
            <v>1.1134553751007448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126246.1428114313</v>
          </cell>
          <cell r="C54">
            <v>37550</v>
          </cell>
          <cell r="D54">
            <v>792825.77685578854</v>
          </cell>
          <cell r="E54">
            <v>792825.77685578854</v>
          </cell>
          <cell r="F54">
            <v>0</v>
          </cell>
          <cell r="G54">
            <v>0</v>
          </cell>
          <cell r="H54">
            <v>0</v>
          </cell>
          <cell r="I54">
            <v>0.628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1110178.3066284719</v>
          </cell>
          <cell r="C58">
            <v>95231.738896922456</v>
          </cell>
          <cell r="D58">
            <v>23439375.919011552</v>
          </cell>
          <cell r="E58">
            <v>21604069.846990064</v>
          </cell>
          <cell r="F58">
            <v>1835306.0720214897</v>
          </cell>
          <cell r="G58">
            <v>0</v>
          </cell>
          <cell r="H58">
            <v>0</v>
          </cell>
          <cell r="I58">
            <v>2.1113163335171965</v>
          </cell>
        </row>
        <row r="59">
          <cell r="A59" t="str">
            <v>LDNO LV: Small Non Domestic Unrestricted</v>
          </cell>
          <cell r="B59">
            <v>4173.4418265738759</v>
          </cell>
          <cell r="C59">
            <v>536.04808798658723</v>
          </cell>
          <cell r="D59">
            <v>63978.572514452069</v>
          </cell>
          <cell r="E59">
            <v>56758.808841404716</v>
          </cell>
          <cell r="F59">
            <v>7219.7636730473496</v>
          </cell>
          <cell r="G59">
            <v>0</v>
          </cell>
          <cell r="H59">
            <v>0</v>
          </cell>
          <cell r="I59">
            <v>1.5329930348394076</v>
          </cell>
        </row>
        <row r="60">
          <cell r="A60" t="str">
            <v>LDNO HV: Small Non Domestic Unrestricted</v>
          </cell>
          <cell r="B60">
            <v>9216.1408176926307</v>
          </cell>
          <cell r="C60">
            <v>740.36620289368045</v>
          </cell>
          <cell r="D60">
            <v>99089.071473735821</v>
          </cell>
          <cell r="E60">
            <v>91792.762544218596</v>
          </cell>
          <cell r="F60">
            <v>7296.3089295172213</v>
          </cell>
          <cell r="G60">
            <v>0</v>
          </cell>
          <cell r="H60">
            <v>0</v>
          </cell>
          <cell r="I60">
            <v>1.0751688090910045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2056876.6681393674</v>
          </cell>
          <cell r="C62">
            <v>83250.607318122653</v>
          </cell>
          <cell r="D62">
            <v>35110257.564350948</v>
          </cell>
          <cell r="E62">
            <v>33505851.860116087</v>
          </cell>
          <cell r="F62">
            <v>1604405.7042348599</v>
          </cell>
          <cell r="G62">
            <v>0</v>
          </cell>
          <cell r="H62">
            <v>0</v>
          </cell>
          <cell r="I62">
            <v>1.7069695090717996</v>
          </cell>
        </row>
        <row r="63">
          <cell r="A63" t="str">
            <v>LDNO LV: Small Non Domestic Two Rate</v>
          </cell>
          <cell r="B63">
            <v>266.647111937896</v>
          </cell>
          <cell r="C63">
            <v>6.887127468778421</v>
          </cell>
          <cell r="D63">
            <v>2960.518591481296</v>
          </cell>
          <cell r="E63">
            <v>2867.7593151680539</v>
          </cell>
          <cell r="F63">
            <v>92.759276313242154</v>
          </cell>
          <cell r="G63">
            <v>0</v>
          </cell>
          <cell r="H63">
            <v>0</v>
          </cell>
          <cell r="I63">
            <v>1.1102758885949688</v>
          </cell>
        </row>
        <row r="64">
          <cell r="A64" t="str">
            <v>LDNO HV: Small Non Domestic Two Rate</v>
          </cell>
          <cell r="B64">
            <v>1226.0712369689852</v>
          </cell>
          <cell r="C64">
            <v>33.287782765762373</v>
          </cell>
          <cell r="D64">
            <v>11219.008684862925</v>
          </cell>
          <cell r="E64">
            <v>10890.957585706337</v>
          </cell>
          <cell r="F64">
            <v>328.05109915658824</v>
          </cell>
          <cell r="G64">
            <v>0</v>
          </cell>
          <cell r="H64">
            <v>0</v>
          </cell>
          <cell r="I64">
            <v>0.91503726264697649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4232.4037128975033</v>
          </cell>
          <cell r="C66">
            <v>725</v>
          </cell>
          <cell r="D66">
            <v>12400.942878789683</v>
          </cell>
          <cell r="E66">
            <v>12400.942878789683</v>
          </cell>
          <cell r="F66">
            <v>0</v>
          </cell>
          <cell r="G66">
            <v>0</v>
          </cell>
          <cell r="H66">
            <v>0</v>
          </cell>
          <cell r="I66">
            <v>0.29299999999999998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</row>
        <row r="72">
          <cell r="A72" t="str">
            <v>LDNO HV: LV Medium Non-Domestic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153849.80074539123</v>
          </cell>
          <cell r="C82">
            <v>2537.8966696577436</v>
          </cell>
          <cell r="D82">
            <v>2682576.2728501982</v>
          </cell>
          <cell r="E82">
            <v>2633665.9282325543</v>
          </cell>
          <cell r="F82">
            <v>48910.344617644034</v>
          </cell>
          <cell r="G82">
            <v>0</v>
          </cell>
          <cell r="H82">
            <v>0</v>
          </cell>
          <cell r="I82">
            <v>1.7436332447967493</v>
          </cell>
        </row>
        <row r="83">
          <cell r="A83" t="str">
            <v>LDNO LV: LV Network Non-Domestic Non-CT</v>
          </cell>
          <cell r="B83">
            <v>173.88453917080025</v>
          </cell>
          <cell r="C83">
            <v>4.4920778614375108</v>
          </cell>
          <cell r="D83">
            <v>2016.888114299036</v>
          </cell>
          <cell r="E83">
            <v>1956.3865636222649</v>
          </cell>
          <cell r="F83">
            <v>60.50155067677111</v>
          </cell>
          <cell r="G83">
            <v>0</v>
          </cell>
          <cell r="H83">
            <v>0</v>
          </cell>
          <cell r="I83">
            <v>1.1599007731894568</v>
          </cell>
        </row>
        <row r="84">
          <cell r="A84" t="str">
            <v>LDNO HV: LV Network Non-Domestic Non-CT</v>
          </cell>
          <cell r="B84">
            <v>1426.2025067377458</v>
          </cell>
          <cell r="C84">
            <v>21.078211503668321</v>
          </cell>
          <cell r="D84">
            <v>12935.521393149545</v>
          </cell>
          <cell r="E84">
            <v>12727.795618780894</v>
          </cell>
          <cell r="F84">
            <v>207.72577436865132</v>
          </cell>
          <cell r="G84">
            <v>0</v>
          </cell>
          <cell r="H84">
            <v>0</v>
          </cell>
          <cell r="I84">
            <v>0.9069905102563508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3599989.4437514022</v>
          </cell>
          <cell r="C86">
            <v>14377.710046664228</v>
          </cell>
          <cell r="D86">
            <v>72129086.186302647</v>
          </cell>
          <cell r="E86">
            <v>51869410.892396353</v>
          </cell>
          <cell r="F86">
            <v>418254.77411248564</v>
          </cell>
          <cell r="G86">
            <v>18542103.751605958</v>
          </cell>
          <cell r="H86">
            <v>1299316.7681878437</v>
          </cell>
          <cell r="I86">
            <v>2.0035916025114751</v>
          </cell>
        </row>
        <row r="87">
          <cell r="A87" t="str">
            <v>LDNO LV: LV HH Metered</v>
          </cell>
          <cell r="B87">
            <v>6266.3245814279053</v>
          </cell>
          <cell r="C87">
            <v>29.943559482454592</v>
          </cell>
          <cell r="D87">
            <v>98849.723797374521</v>
          </cell>
          <cell r="E87">
            <v>62293.206424657757</v>
          </cell>
          <cell r="F87">
            <v>608.76753605804311</v>
          </cell>
          <cell r="G87">
            <v>34573.918872471542</v>
          </cell>
          <cell r="H87">
            <v>1373.8309641871797</v>
          </cell>
          <cell r="I87">
            <v>1.577475320865835</v>
          </cell>
        </row>
        <row r="88">
          <cell r="A88" t="str">
            <v>LDNO HV: LV HH Metered</v>
          </cell>
          <cell r="B88">
            <v>104628.62077997482</v>
          </cell>
          <cell r="C88">
            <v>224.56266821609549</v>
          </cell>
          <cell r="D88">
            <v>1111194.7481413793</v>
          </cell>
          <cell r="E88">
            <v>767310.59082403441</v>
          </cell>
          <cell r="F88">
            <v>3344.1872550740941</v>
          </cell>
          <cell r="G88">
            <v>323734.90313794342</v>
          </cell>
          <cell r="H88">
            <v>16805.066924327442</v>
          </cell>
          <cell r="I88">
            <v>1.0620370792023803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102561.73532646611</v>
          </cell>
          <cell r="C90">
            <v>151.30238565583156</v>
          </cell>
          <cell r="D90">
            <v>2070547.1252374437</v>
          </cell>
          <cell r="E90">
            <v>1183884.0709246879</v>
          </cell>
          <cell r="F90">
            <v>3390.8377649328409</v>
          </cell>
          <cell r="G90">
            <v>845362.44273838832</v>
          </cell>
          <cell r="H90">
            <v>37909.773809434708</v>
          </cell>
          <cell r="I90">
            <v>2.0188300428484833</v>
          </cell>
        </row>
        <row r="91">
          <cell r="A91" t="str">
            <v>LDNO HV: LV Sub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7648623.7914554421</v>
          </cell>
          <cell r="C93">
            <v>3193.4890199090846</v>
          </cell>
          <cell r="D93">
            <v>103136237.96689323</v>
          </cell>
          <cell r="E93">
            <v>59838781.205950126</v>
          </cell>
          <cell r="F93">
            <v>709515.01974281087</v>
          </cell>
          <cell r="G93">
            <v>41101038.805052519</v>
          </cell>
          <cell r="H93">
            <v>1486902.9361477722</v>
          </cell>
          <cell r="I93">
            <v>1.3484286948733248</v>
          </cell>
        </row>
        <row r="94">
          <cell r="A94" t="str">
            <v>LDNO HV: HV HH Metered</v>
          </cell>
          <cell r="B94">
            <v>41723.030045478459</v>
          </cell>
          <cell r="C94">
            <v>17.217818671946052</v>
          </cell>
          <cell r="D94">
            <v>581606.97359939036</v>
          </cell>
          <cell r="E94">
            <v>287787.14569146564</v>
          </cell>
          <cell r="F94">
            <v>3215.1521518871737</v>
          </cell>
          <cell r="G94">
            <v>288249.24165993964</v>
          </cell>
          <cell r="H94">
            <v>2355.4340960978052</v>
          </cell>
          <cell r="I94">
            <v>1.3939710825542484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50361.555657214129</v>
          </cell>
          <cell r="C96">
            <v>1442.8949741099771</v>
          </cell>
          <cell r="D96">
            <v>953847.86414763553</v>
          </cell>
          <cell r="E96">
            <v>953847.86414763553</v>
          </cell>
          <cell r="F96">
            <v>0</v>
          </cell>
          <cell r="G96">
            <v>0</v>
          </cell>
          <cell r="H96">
            <v>0</v>
          </cell>
          <cell r="I96">
            <v>1.8939999999999999</v>
          </cell>
        </row>
        <row r="97">
          <cell r="A97" t="str">
            <v>LDNO LV: NHH UMS category A</v>
          </cell>
          <cell r="B97">
            <v>287.06806943279832</v>
          </cell>
          <cell r="C97">
            <v>0</v>
          </cell>
          <cell r="D97">
            <v>3797.9105585959219</v>
          </cell>
          <cell r="E97">
            <v>3797.9105585959219</v>
          </cell>
          <cell r="F97">
            <v>0</v>
          </cell>
          <cell r="G97">
            <v>0</v>
          </cell>
          <cell r="H97">
            <v>0</v>
          </cell>
          <cell r="I97">
            <v>1.3230000000000002</v>
          </cell>
        </row>
        <row r="98">
          <cell r="A98" t="str">
            <v>LDNO HV: NHH UMS category A</v>
          </cell>
          <cell r="B98">
            <v>357.06898387142911</v>
          </cell>
          <cell r="C98">
            <v>0</v>
          </cell>
          <cell r="D98">
            <v>3459.9984537141477</v>
          </cell>
          <cell r="E98">
            <v>3459.9984537141477</v>
          </cell>
          <cell r="F98">
            <v>0</v>
          </cell>
          <cell r="G98">
            <v>0</v>
          </cell>
          <cell r="H98">
            <v>0</v>
          </cell>
          <cell r="I98">
            <v>0.96899999999999986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22903.185120682123</v>
          </cell>
          <cell r="C100">
            <v>1187.4883179029223</v>
          </cell>
          <cell r="D100">
            <v>574411.88282670768</v>
          </cell>
          <cell r="E100">
            <v>574411.88282670768</v>
          </cell>
          <cell r="F100">
            <v>0</v>
          </cell>
          <cell r="G100">
            <v>0</v>
          </cell>
          <cell r="H100">
            <v>0</v>
          </cell>
          <cell r="I100">
            <v>2.5080000000000005</v>
          </cell>
        </row>
        <row r="101">
          <cell r="A101" t="str">
            <v>LDNO LV: NHH UMS category B</v>
          </cell>
          <cell r="B101">
            <v>189.88869009192086</v>
          </cell>
          <cell r="C101">
            <v>0</v>
          </cell>
          <cell r="D101">
            <v>3328.7487373113727</v>
          </cell>
          <cell r="E101">
            <v>3328.7487373113727</v>
          </cell>
          <cell r="F101">
            <v>0</v>
          </cell>
          <cell r="G101">
            <v>0</v>
          </cell>
          <cell r="H101">
            <v>0</v>
          </cell>
          <cell r="I101">
            <v>1.7530000000000001</v>
          </cell>
        </row>
        <row r="102">
          <cell r="A102" t="str">
            <v>LDNO HV: NHH UMS category B</v>
          </cell>
          <cell r="B102">
            <v>571.69382909061801</v>
          </cell>
          <cell r="C102">
            <v>0</v>
          </cell>
          <cell r="D102">
            <v>7340.5487655235356</v>
          </cell>
          <cell r="E102">
            <v>7340.5487655235356</v>
          </cell>
          <cell r="F102">
            <v>0</v>
          </cell>
          <cell r="G102">
            <v>0</v>
          </cell>
          <cell r="H102">
            <v>0</v>
          </cell>
          <cell r="I102">
            <v>1.284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356.22882700287499</v>
          </cell>
          <cell r="C104">
            <v>161.79146747777602</v>
          </cell>
          <cell r="D104">
            <v>14391.644610916152</v>
          </cell>
          <cell r="E104">
            <v>14391.644610916152</v>
          </cell>
          <cell r="F104">
            <v>0</v>
          </cell>
          <cell r="G104">
            <v>0</v>
          </cell>
          <cell r="H104">
            <v>0</v>
          </cell>
          <cell r="I104">
            <v>4.0400000000000009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8317.3632405332482</v>
          </cell>
          <cell r="C108">
            <v>261.51199460244294</v>
          </cell>
          <cell r="D108">
            <v>106878.11764085223</v>
          </cell>
          <cell r="E108">
            <v>106878.11764085223</v>
          </cell>
          <cell r="F108">
            <v>0</v>
          </cell>
          <cell r="G108">
            <v>0</v>
          </cell>
          <cell r="H108">
            <v>0</v>
          </cell>
          <cell r="I108">
            <v>1.2849999999999999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241377.91585398733</v>
          </cell>
          <cell r="C112">
            <v>117.01898591159899</v>
          </cell>
          <cell r="D112">
            <v>6445343.5828408683</v>
          </cell>
          <cell r="E112">
            <v>6445343.5828408683</v>
          </cell>
          <cell r="F112">
            <v>0</v>
          </cell>
          <cell r="G112">
            <v>0</v>
          </cell>
          <cell r="H112">
            <v>0</v>
          </cell>
          <cell r="I112">
            <v>2.6702291964190055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1315.3859367110706</v>
          </cell>
          <cell r="C116">
            <v>18.316015186163327</v>
          </cell>
          <cell r="D116">
            <v>-8234.3159638113029</v>
          </cell>
          <cell r="E116">
            <v>-8234.3159638113029</v>
          </cell>
          <cell r="F116">
            <v>0</v>
          </cell>
          <cell r="G116">
            <v>0</v>
          </cell>
          <cell r="H116">
            <v>0</v>
          </cell>
          <cell r="I116">
            <v>-0.62600000000000011</v>
          </cell>
        </row>
        <row r="117">
          <cell r="A117" t="str">
            <v>LDNO LV: LV Generation NHH or Aggregate HH</v>
          </cell>
          <cell r="B117">
            <v>37.465485085945801</v>
          </cell>
          <cell r="C117">
            <v>0</v>
          </cell>
          <cell r="D117">
            <v>-234.53393663802072</v>
          </cell>
          <cell r="E117">
            <v>-234.53393663802072</v>
          </cell>
          <cell r="F117">
            <v>0</v>
          </cell>
          <cell r="G117">
            <v>0</v>
          </cell>
          <cell r="H117">
            <v>0</v>
          </cell>
          <cell r="I117">
            <v>-0.62600000000000011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37363.575641600008</v>
          </cell>
          <cell r="C123">
            <v>190.28304665625231</v>
          </cell>
          <cell r="D123">
            <v>-228563.71740594562</v>
          </cell>
          <cell r="E123">
            <v>-233895.98351641605</v>
          </cell>
          <cell r="F123">
            <v>0</v>
          </cell>
          <cell r="G123">
            <v>0</v>
          </cell>
          <cell r="H123">
            <v>5332.266110470453</v>
          </cell>
          <cell r="I123">
            <v>-0.61172870497829568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101.5981142431738</v>
          </cell>
          <cell r="C125">
            <v>0</v>
          </cell>
          <cell r="D125">
            <v>-408.61668260065574</v>
          </cell>
          <cell r="E125">
            <v>-636.00419516226793</v>
          </cell>
          <cell r="F125">
            <v>0</v>
          </cell>
          <cell r="G125">
            <v>0</v>
          </cell>
          <cell r="H125">
            <v>227.3875125616122</v>
          </cell>
          <cell r="I125">
            <v>-0.40218923908630522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7624.0329628287272</v>
          </cell>
          <cell r="C127">
            <v>71.228947946190701</v>
          </cell>
          <cell r="D127">
            <v>-52465.904720757098</v>
          </cell>
          <cell r="E127">
            <v>-54055.801103399441</v>
          </cell>
          <cell r="F127">
            <v>0</v>
          </cell>
          <cell r="G127">
            <v>0</v>
          </cell>
          <cell r="H127">
            <v>1589.896382642346</v>
          </cell>
          <cell r="I127">
            <v>-0.68816471513904365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1081.2841728000003</v>
          </cell>
          <cell r="C131">
            <v>4.0702255969251837</v>
          </cell>
          <cell r="D131">
            <v>-5642.5389059331792</v>
          </cell>
          <cell r="E131">
            <v>-5903.8115834880027</v>
          </cell>
          <cell r="F131">
            <v>0</v>
          </cell>
          <cell r="G131">
            <v>0</v>
          </cell>
          <cell r="H131">
            <v>261.27267755482359</v>
          </cell>
          <cell r="I131">
            <v>-0.52183681661794301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4568.3279616</v>
          </cell>
          <cell r="C134">
            <v>1.0175563992312959</v>
          </cell>
          <cell r="D134">
            <v>-23489.840706437855</v>
          </cell>
          <cell r="E134">
            <v>-23558.675625472006</v>
          </cell>
          <cell r="F134">
            <v>0</v>
          </cell>
          <cell r="G134">
            <v>0</v>
          </cell>
          <cell r="H134">
            <v>68.834919034150317</v>
          </cell>
          <cell r="I134">
            <v>-0.5141890184742961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159023.41678079998</v>
          </cell>
          <cell r="C137">
            <v>73.633827685838014</v>
          </cell>
          <cell r="D137">
            <v>-516120.45860884234</v>
          </cell>
          <cell r="E137">
            <v>-529547.97788006393</v>
          </cell>
          <cell r="F137">
            <v>7888.2078754146114</v>
          </cell>
          <cell r="G137">
            <v>0</v>
          </cell>
          <cell r="H137">
            <v>5539.3113958069516</v>
          </cell>
          <cell r="I137">
            <v>-0.32455626288062328</v>
          </cell>
        </row>
        <row r="138">
          <cell r="A138" t="str">
            <v>LDNO HV: HV Generation Intermittent</v>
          </cell>
          <cell r="B138">
            <v>72.840429052638285</v>
          </cell>
          <cell r="C138">
            <v>0</v>
          </cell>
          <cell r="D138">
            <v>-242.55862874528549</v>
          </cell>
          <cell r="E138">
            <v>-242.55862874528549</v>
          </cell>
          <cell r="F138">
            <v>0</v>
          </cell>
          <cell r="G138">
            <v>0</v>
          </cell>
          <cell r="H138">
            <v>0</v>
          </cell>
          <cell r="I138">
            <v>-0.33300000000000002</v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679703.31246292731</v>
          </cell>
          <cell r="C140">
            <v>163.40657650829806</v>
          </cell>
          <cell r="D140">
            <v>-2411683.4956822433</v>
          </cell>
          <cell r="E140">
            <v>-2443319.4299727101</v>
          </cell>
          <cell r="F140">
            <v>17505.338024892699</v>
          </cell>
          <cell r="G140">
            <v>0</v>
          </cell>
          <cell r="H140">
            <v>14130.596265574086</v>
          </cell>
          <cell r="I140">
            <v>-0.35481414485732443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25389378.709081095</v>
          </cell>
          <cell r="C156">
            <v>2728718.6808244498</v>
          </cell>
          <cell r="D156">
            <v>450342217.27930033</v>
          </cell>
          <cell r="E156">
            <v>353585878.2935648</v>
          </cell>
          <cell r="F156">
            <v>32749462.547275029</v>
          </cell>
          <cell r="G156">
            <v>61135063.06306722</v>
          </cell>
          <cell r="H156">
            <v>2871813.3753933068</v>
          </cell>
          <cell r="I156">
            <v>0</v>
          </cell>
        </row>
      </sheetData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East Mids in April 18 (Final)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Exceeded capacity charge p/kVA/day (in Tariffs)</v>
          </cell>
        </row>
        <row r="11">
          <cell r="A11" t="str">
            <v>x7 = 3607. Reactive power charge p/kVArh (in Tariffs)</v>
          </cell>
        </row>
        <row r="12">
          <cell r="A12" t="str">
            <v>Kind:</v>
          </cell>
          <cell r="B12" t="str">
            <v>Input data</v>
          </cell>
          <cell r="C12" t="str">
            <v>Fixed data</v>
          </cell>
          <cell r="D12" t="str">
            <v>Copy cells</v>
          </cell>
          <cell r="E12" t="str">
            <v>Copy cells</v>
          </cell>
          <cell r="F12" t="str">
            <v>Copy cells</v>
          </cell>
          <cell r="G12" t="str">
            <v>Copy cells</v>
          </cell>
          <cell r="H12" t="str">
            <v>Copy cells</v>
          </cell>
          <cell r="I12" t="str">
            <v>Copy cells</v>
          </cell>
        </row>
        <row r="13">
          <cell r="A13" t="str">
            <v>Formula:</v>
          </cell>
          <cell r="B13" t="str">
            <v/>
          </cell>
          <cell r="C13" t="str">
            <v/>
          </cell>
          <cell r="D13" t="str">
            <v>= x1</v>
          </cell>
          <cell r="E13" t="str">
            <v>= x2</v>
          </cell>
          <cell r="F13" t="str">
            <v>= x3</v>
          </cell>
          <cell r="G13" t="str">
            <v>= x4</v>
          </cell>
          <cell r="H13" t="str">
            <v>= x5</v>
          </cell>
          <cell r="I13" t="str">
            <v>= x6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>
            <v>1</v>
          </cell>
          <cell r="C16">
            <v>1</v>
          </cell>
          <cell r="D16">
            <v>1.9570000000000001</v>
          </cell>
          <cell r="E16">
            <v>0</v>
          </cell>
          <cell r="F16">
            <v>0</v>
          </cell>
          <cell r="G16">
            <v>3.23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>
            <v>3</v>
          </cell>
          <cell r="C17">
            <v>2</v>
          </cell>
          <cell r="D17">
            <v>2.1850000000000001</v>
          </cell>
          <cell r="E17">
            <v>0.80700000000000005</v>
          </cell>
          <cell r="F17">
            <v>0</v>
          </cell>
          <cell r="G17">
            <v>3.23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>
            <v>11</v>
          </cell>
          <cell r="C18">
            <v>2</v>
          </cell>
          <cell r="D18">
            <v>1.1679999999999999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>
            <v>13</v>
          </cell>
          <cell r="C19">
            <v>3</v>
          </cell>
          <cell r="D19">
            <v>1.9550000000000001</v>
          </cell>
          <cell r="E19">
            <v>0</v>
          </cell>
          <cell r="F19">
            <v>0</v>
          </cell>
          <cell r="G19">
            <v>5.46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>
            <v>37</v>
          </cell>
          <cell r="C20">
            <v>4</v>
          </cell>
          <cell r="D20">
            <v>2.052</v>
          </cell>
          <cell r="E20">
            <v>0.80700000000000005</v>
          </cell>
          <cell r="F20">
            <v>0</v>
          </cell>
          <cell r="G20">
            <v>5.46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901</v>
          </cell>
          <cell r="C21">
            <v>4</v>
          </cell>
          <cell r="D21">
            <v>0.96199999999999997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81</v>
          </cell>
          <cell r="C22" t="str">
            <v>5-8</v>
          </cell>
          <cell r="D22">
            <v>2.0350000000000001</v>
          </cell>
          <cell r="E22">
            <v>0.80300000000000005</v>
          </cell>
          <cell r="F22">
            <v>0</v>
          </cell>
          <cell r="G22">
            <v>32.5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80</v>
          </cell>
          <cell r="C23" t="str">
            <v>5-8</v>
          </cell>
          <cell r="D23">
            <v>1.8879999999999999</v>
          </cell>
          <cell r="E23">
            <v>0.79700000000000004</v>
          </cell>
          <cell r="F23">
            <v>0</v>
          </cell>
          <cell r="G23">
            <v>24.35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>
            <v>90</v>
          </cell>
          <cell r="C24" t="str">
            <v>5-8</v>
          </cell>
          <cell r="D24">
            <v>1.2589999999999999</v>
          </cell>
          <cell r="E24">
            <v>0.76900000000000002</v>
          </cell>
          <cell r="F24">
            <v>0</v>
          </cell>
          <cell r="G24">
            <v>223.48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246</v>
          </cell>
          <cell r="C25">
            <v>0</v>
          </cell>
          <cell r="D25">
            <v>7.3310000000000004</v>
          </cell>
          <cell r="E25">
            <v>1.359</v>
          </cell>
          <cell r="F25">
            <v>0.80200000000000005</v>
          </cell>
          <cell r="G25">
            <v>3.23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247</v>
          </cell>
          <cell r="C26">
            <v>0</v>
          </cell>
          <cell r="D26">
            <v>7.6749999999999998</v>
          </cell>
          <cell r="E26">
            <v>1.391</v>
          </cell>
          <cell r="F26">
            <v>0.80400000000000005</v>
          </cell>
          <cell r="G26">
            <v>5.46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 t="str">
            <v>58, 990</v>
          </cell>
          <cell r="C27">
            <v>0</v>
          </cell>
          <cell r="D27">
            <v>6.1950000000000003</v>
          </cell>
          <cell r="E27">
            <v>1.2270000000000001</v>
          </cell>
          <cell r="F27">
            <v>0.79200000000000004</v>
          </cell>
          <cell r="G27">
            <v>8.27</v>
          </cell>
          <cell r="H27">
            <v>2.6</v>
          </cell>
          <cell r="I27">
            <v>5.79</v>
          </cell>
        </row>
        <row r="28">
          <cell r="A28" t="str">
            <v>LV Sub HH Metered</v>
          </cell>
          <cell r="B28">
            <v>59</v>
          </cell>
          <cell r="C28">
            <v>0</v>
          </cell>
          <cell r="D28">
            <v>4.6630000000000003</v>
          </cell>
          <cell r="E28">
            <v>1.048</v>
          </cell>
          <cell r="F28">
            <v>0.77800000000000002</v>
          </cell>
          <cell r="G28">
            <v>6.37</v>
          </cell>
          <cell r="H28">
            <v>3.52</v>
          </cell>
          <cell r="I28">
            <v>5.63</v>
          </cell>
        </row>
        <row r="29">
          <cell r="A29" t="str">
            <v>HV HH Metered</v>
          </cell>
          <cell r="B29" t="str">
            <v>60, 991</v>
          </cell>
          <cell r="C29">
            <v>0</v>
          </cell>
          <cell r="D29">
            <v>3.1469999999999998</v>
          </cell>
          <cell r="E29">
            <v>0.89</v>
          </cell>
          <cell r="F29">
            <v>0.76700000000000002</v>
          </cell>
          <cell r="G29">
            <v>63.18</v>
          </cell>
          <cell r="H29">
            <v>4.2</v>
          </cell>
          <cell r="I29">
            <v>6.46</v>
          </cell>
        </row>
        <row r="30">
          <cell r="A30" t="str">
            <v>NHH UMS category A</v>
          </cell>
          <cell r="B30">
            <v>800</v>
          </cell>
          <cell r="C30">
            <v>8</v>
          </cell>
          <cell r="D30">
            <v>2.1469999999999998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801</v>
          </cell>
          <cell r="C31">
            <v>1</v>
          </cell>
          <cell r="D31">
            <v>2.4089999999999998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802</v>
          </cell>
          <cell r="C32">
            <v>1</v>
          </cell>
          <cell r="D32">
            <v>3.3159999999999998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803</v>
          </cell>
          <cell r="C33">
            <v>1</v>
          </cell>
          <cell r="D33">
            <v>1.885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804</v>
          </cell>
          <cell r="C34">
            <v>0</v>
          </cell>
          <cell r="D34">
            <v>20.83</v>
          </cell>
          <cell r="E34">
            <v>1.8819999999999999</v>
          </cell>
          <cell r="F34">
            <v>1.3959999999999999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986</v>
          </cell>
          <cell r="C35" t="str">
            <v>8&amp;0</v>
          </cell>
          <cell r="D35">
            <v>-0.63300000000000001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970</v>
          </cell>
          <cell r="C36">
            <v>8</v>
          </cell>
          <cell r="D36">
            <v>-0.55700000000000005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971</v>
          </cell>
          <cell r="C37">
            <v>0</v>
          </cell>
          <cell r="D37">
            <v>-0.63300000000000001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tbc</v>
          </cell>
          <cell r="C38">
            <v>0</v>
          </cell>
          <cell r="D38">
            <v>-0.63300000000000001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973</v>
          </cell>
          <cell r="C39">
            <v>0</v>
          </cell>
          <cell r="D39">
            <v>-5.2110000000000003</v>
          </cell>
          <cell r="E39">
            <v>-0.47699999999999998</v>
          </cell>
          <cell r="F39">
            <v>-3.5000000000000003E-2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tbc</v>
          </cell>
          <cell r="C40">
            <v>0</v>
          </cell>
          <cell r="D40">
            <v>-5.2110000000000003</v>
          </cell>
          <cell r="E40">
            <v>-0.47699999999999998</v>
          </cell>
          <cell r="F40">
            <v>-3.5000000000000003E-2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972</v>
          </cell>
          <cell r="C41">
            <v>0</v>
          </cell>
          <cell r="D41">
            <v>-0.55700000000000005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tbc</v>
          </cell>
          <cell r="C42">
            <v>0</v>
          </cell>
          <cell r="D42">
            <v>-0.55700000000000005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LV Sub Generation Non-Intermittent</v>
          </cell>
          <cell r="B43">
            <v>974</v>
          </cell>
          <cell r="C43">
            <v>0</v>
          </cell>
          <cell r="D43">
            <v>-4.6239999999999997</v>
          </cell>
          <cell r="E43">
            <v>-0.40899999999999997</v>
          </cell>
          <cell r="F43">
            <v>-0.03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LV Sub Generation Non-Intermittent no RP charge</v>
          </cell>
          <cell r="B44" t="str">
            <v>tbc</v>
          </cell>
          <cell r="C44">
            <v>0</v>
          </cell>
          <cell r="D44">
            <v>-4.6239999999999997</v>
          </cell>
          <cell r="E44">
            <v>-0.40899999999999997</v>
          </cell>
          <cell r="F44">
            <v>-0.03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HV Generation Intermittent</v>
          </cell>
          <cell r="B45">
            <v>975</v>
          </cell>
          <cell r="C45">
            <v>0</v>
          </cell>
          <cell r="D45">
            <v>-0.34</v>
          </cell>
          <cell r="E45">
            <v>0</v>
          </cell>
          <cell r="F45">
            <v>0</v>
          </cell>
          <cell r="G45">
            <v>30.46</v>
          </cell>
          <cell r="H45">
            <v>0</v>
          </cell>
          <cell r="I45">
            <v>0</v>
          </cell>
        </row>
        <row r="46">
          <cell r="A46" t="str">
            <v>HV Generation Intermittent no RP charge</v>
          </cell>
          <cell r="B46" t="str">
            <v>tbc</v>
          </cell>
          <cell r="C46">
            <v>0</v>
          </cell>
          <cell r="D46">
            <v>-0.34</v>
          </cell>
          <cell r="E46">
            <v>0</v>
          </cell>
          <cell r="F46">
            <v>0</v>
          </cell>
          <cell r="G46">
            <v>30.46</v>
          </cell>
          <cell r="H46">
            <v>0</v>
          </cell>
          <cell r="I46">
            <v>0</v>
          </cell>
        </row>
        <row r="47">
          <cell r="A47" t="str">
            <v>HV Generation Non-Intermittent</v>
          </cell>
          <cell r="B47">
            <v>977</v>
          </cell>
          <cell r="C47">
            <v>0</v>
          </cell>
          <cell r="D47">
            <v>-2.9809999999999999</v>
          </cell>
          <cell r="E47">
            <v>-0.21199999999999999</v>
          </cell>
          <cell r="F47">
            <v>-1.4999999999999999E-2</v>
          </cell>
          <cell r="G47">
            <v>30.46</v>
          </cell>
          <cell r="H47">
            <v>0</v>
          </cell>
          <cell r="I47">
            <v>0</v>
          </cell>
        </row>
        <row r="48">
          <cell r="A48" t="str">
            <v>HV Generation Non-Intermittent no RP charge</v>
          </cell>
          <cell r="B48" t="str">
            <v>tbc</v>
          </cell>
          <cell r="C48">
            <v>0</v>
          </cell>
          <cell r="D48">
            <v>-2.9809999999999999</v>
          </cell>
          <cell r="E48">
            <v>-0.21199999999999999</v>
          </cell>
          <cell r="F48">
            <v>-1.4999999999999999E-2</v>
          </cell>
          <cell r="G48">
            <v>30.46</v>
          </cell>
          <cell r="H48">
            <v>0</v>
          </cell>
          <cell r="I48">
            <v>0</v>
          </cell>
        </row>
        <row r="49">
          <cell r="A49" t="str">
            <v>LDNO LV: Domestic Unrestricted</v>
          </cell>
          <cell r="B49" t="str">
            <v>10300</v>
          </cell>
          <cell r="C49">
            <v>1</v>
          </cell>
          <cell r="D49">
            <v>1.367</v>
          </cell>
          <cell r="E49">
            <v>0</v>
          </cell>
          <cell r="F49">
            <v>0</v>
          </cell>
          <cell r="G49">
            <v>2.2599999999999998</v>
          </cell>
          <cell r="H49">
            <v>0</v>
          </cell>
          <cell r="I49">
            <v>0</v>
          </cell>
        </row>
        <row r="50">
          <cell r="A50" t="str">
            <v>LDNO LV: Domestic Two Rate</v>
          </cell>
          <cell r="B50">
            <v>10301</v>
          </cell>
          <cell r="C50">
            <v>2</v>
          </cell>
          <cell r="D50">
            <v>1.526</v>
          </cell>
          <cell r="E50">
            <v>0.56399999999999995</v>
          </cell>
          <cell r="F50">
            <v>0</v>
          </cell>
          <cell r="G50">
            <v>2.2599999999999998</v>
          </cell>
          <cell r="H50">
            <v>0</v>
          </cell>
          <cell r="I50">
            <v>0</v>
          </cell>
        </row>
        <row r="51">
          <cell r="A51" t="str">
            <v>LDNO LV: Domestic Off Peak (related MPAN)</v>
          </cell>
          <cell r="B51">
            <v>10302</v>
          </cell>
          <cell r="C51">
            <v>2</v>
          </cell>
          <cell r="D51">
            <v>0.81599999999999995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Small Non Domestic Unrestricted</v>
          </cell>
          <cell r="B52">
            <v>10303</v>
          </cell>
          <cell r="C52">
            <v>3</v>
          </cell>
          <cell r="D52">
            <v>1.3660000000000001</v>
          </cell>
          <cell r="E52">
            <v>0</v>
          </cell>
          <cell r="F52">
            <v>0</v>
          </cell>
          <cell r="G52">
            <v>3.81</v>
          </cell>
          <cell r="H52">
            <v>0</v>
          </cell>
          <cell r="I52">
            <v>0</v>
          </cell>
        </row>
        <row r="53">
          <cell r="A53" t="str">
            <v>LDNO LV: Small Non Domestic Two Rate</v>
          </cell>
          <cell r="B53">
            <v>10304</v>
          </cell>
          <cell r="C53">
            <v>4</v>
          </cell>
          <cell r="D53">
            <v>1.4330000000000001</v>
          </cell>
          <cell r="E53">
            <v>0.56399999999999995</v>
          </cell>
          <cell r="F53">
            <v>0</v>
          </cell>
          <cell r="G53">
            <v>3.81</v>
          </cell>
          <cell r="H53">
            <v>0</v>
          </cell>
          <cell r="I53">
            <v>0</v>
          </cell>
        </row>
        <row r="54">
          <cell r="A54" t="str">
            <v>LDNO LV: Small Non Domestic Off Peak (related MPAN)</v>
          </cell>
          <cell r="B54">
            <v>10305</v>
          </cell>
          <cell r="C54">
            <v>4</v>
          </cell>
          <cell r="D54">
            <v>0.67200000000000004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Medium Non-Domestic</v>
          </cell>
          <cell r="B55">
            <v>10306</v>
          </cell>
          <cell r="C55" t="str">
            <v>5-8</v>
          </cell>
          <cell r="D55">
            <v>1.4219999999999999</v>
          </cell>
          <cell r="E55">
            <v>0.56100000000000005</v>
          </cell>
          <cell r="F55">
            <v>0</v>
          </cell>
          <cell r="G55">
            <v>22.7</v>
          </cell>
          <cell r="H55">
            <v>0</v>
          </cell>
          <cell r="I55">
            <v>0</v>
          </cell>
        </row>
        <row r="56">
          <cell r="A56" t="str">
            <v>LDNO LV: LV Network Domestic</v>
          </cell>
          <cell r="B56">
            <v>10307</v>
          </cell>
          <cell r="C56">
            <v>0</v>
          </cell>
          <cell r="D56">
            <v>5.1210000000000004</v>
          </cell>
          <cell r="E56">
            <v>0.94899999999999995</v>
          </cell>
          <cell r="F56">
            <v>0.56000000000000005</v>
          </cell>
          <cell r="G56">
            <v>2.2599999999999998</v>
          </cell>
          <cell r="H56">
            <v>0</v>
          </cell>
          <cell r="I56">
            <v>0</v>
          </cell>
        </row>
        <row r="57">
          <cell r="A57" t="str">
            <v>LDNO LV: LV Network Non-Domestic Non-CT</v>
          </cell>
          <cell r="B57">
            <v>10308</v>
          </cell>
          <cell r="C57">
            <v>0</v>
          </cell>
          <cell r="D57">
            <v>5.3609999999999998</v>
          </cell>
          <cell r="E57">
            <v>0.97199999999999998</v>
          </cell>
          <cell r="F57">
            <v>0.56200000000000006</v>
          </cell>
          <cell r="G57">
            <v>3.81</v>
          </cell>
          <cell r="H57">
            <v>0</v>
          </cell>
          <cell r="I57">
            <v>0</v>
          </cell>
        </row>
        <row r="58">
          <cell r="A58" t="str">
            <v>LDNO LV: LV HH Metered</v>
          </cell>
          <cell r="B58">
            <v>10309</v>
          </cell>
          <cell r="C58">
            <v>0</v>
          </cell>
          <cell r="D58">
            <v>4.3280000000000003</v>
          </cell>
          <cell r="E58">
            <v>0.85699999999999998</v>
          </cell>
          <cell r="F58">
            <v>0.55300000000000005</v>
          </cell>
          <cell r="G58">
            <v>5.78</v>
          </cell>
          <cell r="H58">
            <v>1.82</v>
          </cell>
          <cell r="I58">
            <v>4.04</v>
          </cell>
        </row>
        <row r="59">
          <cell r="A59" t="str">
            <v>LDNO LV: NHH UMS category A</v>
          </cell>
          <cell r="B59">
            <v>10310</v>
          </cell>
          <cell r="C59">
            <v>8</v>
          </cell>
          <cell r="D59">
            <v>1.5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LDNO LV: NHH UMS category B</v>
          </cell>
          <cell r="B60">
            <v>10311</v>
          </cell>
          <cell r="C60">
            <v>1</v>
          </cell>
          <cell r="D60">
            <v>1.6830000000000001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LDNO LV: NHH UMS category C</v>
          </cell>
          <cell r="B61">
            <v>10312</v>
          </cell>
          <cell r="C61">
            <v>1</v>
          </cell>
          <cell r="D61">
            <v>2.3159999999999998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LV: NHH UMS category D</v>
          </cell>
          <cell r="B62">
            <v>10313</v>
          </cell>
          <cell r="C62">
            <v>1</v>
          </cell>
          <cell r="D62">
            <v>1.3169999999999999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LV: LV UMS (Pseudo HH Metered)</v>
          </cell>
          <cell r="B63">
            <v>10314</v>
          </cell>
          <cell r="C63">
            <v>0</v>
          </cell>
          <cell r="D63">
            <v>14.551</v>
          </cell>
          <cell r="E63">
            <v>1.3149999999999999</v>
          </cell>
          <cell r="F63">
            <v>0.97499999999999998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LDNO LV: LV Generation NHH or Aggregate HH</v>
          </cell>
          <cell r="B64">
            <v>10315</v>
          </cell>
          <cell r="C64" t="str">
            <v>8&amp;0</v>
          </cell>
          <cell r="D64">
            <v>-0.63300000000000001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LV: LV Generation Intermittent</v>
          </cell>
          <cell r="B65">
            <v>10316</v>
          </cell>
          <cell r="C65">
            <v>0</v>
          </cell>
          <cell r="D65">
            <v>-0.63300000000000001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LV: LV Generation Non-Intermittent</v>
          </cell>
          <cell r="B66">
            <v>10317</v>
          </cell>
          <cell r="C66">
            <v>0</v>
          </cell>
          <cell r="D66">
            <v>-5.2110000000000003</v>
          </cell>
          <cell r="E66">
            <v>-0.47699999999999998</v>
          </cell>
          <cell r="F66">
            <v>-3.5000000000000003E-2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LDNO HV: Domestic Unrestricted</v>
          </cell>
          <cell r="B67">
            <v>10318</v>
          </cell>
          <cell r="C67">
            <v>1</v>
          </cell>
          <cell r="D67">
            <v>1.0149999999999999</v>
          </cell>
          <cell r="E67">
            <v>0</v>
          </cell>
          <cell r="F67">
            <v>0</v>
          </cell>
          <cell r="G67">
            <v>1.68</v>
          </cell>
          <cell r="H67">
            <v>0</v>
          </cell>
          <cell r="I67">
            <v>0</v>
          </cell>
        </row>
        <row r="68">
          <cell r="A68" t="str">
            <v>LDNO HV: Domestic Two Rate</v>
          </cell>
          <cell r="B68">
            <v>10319</v>
          </cell>
          <cell r="C68">
            <v>2</v>
          </cell>
          <cell r="D68">
            <v>1.133</v>
          </cell>
          <cell r="E68">
            <v>0.41899999999999998</v>
          </cell>
          <cell r="F68">
            <v>0</v>
          </cell>
          <cell r="G68">
            <v>1.68</v>
          </cell>
          <cell r="H68">
            <v>0</v>
          </cell>
          <cell r="I68">
            <v>0</v>
          </cell>
        </row>
        <row r="69">
          <cell r="A69" t="str">
            <v>LDNO HV: Domestic Off Peak (related MPAN)</v>
          </cell>
          <cell r="B69">
            <v>10320</v>
          </cell>
          <cell r="C69">
            <v>2</v>
          </cell>
          <cell r="D69">
            <v>0.60599999999999998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Small Non Domestic Unrestricted</v>
          </cell>
          <cell r="B70">
            <v>10321</v>
          </cell>
          <cell r="C70">
            <v>3</v>
          </cell>
          <cell r="D70">
            <v>1.014</v>
          </cell>
          <cell r="E70">
            <v>0</v>
          </cell>
          <cell r="F70">
            <v>0</v>
          </cell>
          <cell r="G70">
            <v>2.83</v>
          </cell>
          <cell r="H70">
            <v>0</v>
          </cell>
          <cell r="I70">
            <v>0</v>
          </cell>
        </row>
        <row r="71">
          <cell r="A71" t="str">
            <v>LDNO HV: Small Non Domestic Two Rate</v>
          </cell>
          <cell r="B71">
            <v>10322</v>
          </cell>
          <cell r="C71">
            <v>4</v>
          </cell>
          <cell r="D71">
            <v>1.0640000000000001</v>
          </cell>
          <cell r="E71">
            <v>0.41899999999999998</v>
          </cell>
          <cell r="F71">
            <v>0</v>
          </cell>
          <cell r="G71">
            <v>2.83</v>
          </cell>
          <cell r="H71">
            <v>0</v>
          </cell>
          <cell r="I71">
            <v>0</v>
          </cell>
        </row>
        <row r="72">
          <cell r="A72" t="str">
            <v>LDNO HV: Small Non Domestic Off Peak (related MPAN)</v>
          </cell>
          <cell r="B72">
            <v>10323</v>
          </cell>
          <cell r="C72">
            <v>4</v>
          </cell>
          <cell r="D72">
            <v>0.499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Medium Non-Domestic</v>
          </cell>
          <cell r="B73">
            <v>10324</v>
          </cell>
          <cell r="C73" t="str">
            <v>5-8</v>
          </cell>
          <cell r="D73">
            <v>1.056</v>
          </cell>
          <cell r="E73">
            <v>0.41699999999999998</v>
          </cell>
          <cell r="F73">
            <v>0</v>
          </cell>
          <cell r="G73">
            <v>16.86</v>
          </cell>
          <cell r="H73">
            <v>0</v>
          </cell>
          <cell r="I73">
            <v>0</v>
          </cell>
        </row>
        <row r="74">
          <cell r="A74" t="str">
            <v>LDNO HV: LV Network Domestic</v>
          </cell>
          <cell r="B74">
            <v>10325</v>
          </cell>
          <cell r="C74">
            <v>0</v>
          </cell>
          <cell r="D74">
            <v>3.802</v>
          </cell>
          <cell r="E74">
            <v>0.70499999999999996</v>
          </cell>
          <cell r="F74">
            <v>0.41599999999999998</v>
          </cell>
          <cell r="G74">
            <v>1.68</v>
          </cell>
          <cell r="H74">
            <v>0</v>
          </cell>
          <cell r="I74">
            <v>0</v>
          </cell>
        </row>
        <row r="75">
          <cell r="A75" t="str">
            <v>LDNO HV: LV Network Non-Domestic Non-CT</v>
          </cell>
          <cell r="B75">
            <v>10326</v>
          </cell>
          <cell r="C75">
            <v>0</v>
          </cell>
          <cell r="D75">
            <v>3.9809999999999999</v>
          </cell>
          <cell r="E75">
            <v>0.72099999999999997</v>
          </cell>
          <cell r="F75">
            <v>0.41699999999999998</v>
          </cell>
          <cell r="G75">
            <v>2.83</v>
          </cell>
          <cell r="H75">
            <v>0</v>
          </cell>
          <cell r="I75">
            <v>0</v>
          </cell>
        </row>
        <row r="76">
          <cell r="A76" t="str">
            <v>LDNO HV: LV HH Metered</v>
          </cell>
          <cell r="B76">
            <v>10327</v>
          </cell>
          <cell r="C76">
            <v>0</v>
          </cell>
          <cell r="D76">
            <v>3.2130000000000001</v>
          </cell>
          <cell r="E76">
            <v>0.63600000000000001</v>
          </cell>
          <cell r="F76">
            <v>0.41099999999999998</v>
          </cell>
          <cell r="G76">
            <v>4.29</v>
          </cell>
          <cell r="H76">
            <v>1.35</v>
          </cell>
          <cell r="I76">
            <v>3</v>
          </cell>
        </row>
        <row r="77">
          <cell r="A77" t="str">
            <v>LDNO HV: LV Sub HH Metered</v>
          </cell>
          <cell r="B77">
            <v>10328</v>
          </cell>
          <cell r="C77">
            <v>0</v>
          </cell>
          <cell r="D77">
            <v>3.5049999999999999</v>
          </cell>
          <cell r="E77">
            <v>0.78800000000000003</v>
          </cell>
          <cell r="F77">
            <v>0.58499999999999996</v>
          </cell>
          <cell r="G77">
            <v>4.79</v>
          </cell>
          <cell r="H77">
            <v>2.65</v>
          </cell>
          <cell r="I77">
            <v>4.2300000000000004</v>
          </cell>
        </row>
        <row r="78">
          <cell r="A78" t="str">
            <v>LDNO HV: HV HH Metered</v>
          </cell>
          <cell r="B78">
            <v>10329</v>
          </cell>
          <cell r="C78">
            <v>0</v>
          </cell>
          <cell r="D78">
            <v>2.681</v>
          </cell>
          <cell r="E78">
            <v>0.75800000000000001</v>
          </cell>
          <cell r="F78">
            <v>0.65300000000000002</v>
          </cell>
          <cell r="G78">
            <v>53.83</v>
          </cell>
          <cell r="H78">
            <v>3.58</v>
          </cell>
          <cell r="I78">
            <v>5.5</v>
          </cell>
        </row>
        <row r="79">
          <cell r="A79" t="str">
            <v>LDNO HV: NHH UMS category A</v>
          </cell>
          <cell r="B79">
            <v>10330</v>
          </cell>
          <cell r="C79">
            <v>8</v>
          </cell>
          <cell r="D79">
            <v>1.1140000000000001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LDNO HV: NHH UMS category B</v>
          </cell>
          <cell r="B80">
            <v>10331</v>
          </cell>
          <cell r="C80">
            <v>1</v>
          </cell>
          <cell r="D80">
            <v>1.25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LDNO HV: NHH UMS category C</v>
          </cell>
          <cell r="B81">
            <v>10332</v>
          </cell>
          <cell r="C81">
            <v>1</v>
          </cell>
          <cell r="D81">
            <v>1.72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LDNO HV: NHH UMS category D</v>
          </cell>
          <cell r="B82">
            <v>10333</v>
          </cell>
          <cell r="C82">
            <v>1</v>
          </cell>
          <cell r="D82">
            <v>0.97799999999999998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LDNO HV: LV UMS (Pseudo HH Metered)</v>
          </cell>
          <cell r="B83">
            <v>10334</v>
          </cell>
          <cell r="C83">
            <v>0</v>
          </cell>
          <cell r="D83">
            <v>10.804</v>
          </cell>
          <cell r="E83">
            <v>0.97599999999999998</v>
          </cell>
          <cell r="F83">
            <v>0.72399999999999998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LDNO HV: LV Generation NHH or Aggregate HH</v>
          </cell>
          <cell r="B84">
            <v>10335</v>
          </cell>
          <cell r="C84" t="str">
            <v>8&amp;0</v>
          </cell>
          <cell r="D84">
            <v>-0.63300000000000001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LDNO HV: LV Sub Generation NHH</v>
          </cell>
          <cell r="B85">
            <v>10336</v>
          </cell>
          <cell r="C85">
            <v>8</v>
          </cell>
          <cell r="D85">
            <v>-0.55700000000000005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LDNO HV: LV Generation Intermittent</v>
          </cell>
          <cell r="B86">
            <v>10337</v>
          </cell>
          <cell r="C86">
            <v>0</v>
          </cell>
          <cell r="D86">
            <v>-0.63300000000000001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LDNO HV: LV Generation Non-Intermittent</v>
          </cell>
          <cell r="B87">
            <v>10338</v>
          </cell>
          <cell r="C87">
            <v>0</v>
          </cell>
          <cell r="D87">
            <v>-5.2110000000000003</v>
          </cell>
          <cell r="E87">
            <v>-0.47699999999999998</v>
          </cell>
          <cell r="F87">
            <v>-3.5000000000000003E-2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LDNO HV: LV Sub Generation Intermittent</v>
          </cell>
          <cell r="B88">
            <v>10339</v>
          </cell>
          <cell r="C88">
            <v>0</v>
          </cell>
          <cell r="D88">
            <v>-0.55700000000000005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LDNO HV: LV Sub Generation Non-Intermittent</v>
          </cell>
          <cell r="B89">
            <v>10340</v>
          </cell>
          <cell r="C89">
            <v>0</v>
          </cell>
          <cell r="D89">
            <v>-4.6239999999999997</v>
          </cell>
          <cell r="E89">
            <v>-0.40899999999999997</v>
          </cell>
          <cell r="F89">
            <v>-0.03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LDNO HV: HV Generation Intermittent</v>
          </cell>
          <cell r="B90">
            <v>10341</v>
          </cell>
          <cell r="C90">
            <v>0</v>
          </cell>
          <cell r="D90">
            <v>-0.34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LDNO HV: HV Generation Non-Intermittent</v>
          </cell>
          <cell r="B91">
            <v>10342</v>
          </cell>
          <cell r="C91">
            <v>0</v>
          </cell>
          <cell r="D91">
            <v>-2.9809999999999999</v>
          </cell>
          <cell r="E91">
            <v>-0.21199999999999999</v>
          </cell>
          <cell r="F91">
            <v>-1.4999999999999999E-2</v>
          </cell>
          <cell r="G91">
            <v>0</v>
          </cell>
          <cell r="H91">
            <v>0</v>
          </cell>
          <cell r="I91">
            <v>0</v>
          </cell>
        </row>
      </sheetData>
      <sheetData sheetId="20">
        <row r="1">
          <cell r="A1" t="str">
            <v>Summary for WPD East Mids in April 18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185282549.15050822</v>
          </cell>
          <cell r="D14">
            <v>14281.14892333746</v>
          </cell>
          <cell r="E14">
            <v>3.0016036180506347E-5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  <cell r="K44" t="str">
            <v>Calculation</v>
          </cell>
          <cell r="L44" t="str">
            <v>Calculation</v>
          </cell>
          <cell r="M44" t="str">
            <v>Calculation</v>
          </cell>
          <cell r="N44" t="str">
            <v>Calculation</v>
          </cell>
          <cell r="O44" t="str">
            <v>Calculation</v>
          </cell>
          <cell r="P44" t="str">
            <v>Calculation</v>
          </cell>
          <cell r="Q44" t="str">
            <v>Calculation</v>
          </cell>
          <cell r="R44" t="str">
            <v>Calculation</v>
          </cell>
          <cell r="S44" t="str">
            <v>Calculation</v>
          </cell>
          <cell r="T44" t="str">
            <v>Calculation</v>
          </cell>
          <cell r="U44" t="str">
            <v>Calculation</v>
          </cell>
          <cell r="V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  <cell r="K45" t="str">
            <v>=IF(x18&lt;&gt;0,x17/x18,"")</v>
          </cell>
          <cell r="L45" t="str">
            <v>=IF(x16&lt;&gt;0,0.1*x19/x16,0)</v>
          </cell>
          <cell r="M45" t="str">
            <v>=x11*x1*10</v>
          </cell>
          <cell r="N45" t="str">
            <v>=x12*x2*10</v>
          </cell>
          <cell r="O45" t="str">
            <v>=x13*x3*10</v>
          </cell>
          <cell r="P45" t="str">
            <v>=IF(x19&lt;&gt;0,x20/x19,"")</v>
          </cell>
          <cell r="Q45" t="str">
            <v>=IF(x19&lt;&gt;0,x21/x19,"")</v>
          </cell>
          <cell r="R45" t="str">
            <v>=IF(x19&lt;&gt;0,x22/x19,"")</v>
          </cell>
          <cell r="S45" t="str">
            <v>=IF(x17&lt;&gt;0,x23/x17,"")</v>
          </cell>
          <cell r="T45" t="str">
            <v>=IF(x17&lt;&gt;0,x24/x17,"")</v>
          </cell>
          <cell r="U45" t="str">
            <v>=IF(x17&lt;&gt;0,x25/x17,"")</v>
          </cell>
          <cell r="V45" t="str">
            <v>=IF(x17&lt;&gt;0,x26/x17,"")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  <cell r="K47" t="str">
            <v>Average £/MPAN</v>
          </cell>
          <cell r="L47" t="str">
            <v>Average unit rate p/kWh</v>
          </cell>
          <cell r="M47" t="str">
            <v>Net revenues from unit rate 1 (£)</v>
          </cell>
          <cell r="N47" t="str">
            <v>Net revenues from unit rate 2 (£)</v>
          </cell>
          <cell r="O47" t="str">
            <v>Net revenues from unit rate 3 (£)</v>
          </cell>
          <cell r="P47" t="str">
            <v>Rate 1 revenue proportion</v>
          </cell>
          <cell r="Q47" t="str">
            <v>Rate 2 revenue proportion</v>
          </cell>
          <cell r="R47" t="str">
            <v>Rate 3 revenue proportion</v>
          </cell>
          <cell r="S47" t="str">
            <v>Fixed charge proportion</v>
          </cell>
          <cell r="T47" t="str">
            <v>Capacity charge proportion</v>
          </cell>
          <cell r="U47" t="str">
            <v>Exceeded capacity charge proportion</v>
          </cell>
          <cell r="V47" t="str">
            <v>Reactive power charge proportion</v>
          </cell>
        </row>
        <row r="48">
          <cell r="A48" t="str">
            <v>&gt; Domestic Unrestricted</v>
          </cell>
          <cell r="W48">
            <v>0</v>
          </cell>
        </row>
        <row r="49">
          <cell r="A49" t="str">
            <v>Domestic Unrestricted</v>
          </cell>
          <cell r="B49">
            <v>5542391.670783842</v>
          </cell>
          <cell r="C49">
            <v>1630942.9994577309</v>
          </cell>
          <cell r="D49">
            <v>127692607.4893467</v>
          </cell>
          <cell r="E49">
            <v>108464604.99723978</v>
          </cell>
          <cell r="F49">
            <v>19228002.492106918</v>
          </cell>
          <cell r="G49">
            <v>0</v>
          </cell>
          <cell r="H49">
            <v>0</v>
          </cell>
          <cell r="I49">
            <v>0</v>
          </cell>
          <cell r="J49">
            <v>2.3039260859615065</v>
          </cell>
          <cell r="K49">
            <v>78.293727942547946</v>
          </cell>
          <cell r="L49">
            <v>1.9569999999999999</v>
          </cell>
          <cell r="M49">
            <v>108464604.99723978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0.150580388874204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A50" t="str">
            <v>LDNO LV: Domestic Unrestricted</v>
          </cell>
          <cell r="B50">
            <v>73610.901138689645</v>
          </cell>
          <cell r="C50">
            <v>26205.042690410959</v>
          </cell>
          <cell r="D50">
            <v>1222426.4157190875</v>
          </cell>
          <cell r="E50">
            <v>1006261.0185658875</v>
          </cell>
          <cell r="F50">
            <v>216165.3971532</v>
          </cell>
          <cell r="G50">
            <v>0</v>
          </cell>
          <cell r="H50">
            <v>0</v>
          </cell>
          <cell r="I50">
            <v>0</v>
          </cell>
          <cell r="J50">
            <v>1.660659490387062</v>
          </cell>
          <cell r="K50">
            <v>46.648518384837509</v>
          </cell>
          <cell r="L50">
            <v>1.367</v>
          </cell>
          <cell r="M50">
            <v>1006261.0185658875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0.17683305463097471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LDNO HV: Domestic Unrestricted</v>
          </cell>
          <cell r="B51">
            <v>106103.29748813792</v>
          </cell>
          <cell r="C51">
            <v>37844.926673972601</v>
          </cell>
          <cell r="D51">
            <v>1309013.5598693998</v>
          </cell>
          <cell r="E51">
            <v>1076948.4695045997</v>
          </cell>
          <cell r="F51">
            <v>232065.09036479995</v>
          </cell>
          <cell r="G51">
            <v>0</v>
          </cell>
          <cell r="H51">
            <v>0</v>
          </cell>
          <cell r="I51">
            <v>0</v>
          </cell>
          <cell r="J51">
            <v>1.233716190597888</v>
          </cell>
          <cell r="K51">
            <v>34.588878217318843</v>
          </cell>
          <cell r="L51">
            <v>1.0149999999999999</v>
          </cell>
          <cell r="M51">
            <v>1076948.4695045997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0.17728241897505864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A52" t="str">
            <v>&gt; Domestic Two Rate</v>
          </cell>
          <cell r="W52">
            <v>0</v>
          </cell>
        </row>
        <row r="53">
          <cell r="A53" t="str">
            <v>Domestic Two Rate</v>
          </cell>
          <cell r="B53">
            <v>3601631.0438534603</v>
          </cell>
          <cell r="C53">
            <v>819232.8781170568</v>
          </cell>
          <cell r="D53">
            <v>73100163.952939674</v>
          </cell>
          <cell r="E53">
            <v>63441817.936378635</v>
          </cell>
          <cell r="F53">
            <v>9658346.0165610407</v>
          </cell>
          <cell r="G53">
            <v>0</v>
          </cell>
          <cell r="H53">
            <v>0</v>
          </cell>
          <cell r="I53">
            <v>0</v>
          </cell>
          <cell r="J53">
            <v>2.0296405451550164</v>
          </cell>
          <cell r="K53">
            <v>89.23001738035066</v>
          </cell>
          <cell r="L53">
            <v>1.761474653119963</v>
          </cell>
          <cell r="M53">
            <v>54508702.522693351</v>
          </cell>
          <cell r="N53">
            <v>8933115.4136852808</v>
          </cell>
          <cell r="O53">
            <v>0</v>
          </cell>
          <cell r="P53">
            <v>0.85919200136030649</v>
          </cell>
          <cell r="Q53">
            <v>0.14080799863969343</v>
          </cell>
          <cell r="R53">
            <v>0</v>
          </cell>
          <cell r="S53">
            <v>0.13212482016837715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 t="str">
            <v>LDNO LV: Domestic Two Rate</v>
          </cell>
          <cell r="B54">
            <v>4997.8729710344833</v>
          </cell>
          <cell r="C54">
            <v>1267.6859589041096</v>
          </cell>
          <cell r="D54">
            <v>75448.900437293109</v>
          </cell>
          <cell r="E54">
            <v>64991.758962293105</v>
          </cell>
          <cell r="F54">
            <v>10457.141475</v>
          </cell>
          <cell r="G54">
            <v>0</v>
          </cell>
          <cell r="H54">
            <v>0</v>
          </cell>
          <cell r="I54">
            <v>0</v>
          </cell>
          <cell r="J54">
            <v>1.5096202099285518</v>
          </cell>
          <cell r="K54">
            <v>59.517027783850544</v>
          </cell>
          <cell r="L54">
            <v>1.3003883719925919</v>
          </cell>
          <cell r="M54">
            <v>58381.009094631037</v>
          </cell>
          <cell r="N54">
            <v>6610.7498676620698</v>
          </cell>
          <cell r="O54">
            <v>0</v>
          </cell>
          <cell r="P54">
            <v>0.89828325970531908</v>
          </cell>
          <cell r="Q54">
            <v>0.10171674029468093</v>
          </cell>
          <cell r="R54">
            <v>0</v>
          </cell>
          <cell r="S54">
            <v>0.13859899103090459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LDNO HV: Domestic Two Rate</v>
          </cell>
          <cell r="B55">
            <v>7937.7110385517253</v>
          </cell>
          <cell r="C55">
            <v>1933.3518328767127</v>
          </cell>
          <cell r="D55">
            <v>87800.242192421385</v>
          </cell>
          <cell r="E55">
            <v>75944.928753221378</v>
          </cell>
          <cell r="F55">
            <v>11855.313439200001</v>
          </cell>
          <cell r="G55">
            <v>0</v>
          </cell>
          <cell r="H55">
            <v>0</v>
          </cell>
          <cell r="I55">
            <v>0</v>
          </cell>
          <cell r="J55">
            <v>1.1061153746463537</v>
          </cell>
          <cell r="K55">
            <v>45.413483826055518</v>
          </cell>
          <cell r="L55">
            <v>0.9567610660601461</v>
          </cell>
          <cell r="M55">
            <v>67735.499713465528</v>
          </cell>
          <cell r="N55">
            <v>8209.4290397558616</v>
          </cell>
          <cell r="O55">
            <v>0</v>
          </cell>
          <cell r="P55">
            <v>0.89190286732071455</v>
          </cell>
          <cell r="Q55">
            <v>0.10809713267928558</v>
          </cell>
          <cell r="R55">
            <v>0</v>
          </cell>
          <cell r="S55">
            <v>0.13502597650264012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 t="str">
            <v>&gt; Domestic Off Peak (related MPAN)</v>
          </cell>
          <cell r="W56">
            <v>0</v>
          </cell>
        </row>
        <row r="57">
          <cell r="A57" t="str">
            <v>Domestic Off Peak (related MPAN)</v>
          </cell>
          <cell r="B57">
            <v>65160.611380659924</v>
          </cell>
          <cell r="C57">
            <v>33104</v>
          </cell>
          <cell r="D57">
            <v>761075.94092610781</v>
          </cell>
          <cell r="E57">
            <v>761075.94092610781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1.1679999999999999</v>
          </cell>
          <cell r="K57">
            <v>22.990452541267153</v>
          </cell>
          <cell r="L57">
            <v>1.1679999999999999</v>
          </cell>
          <cell r="M57">
            <v>761075.94092610781</v>
          </cell>
          <cell r="N57">
            <v>0</v>
          </cell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 t="str">
            <v/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</row>
        <row r="60">
          <cell r="A60" t="str">
            <v>&gt; Small Non Domestic Unrestricted</v>
          </cell>
          <cell r="W60">
            <v>0</v>
          </cell>
        </row>
        <row r="61">
          <cell r="A61" t="str">
            <v>Small Non Domestic Unrestricted</v>
          </cell>
          <cell r="B61">
            <v>1128180.4010284382</v>
          </cell>
          <cell r="C61">
            <v>95970.85320269817</v>
          </cell>
          <cell r="D61">
            <v>23968529.97358254</v>
          </cell>
          <cell r="E61">
            <v>22055926.840105969</v>
          </cell>
          <cell r="F61">
            <v>1912603.1334765721</v>
          </cell>
          <cell r="G61">
            <v>0</v>
          </cell>
          <cell r="H61">
            <v>0</v>
          </cell>
          <cell r="I61">
            <v>0</v>
          </cell>
          <cell r="J61">
            <v>2.1245299024635655</v>
          </cell>
          <cell r="K61">
            <v>249.7480138366497</v>
          </cell>
          <cell r="L61">
            <v>1.9550000000000001</v>
          </cell>
          <cell r="M61">
            <v>22055926.840105969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7.9796430385367448E-2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LDNO LV: Small Non Domestic Unrestricted</v>
          </cell>
          <cell r="B62">
            <v>3475.8491979655178</v>
          </cell>
          <cell r="C62">
            <v>598.68117808219176</v>
          </cell>
          <cell r="D62">
            <v>55805.659847208968</v>
          </cell>
          <cell r="E62">
            <v>47480.100044208972</v>
          </cell>
          <cell r="F62">
            <v>8325.5598030000001</v>
          </cell>
          <cell r="G62">
            <v>0</v>
          </cell>
          <cell r="H62">
            <v>0</v>
          </cell>
          <cell r="I62">
            <v>0</v>
          </cell>
          <cell r="J62">
            <v>1.6055259209712871</v>
          </cell>
          <cell r="K62">
            <v>93.214321562565502</v>
          </cell>
          <cell r="L62">
            <v>1.3660000000000001</v>
          </cell>
          <cell r="M62">
            <v>47480.100044208972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0.14918844837234532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 t="str">
            <v>LDNO HV: Small Non Domestic Unrestricted</v>
          </cell>
          <cell r="B63">
            <v>8925.2695373448278</v>
          </cell>
          <cell r="C63">
            <v>888.24418356164381</v>
          </cell>
          <cell r="D63">
            <v>99677.351402776563</v>
          </cell>
          <cell r="E63">
            <v>90502.233108676563</v>
          </cell>
          <cell r="F63">
            <v>9175.1182941000006</v>
          </cell>
          <cell r="G63">
            <v>0</v>
          </cell>
          <cell r="H63">
            <v>0</v>
          </cell>
          <cell r="I63">
            <v>0</v>
          </cell>
          <cell r="J63">
            <v>1.1167993413051536</v>
          </cell>
          <cell r="K63">
            <v>112.21841161187744</v>
          </cell>
          <cell r="L63">
            <v>1.0140000000000002</v>
          </cell>
          <cell r="M63">
            <v>90502.233108676563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0</v>
          </cell>
          <cell r="S63">
            <v>9.2048175086686973E-2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 t="str">
            <v>&gt; Small Non Domestic Two Rate</v>
          </cell>
          <cell r="W64">
            <v>0</v>
          </cell>
        </row>
        <row r="65">
          <cell r="A65" t="str">
            <v>Small Non Domestic Two Rate</v>
          </cell>
          <cell r="B65">
            <v>2002789.2886406607</v>
          </cell>
          <cell r="C65">
            <v>83263.278604334118</v>
          </cell>
          <cell r="D65">
            <v>36952892.806420483</v>
          </cell>
          <cell r="E65">
            <v>35293538.92711471</v>
          </cell>
          <cell r="F65">
            <v>1659353.8793057748</v>
          </cell>
          <cell r="G65">
            <v>0</v>
          </cell>
          <cell r="H65">
            <v>0</v>
          </cell>
          <cell r="I65">
            <v>0</v>
          </cell>
          <cell r="J65">
            <v>1.8450714219418092</v>
          </cell>
          <cell r="K65">
            <v>443.80780370203877</v>
          </cell>
          <cell r="L65">
            <v>1.7622192772495429</v>
          </cell>
          <cell r="M65">
            <v>31531624.307384696</v>
          </cell>
          <cell r="N65">
            <v>3761914.6197300125</v>
          </cell>
          <cell r="O65">
            <v>0</v>
          </cell>
          <cell r="P65">
            <v>0.89341067135549068</v>
          </cell>
          <cell r="Q65">
            <v>0.10658932864450932</v>
          </cell>
          <cell r="R65">
            <v>0</v>
          </cell>
          <cell r="S65">
            <v>4.4904573181817738E-2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 t="str">
            <v>LDNO LV: Small Non Domestic Two Rate</v>
          </cell>
          <cell r="B66">
            <v>248.29873655172412</v>
          </cell>
          <cell r="C66">
            <v>9.4379397260273965</v>
          </cell>
          <cell r="D66">
            <v>2973.1450178858618</v>
          </cell>
          <cell r="E66">
            <v>2841.896309085862</v>
          </cell>
          <cell r="F66">
            <v>131.2487088</v>
          </cell>
          <cell r="G66">
            <v>0</v>
          </cell>
          <cell r="H66">
            <v>0</v>
          </cell>
          <cell r="I66">
            <v>0</v>
          </cell>
          <cell r="J66">
            <v>1.1974064222701004</v>
          </cell>
          <cell r="K66">
            <v>315.02055577730562</v>
          </cell>
          <cell r="L66">
            <v>1.1445472290970982</v>
          </cell>
          <cell r="M66">
            <v>2377.0508932803446</v>
          </cell>
          <cell r="N66">
            <v>464.84541580551718</v>
          </cell>
          <cell r="O66">
            <v>0</v>
          </cell>
          <cell r="P66">
            <v>0.83643125390628981</v>
          </cell>
          <cell r="Q66">
            <v>0.16356874609371008</v>
          </cell>
          <cell r="R66">
            <v>0</v>
          </cell>
          <cell r="S66">
            <v>4.4144738319333E-2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 t="str">
            <v>LDNO HV: Small Non Domestic Two Rate</v>
          </cell>
          <cell r="B67">
            <v>1307.3561869310347</v>
          </cell>
          <cell r="C67">
            <v>39.861016438356167</v>
          </cell>
          <cell r="D67">
            <v>12578.50835077897</v>
          </cell>
          <cell r="E67">
            <v>12166.763981478969</v>
          </cell>
          <cell r="F67">
            <v>411.74436930000002</v>
          </cell>
          <cell r="G67">
            <v>0</v>
          </cell>
          <cell r="H67">
            <v>0</v>
          </cell>
          <cell r="I67">
            <v>0</v>
          </cell>
          <cell r="J67">
            <v>0.96213323320146638</v>
          </cell>
          <cell r="K67">
            <v>315.55914712388847</v>
          </cell>
          <cell r="L67">
            <v>0.93063880395441057</v>
          </cell>
          <cell r="M67">
            <v>11034.16095808552</v>
          </cell>
          <cell r="N67">
            <v>1132.6030233934482</v>
          </cell>
          <cell r="O67">
            <v>0</v>
          </cell>
          <cell r="P67">
            <v>0.90691008512061466</v>
          </cell>
          <cell r="Q67">
            <v>9.3089914879385297E-2</v>
          </cell>
          <cell r="R67">
            <v>0</v>
          </cell>
          <cell r="S67">
            <v>3.2733958416818261E-2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 t="str">
            <v>&gt; Small Non Domestic Off Peak (related MPAN)</v>
          </cell>
          <cell r="W68">
            <v>0</v>
          </cell>
        </row>
        <row r="69">
          <cell r="A69" t="str">
            <v>Small Non Domestic Off Peak (related MPAN)</v>
          </cell>
          <cell r="B69">
            <v>2702.1120485977062</v>
          </cell>
          <cell r="C69">
            <v>595</v>
          </cell>
          <cell r="D69">
            <v>25994.317907509936</v>
          </cell>
          <cell r="E69">
            <v>25994.317907509936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0.96200000000000019</v>
          </cell>
          <cell r="K69">
            <v>43.687929256319222</v>
          </cell>
          <cell r="L69">
            <v>0.96200000000000019</v>
          </cell>
          <cell r="M69">
            <v>25994.317907509936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 t="str">
            <v/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</row>
        <row r="72">
          <cell r="A72" t="str">
            <v>&gt; LV Medium Non-Domestic</v>
          </cell>
          <cell r="W72">
            <v>0</v>
          </cell>
        </row>
        <row r="73">
          <cell r="A73" t="str">
            <v>LV Medium Non-Domestic</v>
          </cell>
          <cell r="B73">
            <v>9.999999999999998E-4</v>
          </cell>
          <cell r="C73">
            <v>9.6213250466792511E-6</v>
          </cell>
          <cell r="D73">
            <v>1.8977203720712342E-2</v>
          </cell>
          <cell r="E73">
            <v>1.7835874037050017E-2</v>
          </cell>
          <cell r="F73">
            <v>1.1413296836623261E-3</v>
          </cell>
          <cell r="G73">
            <v>0</v>
          </cell>
          <cell r="H73">
            <v>0</v>
          </cell>
          <cell r="I73">
            <v>0</v>
          </cell>
          <cell r="J73">
            <v>1.8977203720712348</v>
          </cell>
          <cell r="K73">
            <v>1972.4106220964047</v>
          </cell>
          <cell r="L73">
            <v>1.7835874037050021</v>
          </cell>
          <cell r="M73">
            <v>1.6197202650484403E-2</v>
          </cell>
          <cell r="N73">
            <v>1.6386713865656124E-3</v>
          </cell>
          <cell r="O73">
            <v>0</v>
          </cell>
          <cell r="P73">
            <v>0.90812497424226912</v>
          </cell>
          <cell r="Q73">
            <v>9.1875025757730794E-2</v>
          </cell>
          <cell r="R73">
            <v>0</v>
          </cell>
          <cell r="S73">
            <v>6.0142142143768076E-2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</row>
        <row r="75">
          <cell r="A75" t="str">
            <v>LDNO HV: LV Medium Non-Domestic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  <cell r="K75" t="str">
            <v/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</row>
        <row r="76">
          <cell r="A76" t="str">
            <v>&gt; LV Sub Medium Non-Domestic</v>
          </cell>
          <cell r="W76">
            <v>0</v>
          </cell>
        </row>
        <row r="77">
          <cell r="A77" t="str">
            <v>LV Sub Medium Non-Domestic</v>
          </cell>
          <cell r="B77">
            <v>1E-3</v>
          </cell>
          <cell r="C77">
            <v>9.5313716559089859E-6</v>
          </cell>
          <cell r="D77">
            <v>1.7494152092834749E-2</v>
          </cell>
          <cell r="E77">
            <v>1.6647027608486697E-2</v>
          </cell>
          <cell r="F77">
            <v>8.4712448434805091E-4</v>
          </cell>
          <cell r="G77">
            <v>0</v>
          </cell>
          <cell r="H77">
            <v>0</v>
          </cell>
          <cell r="I77">
            <v>0</v>
          </cell>
          <cell r="J77">
            <v>1.7494152092834749</v>
          </cell>
          <cell r="K77">
            <v>1835.4285956302238</v>
          </cell>
          <cell r="L77">
            <v>1.6647027608486697</v>
          </cell>
          <cell r="M77">
            <v>1.501579113182666E-2</v>
          </cell>
          <cell r="N77">
            <v>1.6312364766600377E-3</v>
          </cell>
          <cell r="O77">
            <v>0</v>
          </cell>
          <cell r="P77">
            <v>0.90201034592935803</v>
          </cell>
          <cell r="Q77">
            <v>9.7989654070641974E-2</v>
          </cell>
          <cell r="R77">
            <v>0</v>
          </cell>
          <cell r="S77">
            <v>4.8423294816044044E-2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 t="str">
            <v>&gt; HV Medium Non-Domestic</v>
          </cell>
          <cell r="W78">
            <v>0</v>
          </cell>
        </row>
        <row r="79">
          <cell r="A79" t="str">
            <v>HV Medium Non-Domestic</v>
          </cell>
          <cell r="B79">
            <v>1E-3</v>
          </cell>
          <cell r="C79">
            <v>6.4038216429659783E-6</v>
          </cell>
          <cell r="D79">
            <v>1.6707915719851217E-2</v>
          </cell>
          <cell r="E79">
            <v>1.1484305598040583E-2</v>
          </cell>
          <cell r="F79">
            <v>5.2236101218106346E-3</v>
          </cell>
          <cell r="G79">
            <v>0</v>
          </cell>
          <cell r="H79">
            <v>0</v>
          </cell>
          <cell r="I79">
            <v>0</v>
          </cell>
          <cell r="J79">
            <v>1.6707915719851218</v>
          </cell>
          <cell r="K79">
            <v>2609.0538824115065</v>
          </cell>
          <cell r="L79">
            <v>1.1484305598040583</v>
          </cell>
          <cell r="M79">
            <v>9.7490423427206013E-3</v>
          </cell>
          <cell r="N79">
            <v>1.7352632553199821E-3</v>
          </cell>
          <cell r="O79">
            <v>0</v>
          </cell>
          <cell r="P79">
            <v>0.84890133404182078</v>
          </cell>
          <cell r="Q79">
            <v>0.15109866595817925</v>
          </cell>
          <cell r="R79">
            <v>0</v>
          </cell>
          <cell r="S79">
            <v>0.31264283405525523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 t="str">
            <v>&gt; LV Network Domestic</v>
          </cell>
          <cell r="W80">
            <v>0</v>
          </cell>
        </row>
        <row r="81">
          <cell r="A81" t="str">
            <v>LV Network Domestic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/>
          </cell>
          <cell r="K81" t="str">
            <v/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 t="str">
            <v/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</row>
        <row r="84">
          <cell r="A84" t="str">
            <v>&gt; LV Network Non-Domestic Non-CT</v>
          </cell>
          <cell r="W84">
            <v>0</v>
          </cell>
        </row>
        <row r="85">
          <cell r="A85" t="str">
            <v>LV Network Non-Domestic Non-CT</v>
          </cell>
          <cell r="B85">
            <v>157421.27230231895</v>
          </cell>
          <cell r="C85">
            <v>2519.8664362216387</v>
          </cell>
          <cell r="D85">
            <v>2875759.4658604306</v>
          </cell>
          <cell r="E85">
            <v>2825541.0476529696</v>
          </cell>
          <cell r="F85">
            <v>50218.418207461043</v>
          </cell>
          <cell r="G85">
            <v>0</v>
          </cell>
          <cell r="H85">
            <v>0</v>
          </cell>
          <cell r="I85">
            <v>0</v>
          </cell>
          <cell r="J85">
            <v>1.8267921633473345</v>
          </cell>
          <cell r="K85">
            <v>1141.2348783741206</v>
          </cell>
          <cell r="L85">
            <v>1.7948915075636491</v>
          </cell>
          <cell r="M85">
            <v>1309366.2892236765</v>
          </cell>
          <cell r="N85">
            <v>918655.52745364653</v>
          </cell>
          <cell r="O85">
            <v>597519.23097564641</v>
          </cell>
          <cell r="P85">
            <v>0.46340374007707275</v>
          </cell>
          <cell r="Q85">
            <v>0.32512552886702034</v>
          </cell>
          <cell r="R85">
            <v>0.21147073105590686</v>
          </cell>
          <cell r="S85">
            <v>1.7462662925612812E-2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 t="str">
            <v>LDNO LV: LV Network Non-Domestic Non-CT</v>
          </cell>
          <cell r="B86">
            <v>208.4937701788966</v>
          </cell>
          <cell r="C86">
            <v>4.7558390138489575</v>
          </cell>
          <cell r="D86">
            <v>2600.5325102558854</v>
          </cell>
          <cell r="E86">
            <v>2534.3954350097947</v>
          </cell>
          <cell r="F86">
            <v>66.137075246090532</v>
          </cell>
          <cell r="G86">
            <v>0</v>
          </cell>
          <cell r="H86">
            <v>0</v>
          </cell>
          <cell r="I86">
            <v>0</v>
          </cell>
          <cell r="J86">
            <v>1.2472950669099212</v>
          </cell>
          <cell r="K86">
            <v>546.80835551480186</v>
          </cell>
          <cell r="L86">
            <v>1.2155736993173345</v>
          </cell>
          <cell r="M86">
            <v>1143.630019059319</v>
          </cell>
          <cell r="N86">
            <v>803.48488468325399</v>
          </cell>
          <cell r="O86">
            <v>587.28053126722148</v>
          </cell>
          <cell r="P86">
            <v>0.45124371803285668</v>
          </cell>
          <cell r="Q86">
            <v>0.3170321701120602</v>
          </cell>
          <cell r="R86">
            <v>0.23172411185508301</v>
          </cell>
          <cell r="S86">
            <v>2.5432127837380053E-2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 t="str">
            <v>LDNO HV: LV Network Non-Domestic Non-CT</v>
          </cell>
          <cell r="B87">
            <v>1272.4579211914377</v>
          </cell>
          <cell r="C87">
            <v>22.551333476144841</v>
          </cell>
          <cell r="D87">
            <v>12307.779863749487</v>
          </cell>
          <cell r="E87">
            <v>12074.835864607649</v>
          </cell>
          <cell r="F87">
            <v>232.94399914183813</v>
          </cell>
          <cell r="G87">
            <v>0</v>
          </cell>
          <cell r="H87">
            <v>0</v>
          </cell>
          <cell r="I87">
            <v>0</v>
          </cell>
          <cell r="J87">
            <v>0.96724454764094459</v>
          </cell>
          <cell r="K87">
            <v>545.76727698913464</v>
          </cell>
          <cell r="L87">
            <v>0.94893793056053632</v>
          </cell>
          <cell r="M87">
            <v>5695.6742009666887</v>
          </cell>
          <cell r="N87">
            <v>3959.8554602407521</v>
          </cell>
          <cell r="O87">
            <v>2419.3062034002078</v>
          </cell>
          <cell r="P87">
            <v>0.4716978570003742</v>
          </cell>
          <cell r="Q87">
            <v>0.32794279811681903</v>
          </cell>
          <cell r="R87">
            <v>0.20035934488280674</v>
          </cell>
          <cell r="S87">
            <v>1.8926565288020451E-2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 t="str">
            <v>&gt; LV HH Metered</v>
          </cell>
          <cell r="W88">
            <v>0</v>
          </cell>
        </row>
        <row r="89">
          <cell r="A89" t="str">
            <v>LV HH Metered</v>
          </cell>
          <cell r="B89">
            <v>3598107.3239786001</v>
          </cell>
          <cell r="C89">
            <v>14662.233401814956</v>
          </cell>
          <cell r="D89">
            <v>76216583.184051096</v>
          </cell>
          <cell r="E89">
            <v>56121360.577238247</v>
          </cell>
          <cell r="F89">
            <v>442586.84635048528</v>
          </cell>
          <cell r="G89">
            <v>18623483.960221682</v>
          </cell>
          <cell r="H89">
            <v>542960.9733054752</v>
          </cell>
          <cell r="I89">
            <v>486190.82693520398</v>
          </cell>
          <cell r="J89">
            <v>2.1182409617447089</v>
          </cell>
          <cell r="K89">
            <v>5198.1564537512186</v>
          </cell>
          <cell r="L89">
            <v>1.5597467091443555</v>
          </cell>
          <cell r="M89">
            <v>24016563.965954002</v>
          </cell>
          <cell r="N89">
            <v>18837087.620898135</v>
          </cell>
          <cell r="O89">
            <v>13267708.990386112</v>
          </cell>
          <cell r="P89">
            <v>0.42793980258017233</v>
          </cell>
          <cell r="Q89">
            <v>0.33564916151619634</v>
          </cell>
          <cell r="R89">
            <v>0.23641103590363133</v>
          </cell>
          <cell r="S89">
            <v>5.8069625777071041E-3</v>
          </cell>
          <cell r="T89">
            <v>0.2443494995734575</v>
          </cell>
          <cell r="U89">
            <v>7.1239217322863922E-3</v>
          </cell>
          <cell r="V89">
            <v>6.3790687882337811E-3</v>
          </cell>
          <cell r="W89">
            <v>0</v>
          </cell>
        </row>
        <row r="90">
          <cell r="A90" t="str">
            <v>LDNO LV: LV HH Metered</v>
          </cell>
          <cell r="B90">
            <v>8822.6258865217933</v>
          </cell>
          <cell r="C90">
            <v>42.012423999849673</v>
          </cell>
          <cell r="D90">
            <v>145384.65713077082</v>
          </cell>
          <cell r="E90">
            <v>95398.716651763229</v>
          </cell>
          <cell r="F90">
            <v>886.33610912482868</v>
          </cell>
          <cell r="G90">
            <v>48291.235192200002</v>
          </cell>
          <cell r="H90">
            <v>155.89374239999998</v>
          </cell>
          <cell r="I90">
            <v>652.47543528275867</v>
          </cell>
          <cell r="J90">
            <v>1.6478615210565939</v>
          </cell>
          <cell r="K90">
            <v>3460.5158019754117</v>
          </cell>
          <cell r="L90">
            <v>1.0812961796045615</v>
          </cell>
          <cell r="M90">
            <v>41526.830227013532</v>
          </cell>
          <cell r="N90">
            <v>29286.729351396516</v>
          </cell>
          <cell r="O90">
            <v>24585.157073353177</v>
          </cell>
          <cell r="P90">
            <v>0.43529757720536383</v>
          </cell>
          <cell r="Q90">
            <v>0.30699290702518289</v>
          </cell>
          <cell r="R90">
            <v>0.25770951576945322</v>
          </cell>
          <cell r="S90">
            <v>6.0964900053214399E-3</v>
          </cell>
          <cell r="T90">
            <v>0.33216183980654113</v>
          </cell>
          <cell r="U90">
            <v>1.0722846927360185E-3</v>
          </cell>
          <cell r="V90">
            <v>4.487924985756021E-3</v>
          </cell>
          <cell r="W90">
            <v>0</v>
          </cell>
        </row>
        <row r="91">
          <cell r="A91" t="str">
            <v>LDNO HV: LV HH Metered</v>
          </cell>
          <cell r="B91">
            <v>112968.58286917492</v>
          </cell>
          <cell r="C91">
            <v>281.42851309919769</v>
          </cell>
          <cell r="D91">
            <v>1319572.164467762</v>
          </cell>
          <cell r="E91">
            <v>913464.64679927321</v>
          </cell>
          <cell r="F91">
            <v>4406.748372363787</v>
          </cell>
          <cell r="G91">
            <v>388166.88893400005</v>
          </cell>
          <cell r="H91">
            <v>5534.8556999999992</v>
          </cell>
          <cell r="I91">
            <v>7999.024662125049</v>
          </cell>
          <cell r="J91">
            <v>1.1680877381598331</v>
          </cell>
          <cell r="K91">
            <v>4688.8360739860082</v>
          </cell>
          <cell r="L91">
            <v>0.80860060699984682</v>
          </cell>
          <cell r="M91">
            <v>394761.07588549604</v>
          </cell>
          <cell r="N91">
            <v>296516.4203691053</v>
          </cell>
          <cell r="O91">
            <v>222187.15054467192</v>
          </cell>
          <cell r="P91">
            <v>0.43215802304852829</v>
          </cell>
          <cell r="Q91">
            <v>0.32460634509291797</v>
          </cell>
          <cell r="R91">
            <v>0.24323563185855385</v>
          </cell>
          <cell r="S91">
            <v>3.3395281372437945E-3</v>
          </cell>
          <cell r="T91">
            <v>0.29416116782863772</v>
          </cell>
          <cell r="U91">
            <v>4.1944319901840573E-3</v>
          </cell>
          <cell r="V91">
            <v>6.0618319160675735E-3</v>
          </cell>
          <cell r="W91">
            <v>0</v>
          </cell>
        </row>
        <row r="92">
          <cell r="A92" t="str">
            <v>&gt; LV Sub HH Metered</v>
          </cell>
          <cell r="W92">
            <v>0</v>
          </cell>
        </row>
        <row r="93">
          <cell r="A93" t="str">
            <v>LV Sub HH Metered</v>
          </cell>
          <cell r="B93">
            <v>192512.80743155093</v>
          </cell>
          <cell r="C93">
            <v>281.92132988421201</v>
          </cell>
          <cell r="D93">
            <v>4061149.5227564778</v>
          </cell>
          <cell r="E93">
            <v>2510265.4855899177</v>
          </cell>
          <cell r="F93">
            <v>6554.811880472872</v>
          </cell>
          <cell r="G93">
            <v>1489201.6057113782</v>
          </cell>
          <cell r="H93">
            <v>36768.376243874467</v>
          </cell>
          <cell r="I93">
            <v>18359.243330834441</v>
          </cell>
          <cell r="J93">
            <v>2.1095477111051135</v>
          </cell>
          <cell r="K93">
            <v>14405.258106665549</v>
          </cell>
          <cell r="L93">
            <v>1.3039472641229117</v>
          </cell>
          <cell r="M93">
            <v>958918.11245655513</v>
          </cell>
          <cell r="N93">
            <v>829040.92042386543</v>
          </cell>
          <cell r="O93">
            <v>722306.45270949707</v>
          </cell>
          <cell r="P93">
            <v>0.38199868418746447</v>
          </cell>
          <cell r="Q93">
            <v>0.33026025541240273</v>
          </cell>
          <cell r="R93">
            <v>0.28774106040013275</v>
          </cell>
          <cell r="S93">
            <v>1.614028698954142E-3</v>
          </cell>
          <cell r="T93">
            <v>0.36669460145870042</v>
          </cell>
          <cell r="U93">
            <v>9.0536869026477465E-3</v>
          </cell>
          <cell r="V93">
            <v>4.520701153197932E-3</v>
          </cell>
          <cell r="W93">
            <v>0</v>
          </cell>
        </row>
        <row r="94">
          <cell r="A94" t="str">
            <v>LDNO HV: LV Sub HH Metered</v>
          </cell>
          <cell r="B94">
            <v>0</v>
          </cell>
          <cell r="C94">
            <v>0.50738630136986296</v>
          </cell>
          <cell r="D94">
            <v>8.8708884000000001</v>
          </cell>
          <cell r="E94">
            <v>0</v>
          </cell>
          <cell r="F94">
            <v>8.8708883999999983</v>
          </cell>
          <cell r="G94">
            <v>0</v>
          </cell>
          <cell r="H94">
            <v>0</v>
          </cell>
          <cell r="I94">
            <v>0</v>
          </cell>
          <cell r="J94" t="str">
            <v/>
          </cell>
          <cell r="K94">
            <v>17.483500000000003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 t="str">
            <v/>
          </cell>
          <cell r="Q94" t="str">
            <v/>
          </cell>
          <cell r="R94" t="str">
            <v/>
          </cell>
          <cell r="S94">
            <v>0.99999999999999978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A95" t="str">
            <v>&gt; HV HH Metered</v>
          </cell>
          <cell r="W95">
            <v>0</v>
          </cell>
        </row>
        <row r="96">
          <cell r="A96" t="str">
            <v>HV HH Metered</v>
          </cell>
          <cell r="B96">
            <v>7610963.8037361801</v>
          </cell>
          <cell r="C96">
            <v>3281.4961612805423</v>
          </cell>
          <cell r="D96">
            <v>122357973.78389031</v>
          </cell>
          <cell r="E96">
            <v>79709044.216840088</v>
          </cell>
          <cell r="F96">
            <v>756735.98526442202</v>
          </cell>
          <cell r="G96">
            <v>40441198.156113617</v>
          </cell>
          <cell r="H96">
            <v>1096473.7307344684</v>
          </cell>
          <cell r="I96">
            <v>354521.69493771682</v>
          </cell>
          <cell r="J96">
            <v>1.6076541281647596</v>
          </cell>
          <cell r="K96">
            <v>37287.25184189836</v>
          </cell>
          <cell r="L96">
            <v>1.0472923833603225</v>
          </cell>
          <cell r="M96">
            <v>23527898.57126788</v>
          </cell>
          <cell r="N96">
            <v>25610083.559987191</v>
          </cell>
          <cell r="O96">
            <v>30571062.085585002</v>
          </cell>
          <cell r="P96">
            <v>0.29517225808482539</v>
          </cell>
          <cell r="Q96">
            <v>0.3212945759369244</v>
          </cell>
          <cell r="R96">
            <v>0.38353316597825005</v>
          </cell>
          <cell r="S96">
            <v>6.1846070334653919E-3</v>
          </cell>
          <cell r="T96">
            <v>0.33051542866786277</v>
          </cell>
          <cell r="U96">
            <v>8.9611955545379467E-3</v>
          </cell>
          <cell r="V96">
            <v>2.8974139075224965E-3</v>
          </cell>
          <cell r="W96">
            <v>0</v>
          </cell>
        </row>
        <row r="97">
          <cell r="A97" t="str">
            <v>LDNO HV: HV HH Metered</v>
          </cell>
          <cell r="B97">
            <v>46519.14228270165</v>
          </cell>
          <cell r="C97">
            <v>26.877610958904107</v>
          </cell>
          <cell r="D97">
            <v>786747.88868438033</v>
          </cell>
          <cell r="E97">
            <v>419459.31592989276</v>
          </cell>
          <cell r="F97">
            <v>5280.8995623999999</v>
          </cell>
          <cell r="G97">
            <v>356893.91303280002</v>
          </cell>
          <cell r="H97">
            <v>4469.7206400000005</v>
          </cell>
          <cell r="I97">
            <v>644.03951928762069</v>
          </cell>
          <cell r="J97">
            <v>1.691234726348203</v>
          </cell>
          <cell r="K97">
            <v>29271.496260858847</v>
          </cell>
          <cell r="L97">
            <v>0.90169185274482277</v>
          </cell>
          <cell r="M97">
            <v>129193.42942385827</v>
          </cell>
          <cell r="N97">
            <v>129675.69996318132</v>
          </cell>
          <cell r="O97">
            <v>160590.18654285322</v>
          </cell>
          <cell r="P97">
            <v>0.30799990491914903</v>
          </cell>
          <cell r="Q97">
            <v>0.30914964822203389</v>
          </cell>
          <cell r="R97">
            <v>0.38285044685881719</v>
          </cell>
          <cell r="S97">
            <v>6.7123148830190741E-3</v>
          </cell>
          <cell r="T97">
            <v>0.45363186627625657</v>
          </cell>
          <cell r="U97">
            <v>5.6812616904182356E-3</v>
          </cell>
          <cell r="V97">
            <v>8.1860978408801303E-4</v>
          </cell>
          <cell r="W97">
            <v>0</v>
          </cell>
        </row>
        <row r="98">
          <cell r="A98" t="str">
            <v>&gt; NHH UMS category A</v>
          </cell>
          <cell r="W98">
            <v>0</v>
          </cell>
        </row>
        <row r="99">
          <cell r="A99" t="str">
            <v>NHH UMS category A</v>
          </cell>
          <cell r="B99">
            <v>46913.76155046725</v>
          </cell>
          <cell r="C99">
            <v>1471</v>
          </cell>
          <cell r="D99">
            <v>1007238.4604885317</v>
          </cell>
          <cell r="E99">
            <v>1007238.4604885317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2.1469999999999998</v>
          </cell>
          <cell r="K99">
            <v>684.73042861219017</v>
          </cell>
          <cell r="L99">
            <v>2.1469999999999998</v>
          </cell>
          <cell r="M99">
            <v>1007238.4604885317</v>
          </cell>
          <cell r="N99">
            <v>0</v>
          </cell>
          <cell r="O99">
            <v>0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 t="str">
            <v>LDNO LV: NHH UMS category A</v>
          </cell>
          <cell r="B100">
            <v>413.34124510344822</v>
          </cell>
          <cell r="C100">
            <v>0</v>
          </cell>
          <cell r="D100">
            <v>6200.1186765517232</v>
          </cell>
          <cell r="E100">
            <v>6200.1186765517232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1.5000000000000002</v>
          </cell>
          <cell r="K100" t="str">
            <v/>
          </cell>
          <cell r="L100">
            <v>1.5000000000000002</v>
          </cell>
          <cell r="M100">
            <v>6200.1186765517232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 t="str">
            <v>LDNO HV: NHH UMS category A</v>
          </cell>
          <cell r="B101">
            <v>501.21865768965512</v>
          </cell>
          <cell r="C101">
            <v>0</v>
          </cell>
          <cell r="D101">
            <v>5583.5758466627594</v>
          </cell>
          <cell r="E101">
            <v>5583.5758466627594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1.1140000000000003</v>
          </cell>
          <cell r="K101" t="str">
            <v/>
          </cell>
          <cell r="L101">
            <v>1.1140000000000003</v>
          </cell>
          <cell r="M101">
            <v>5583.5758466627594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A102" t="str">
            <v>&gt; NHH UMS category B</v>
          </cell>
          <cell r="W102">
            <v>0</v>
          </cell>
        </row>
        <row r="103">
          <cell r="A103" t="str">
            <v>NHH UMS category B</v>
          </cell>
          <cell r="B103">
            <v>38453.728308808815</v>
          </cell>
          <cell r="C103">
            <v>1205</v>
          </cell>
          <cell r="D103">
            <v>926350.31495920429</v>
          </cell>
          <cell r="E103">
            <v>926350.31495920429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2.4090000000000003</v>
          </cell>
          <cell r="K103">
            <v>768.75544809892472</v>
          </cell>
          <cell r="L103">
            <v>2.4090000000000003</v>
          </cell>
          <cell r="M103">
            <v>926350.31495920429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A104" t="str">
            <v>LDNO LV: NHH UMS category B</v>
          </cell>
          <cell r="B104">
            <v>216.02871741379309</v>
          </cell>
          <cell r="C104">
            <v>0</v>
          </cell>
          <cell r="D104">
            <v>3635.7633140741377</v>
          </cell>
          <cell r="E104">
            <v>3635.7633140741377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1.6830000000000003</v>
          </cell>
          <cell r="K104" t="str">
            <v/>
          </cell>
          <cell r="L104">
            <v>1.6830000000000003</v>
          </cell>
          <cell r="M104">
            <v>3635.7633140741377</v>
          </cell>
          <cell r="N104">
            <v>0</v>
          </cell>
          <cell r="O104">
            <v>0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LDNO HV: NHH UMS category B</v>
          </cell>
          <cell r="B105">
            <v>510.01805875862078</v>
          </cell>
          <cell r="C105">
            <v>0</v>
          </cell>
          <cell r="D105">
            <v>6375.2257344827603</v>
          </cell>
          <cell r="E105">
            <v>6375.2257344827603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1.2500000000000002</v>
          </cell>
          <cell r="K105" t="str">
            <v/>
          </cell>
          <cell r="L105">
            <v>1.2500000000000002</v>
          </cell>
          <cell r="M105">
            <v>6375.2257344827603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A106" t="str">
            <v>&gt; NHH UMS category C</v>
          </cell>
          <cell r="W106">
            <v>0</v>
          </cell>
        </row>
        <row r="107">
          <cell r="A107" t="str">
            <v>NHH UMS category C</v>
          </cell>
          <cell r="B107">
            <v>399.18729066793111</v>
          </cell>
          <cell r="C107">
            <v>177</v>
          </cell>
          <cell r="D107">
            <v>13237.050558548595</v>
          </cell>
          <cell r="E107">
            <v>13237.050558548595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3.3160000000000003</v>
          </cell>
          <cell r="K107">
            <v>74.785596375980759</v>
          </cell>
          <cell r="L107">
            <v>3.3160000000000003</v>
          </cell>
          <cell r="M107">
            <v>13237.050558548595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 t="str">
            <v>LDNO LV: NHH UMS category C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  <cell r="K108" t="str">
            <v/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</row>
        <row r="109">
          <cell r="A109" t="str">
            <v>LDNO HV: NHH UMS category C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/>
          </cell>
          <cell r="K109" t="str">
            <v/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</row>
        <row r="110">
          <cell r="A110" t="str">
            <v>&gt; NHH UMS category D</v>
          </cell>
          <cell r="W110">
            <v>0</v>
          </cell>
        </row>
        <row r="111">
          <cell r="A111" t="str">
            <v>NHH UMS category D</v>
          </cell>
          <cell r="B111">
            <v>10277.03403056659</v>
          </cell>
          <cell r="C111">
            <v>252</v>
          </cell>
          <cell r="D111">
            <v>193722.09147618024</v>
          </cell>
          <cell r="E111">
            <v>193722.09147618024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1.8850000000000002</v>
          </cell>
          <cell r="K111">
            <v>768.73845823881049</v>
          </cell>
          <cell r="L111">
            <v>1.8850000000000002</v>
          </cell>
          <cell r="M111">
            <v>193722.09147618024</v>
          </cell>
          <cell r="N111">
            <v>0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 t="str">
            <v/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</row>
        <row r="114">
          <cell r="A114" t="str">
            <v>&gt; LV UMS (Pseudo HH Metered)</v>
          </cell>
          <cell r="W114">
            <v>0</v>
          </cell>
        </row>
        <row r="115">
          <cell r="A115" t="str">
            <v>LV UMS (Pseudo HH Metered)</v>
          </cell>
          <cell r="B115">
            <v>221070.4867056589</v>
          </cell>
          <cell r="C115">
            <v>30.710435376307863</v>
          </cell>
          <cell r="D115">
            <v>5719338.2276641056</v>
          </cell>
          <cell r="E115">
            <v>5719338.2276641056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2.5871107052290681</v>
          </cell>
          <cell r="K115">
            <v>186234.35837306283</v>
          </cell>
          <cell r="L115">
            <v>2.5871107052290681</v>
          </cell>
          <cell r="M115">
            <v>2644951.7026819307</v>
          </cell>
          <cell r="N115">
            <v>640901.60873262153</v>
          </cell>
          <cell r="O115">
            <v>2433484.9162495527</v>
          </cell>
          <cell r="P115">
            <v>0.4624576476153226</v>
          </cell>
          <cell r="Q115">
            <v>0.11205870036372702</v>
          </cell>
          <cell r="R115">
            <v>0.42548365202095029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 t="str">
            <v/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</row>
        <row r="117">
          <cell r="A117" t="str">
            <v>LDNO HV: LV UMS (Pseudo HH Metered)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</row>
        <row r="118">
          <cell r="A118" t="str">
            <v>&gt; LV Generation NHH or Aggregate HH</v>
          </cell>
          <cell r="W118">
            <v>0</v>
          </cell>
        </row>
        <row r="119">
          <cell r="A119" t="str">
            <v>LV Generation NHH or Aggregate HH</v>
          </cell>
          <cell r="B119">
            <v>1951.2690431034484</v>
          </cell>
          <cell r="C119">
            <v>123</v>
          </cell>
          <cell r="D119">
            <v>-12351.533042844829</v>
          </cell>
          <cell r="E119">
            <v>-12351.533042844829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-0.63300000000000012</v>
          </cell>
          <cell r="K119">
            <v>-100.41896782800674</v>
          </cell>
          <cell r="L119">
            <v>-0.63300000000000012</v>
          </cell>
          <cell r="M119">
            <v>-12351.533042844829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 t="str">
            <v>LDNO LV: LV Generation NHH or Aggregate HH</v>
          </cell>
          <cell r="B120">
            <v>32.044677517241375</v>
          </cell>
          <cell r="C120">
            <v>0</v>
          </cell>
          <cell r="D120">
            <v>-202.84280868413791</v>
          </cell>
          <cell r="E120">
            <v>-202.84280868413791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-0.63300000000000001</v>
          </cell>
          <cell r="K120" t="str">
            <v/>
          </cell>
          <cell r="L120">
            <v>-0.63300000000000001</v>
          </cell>
          <cell r="M120">
            <v>-202.84280868413791</v>
          </cell>
          <cell r="N120">
            <v>0</v>
          </cell>
          <cell r="O120">
            <v>0</v>
          </cell>
          <cell r="P120">
            <v>1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</row>
        <row r="122">
          <cell r="A122" t="str">
            <v>&gt; LV Sub Generation NHH</v>
          </cell>
          <cell r="W122">
            <v>0</v>
          </cell>
        </row>
        <row r="123">
          <cell r="A123" t="str">
            <v>LV Sub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 t="str">
            <v/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</row>
        <row r="125">
          <cell r="A125" t="str">
            <v>&gt; LV Generation Intermittent</v>
          </cell>
          <cell r="W125">
            <v>0</v>
          </cell>
        </row>
        <row r="126">
          <cell r="A126" t="str">
            <v>LV Generation Intermittent</v>
          </cell>
          <cell r="B126">
            <v>48634.97130762069</v>
          </cell>
          <cell r="C126">
            <v>585.64925205479449</v>
          </cell>
          <cell r="D126">
            <v>-300596.00953304244</v>
          </cell>
          <cell r="E126">
            <v>-307859.36837723898</v>
          </cell>
          <cell r="F126">
            <v>0</v>
          </cell>
          <cell r="G126">
            <v>0</v>
          </cell>
          <cell r="H126">
            <v>0</v>
          </cell>
          <cell r="I126">
            <v>7263.3588441965512</v>
          </cell>
          <cell r="J126">
            <v>-0.6180655636285769</v>
          </cell>
          <cell r="K126">
            <v>-513.26968911576125</v>
          </cell>
          <cell r="L126">
            <v>-0.63300000000000012</v>
          </cell>
          <cell r="M126">
            <v>-307859.36837723898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-2.4163191173028998E-2</v>
          </cell>
          <cell r="W126">
            <v>0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</row>
        <row r="128">
          <cell r="A128" t="str">
            <v>LDNO HV: LV Generation Intermittent</v>
          </cell>
          <cell r="B128">
            <v>101.46152011034481</v>
          </cell>
          <cell r="C128">
            <v>3.6469479452054787</v>
          </cell>
          <cell r="D128">
            <v>-560.52776092468957</v>
          </cell>
          <cell r="E128">
            <v>-642.25142229848257</v>
          </cell>
          <cell r="F128">
            <v>0</v>
          </cell>
          <cell r="G128">
            <v>0</v>
          </cell>
          <cell r="H128">
            <v>0</v>
          </cell>
          <cell r="I128">
            <v>81.723661373793078</v>
          </cell>
          <cell r="J128">
            <v>-0.55245354131801472</v>
          </cell>
          <cell r="K128">
            <v>-153.69776847558157</v>
          </cell>
          <cell r="L128">
            <v>-0.63300000000000001</v>
          </cell>
          <cell r="M128">
            <v>-642.25142229848257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-0.14579770543206541</v>
          </cell>
          <cell r="W128">
            <v>0</v>
          </cell>
        </row>
        <row r="129">
          <cell r="A129" t="str">
            <v>&gt; LV Generation Intermittent no RP charge</v>
          </cell>
          <cell r="W129">
            <v>0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 t="str">
            <v/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</row>
        <row r="131">
          <cell r="A131" t="str">
            <v>&gt; LV Generation Non-Intermittent</v>
          </cell>
          <cell r="W131">
            <v>0</v>
          </cell>
        </row>
        <row r="132">
          <cell r="A132" t="str">
            <v>LV Generation Non-Intermittent</v>
          </cell>
          <cell r="B132">
            <v>17773.062306445485</v>
          </cell>
          <cell r="C132">
            <v>125.22252328767122</v>
          </cell>
          <cell r="D132">
            <v>-118119.29760992437</v>
          </cell>
          <cell r="E132">
            <v>-119610.4283840547</v>
          </cell>
          <cell r="F132">
            <v>0</v>
          </cell>
          <cell r="G132">
            <v>0</v>
          </cell>
          <cell r="H132">
            <v>0</v>
          </cell>
          <cell r="I132">
            <v>1491.1307741303449</v>
          </cell>
          <cell r="J132">
            <v>-0.66459733034913104</v>
          </cell>
          <cell r="K132">
            <v>-943.27517533384344</v>
          </cell>
          <cell r="L132">
            <v>-0.67298716631785738</v>
          </cell>
          <cell r="M132">
            <v>-85046.304038483126</v>
          </cell>
          <cell r="N132">
            <v>-31204.402444068081</v>
          </cell>
          <cell r="O132">
            <v>-3359.7219015034816</v>
          </cell>
          <cell r="P132">
            <v>0.71102750142662874</v>
          </cell>
          <cell r="Q132">
            <v>0.2608836275034021</v>
          </cell>
          <cell r="R132">
            <v>2.8088871069969074E-2</v>
          </cell>
          <cell r="S132">
            <v>0</v>
          </cell>
          <cell r="T132">
            <v>0</v>
          </cell>
          <cell r="U132">
            <v>0</v>
          </cell>
          <cell r="V132">
            <v>-1.2623938715370927E-2</v>
          </cell>
          <cell r="W132">
            <v>0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  <cell r="K134" t="str">
            <v/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</row>
        <row r="135">
          <cell r="A135" t="str">
            <v>&gt; LV Generation Non-Intermittent no RP charge</v>
          </cell>
          <cell r="W135">
            <v>0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 t="str">
            <v/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</row>
        <row r="137">
          <cell r="A137" t="str">
            <v>&gt; LV Sub Generation Intermittent</v>
          </cell>
          <cell r="W137">
            <v>0</v>
          </cell>
        </row>
        <row r="138">
          <cell r="A138" t="str">
            <v>LV Sub Generation Intermittent</v>
          </cell>
          <cell r="B138">
            <v>2891.892665655173</v>
          </cell>
          <cell r="C138">
            <v>18.093312328767123</v>
          </cell>
          <cell r="D138">
            <v>-15438.753112518627</v>
          </cell>
          <cell r="E138">
            <v>-16107.842147699317</v>
          </cell>
          <cell r="F138">
            <v>0</v>
          </cell>
          <cell r="G138">
            <v>0</v>
          </cell>
          <cell r="H138">
            <v>0</v>
          </cell>
          <cell r="I138">
            <v>669.08903518068973</v>
          </cell>
          <cell r="J138">
            <v>-0.53386328254409465</v>
          </cell>
          <cell r="K138">
            <v>-853.28506091016129</v>
          </cell>
          <cell r="L138">
            <v>-0.55700000000000016</v>
          </cell>
          <cell r="M138">
            <v>-16107.842147699317</v>
          </cell>
          <cell r="N138">
            <v>0</v>
          </cell>
          <cell r="O138">
            <v>0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-4.3338281939242489E-2</v>
          </cell>
          <cell r="W138">
            <v>0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</row>
        <row r="140">
          <cell r="A140" t="str">
            <v>&gt; LV Sub Generation Intermittent no RP charge</v>
          </cell>
          <cell r="W140">
            <v>0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</row>
        <row r="142">
          <cell r="A142" t="str">
            <v>&gt; LV Sub Generation Non-Intermittent</v>
          </cell>
          <cell r="W142">
            <v>0</v>
          </cell>
        </row>
        <row r="143">
          <cell r="A143" t="str">
            <v>LV Sub Generation Non-Intermittent</v>
          </cell>
          <cell r="B143">
            <v>6533.0370045843356</v>
          </cell>
          <cell r="C143">
            <v>5.8626684931506858</v>
          </cell>
          <cell r="D143">
            <v>-37031.162994320315</v>
          </cell>
          <cell r="E143">
            <v>-37161.980016025147</v>
          </cell>
          <cell r="F143">
            <v>0</v>
          </cell>
          <cell r="G143">
            <v>0</v>
          </cell>
          <cell r="H143">
            <v>0</v>
          </cell>
          <cell r="I143">
            <v>130.8170217048276</v>
          </cell>
          <cell r="J143">
            <v>-0.56682922457556817</v>
          </cell>
          <cell r="K143">
            <v>-6316.4347493950172</v>
          </cell>
          <cell r="L143">
            <v>-0.56883161674957605</v>
          </cell>
          <cell r="M143">
            <v>-28368.75858033793</v>
          </cell>
          <cell r="N143">
            <v>-7572.8278438277703</v>
          </cell>
          <cell r="O143">
            <v>-1220.3935918594468</v>
          </cell>
          <cell r="P143">
            <v>0.7633812452432468</v>
          </cell>
          <cell r="Q143">
            <v>0.20377891168775678</v>
          </cell>
          <cell r="R143">
            <v>3.283984306899642E-2</v>
          </cell>
          <cell r="S143">
            <v>0</v>
          </cell>
          <cell r="T143">
            <v>0</v>
          </cell>
          <cell r="U143">
            <v>0</v>
          </cell>
          <cell r="V143">
            <v>-3.5326198565487064E-3</v>
          </cell>
          <cell r="W143">
            <v>0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 t="str">
            <v/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</row>
        <row r="145">
          <cell r="A145" t="str">
            <v>&gt; LV Sub Generation Non-Intermittent no RP charge</v>
          </cell>
          <cell r="W145">
            <v>0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 t="str">
            <v/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</row>
        <row r="147">
          <cell r="A147" t="str">
            <v>&gt; HV Generation Intermittent</v>
          </cell>
          <cell r="W147">
            <v>0</v>
          </cell>
        </row>
        <row r="148">
          <cell r="A148" t="str">
            <v>HV Generation Intermittent</v>
          </cell>
          <cell r="B148">
            <v>356952.76491220691</v>
          </cell>
          <cell r="C148">
            <v>184.32678904109591</v>
          </cell>
          <cell r="D148">
            <v>-1184881.9781234208</v>
          </cell>
          <cell r="E148">
            <v>-1213639.4007015037</v>
          </cell>
          <cell r="F148">
            <v>20493.268078800003</v>
          </cell>
          <cell r="G148">
            <v>0</v>
          </cell>
          <cell r="H148">
            <v>0</v>
          </cell>
          <cell r="I148">
            <v>8264.1544992827585</v>
          </cell>
          <cell r="J148">
            <v>-0.33194363361069479</v>
          </cell>
          <cell r="K148">
            <v>-6428.1593808876569</v>
          </cell>
          <cell r="L148">
            <v>-0.34000000000000008</v>
          </cell>
          <cell r="M148">
            <v>-1213639.4007015037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-1.7295619696449938E-2</v>
          </cell>
          <cell r="T148">
            <v>0</v>
          </cell>
          <cell r="U148">
            <v>0</v>
          </cell>
          <cell r="V148">
            <v>-6.9746646939227389E-3</v>
          </cell>
          <cell r="W148">
            <v>0</v>
          </cell>
        </row>
        <row r="149">
          <cell r="A149" t="str">
            <v>LDNO HV: HV Generation Intermittent</v>
          </cell>
          <cell r="B149">
            <v>30.41709417931034</v>
          </cell>
          <cell r="C149">
            <v>1.3626739726027397</v>
          </cell>
          <cell r="D149">
            <v>-103.41812020965517</v>
          </cell>
          <cell r="E149">
            <v>-103.41812020965517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-0.34000000000000008</v>
          </cell>
          <cell r="K149">
            <v>-75.893516929896379</v>
          </cell>
          <cell r="L149">
            <v>-0.34000000000000008</v>
          </cell>
          <cell r="M149">
            <v>-103.41812020965517</v>
          </cell>
          <cell r="N149">
            <v>0</v>
          </cell>
          <cell r="O149">
            <v>0</v>
          </cell>
          <cell r="P149">
            <v>1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A150" t="str">
            <v>&gt; HV Generation Intermittent no RP charge</v>
          </cell>
          <cell r="W150">
            <v>0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</row>
        <row r="152">
          <cell r="A152" t="str">
            <v>&gt; HV Generation Non-Intermittent</v>
          </cell>
          <cell r="W152">
            <v>0</v>
          </cell>
        </row>
        <row r="153">
          <cell r="A153" t="str">
            <v>HV Generation Non-Intermittent</v>
          </cell>
          <cell r="B153">
            <v>954119.42011368659</v>
          </cell>
          <cell r="C153">
            <v>268.51548493150682</v>
          </cell>
          <cell r="D153">
            <v>-3557903.7870158451</v>
          </cell>
          <cell r="E153">
            <v>-3606283.433799597</v>
          </cell>
          <cell r="F153">
            <v>29853.283099199994</v>
          </cell>
          <cell r="G153">
            <v>0</v>
          </cell>
          <cell r="H153">
            <v>0</v>
          </cell>
          <cell r="I153">
            <v>18526.363684551718</v>
          </cell>
          <cell r="J153">
            <v>-0.37289921072897864</v>
          </cell>
          <cell r="K153">
            <v>-13250.274143122131</v>
          </cell>
          <cell r="L153">
            <v>-0.37796981780015504</v>
          </cell>
          <cell r="M153">
            <v>-2887817.06616878</v>
          </cell>
          <cell r="N153">
            <v>-634794.25844151131</v>
          </cell>
          <cell r="O153">
            <v>-83672.109189306051</v>
          </cell>
          <cell r="P153">
            <v>0.80077373816571107</v>
          </cell>
          <cell r="Q153">
            <v>0.17602450558709667</v>
          </cell>
          <cell r="R153">
            <v>2.3201756247192343E-2</v>
          </cell>
          <cell r="S153">
            <v>-8.3906943206688359E-3</v>
          </cell>
          <cell r="T153">
            <v>0</v>
          </cell>
          <cell r="U153">
            <v>0</v>
          </cell>
          <cell r="V153">
            <v>-5.2071008081110912E-3</v>
          </cell>
          <cell r="W153">
            <v>0</v>
          </cell>
        </row>
        <row r="154">
          <cell r="A154" t="str">
            <v>LDNO HV: HV Generation Non-Intermittent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  <cell r="K154" t="str">
            <v/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</row>
        <row r="155">
          <cell r="A155" t="str">
            <v>&gt; HV Generation Non-Intermittent no RP charge</v>
          </cell>
          <cell r="W155">
            <v>0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 t="str">
            <v/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25986033.342419524</v>
          </cell>
          <cell r="C172">
            <v>2757471.2814048319</v>
          </cell>
          <cell r="D172">
            <v>475799567.68583947</v>
          </cell>
          <cell r="E172">
            <v>377596957.74276936</v>
          </cell>
          <cell r="F172">
            <v>34264216.691157289</v>
          </cell>
          <cell r="G172">
            <v>61347235.759205677</v>
          </cell>
          <cell r="H172">
            <v>1686363.550366218</v>
          </cell>
          <cell r="I172">
            <v>904793.94234087144</v>
          </cell>
          <cell r="J172">
            <v>0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74</v>
      </c>
    </row>
    <row r="3" spans="1:1" x14ac:dyDescent="0.2">
      <c r="A3" s="28"/>
    </row>
    <row r="4" spans="1:1" x14ac:dyDescent="0.2">
      <c r="A4" s="29" t="s">
        <v>63</v>
      </c>
    </row>
    <row r="5" spans="1:1" x14ac:dyDescent="0.2">
      <c r="A5" s="30" t="s">
        <v>71</v>
      </c>
    </row>
    <row r="6" spans="1:1" x14ac:dyDescent="0.2">
      <c r="A6" s="31"/>
    </row>
    <row r="7" spans="1:1" x14ac:dyDescent="0.2">
      <c r="A7" s="32" t="s">
        <v>64</v>
      </c>
    </row>
    <row r="8" spans="1:1" x14ac:dyDescent="0.2">
      <c r="A8" s="29" t="s">
        <v>65</v>
      </c>
    </row>
    <row r="9" spans="1:1" ht="12.75" customHeight="1" x14ac:dyDescent="0.2">
      <c r="A9" s="29" t="s">
        <v>75</v>
      </c>
    </row>
    <row r="11" spans="1:1" ht="15" x14ac:dyDescent="0.25">
      <c r="A11" s="36" t="s">
        <v>66</v>
      </c>
    </row>
    <row r="13" spans="1:1" x14ac:dyDescent="0.2">
      <c r="A13" s="29" t="s">
        <v>72</v>
      </c>
    </row>
    <row r="14" spans="1:1" x14ac:dyDescent="0.2">
      <c r="A14" s="29" t="s">
        <v>60</v>
      </c>
    </row>
    <row r="15" spans="1:1" x14ac:dyDescent="0.2">
      <c r="A15" s="33" t="s">
        <v>61</v>
      </c>
    </row>
    <row r="16" spans="1:1" x14ac:dyDescent="0.2">
      <c r="A16" s="29" t="s">
        <v>73</v>
      </c>
    </row>
    <row r="17" spans="1:1" x14ac:dyDescent="0.2">
      <c r="A17" s="33" t="s">
        <v>62</v>
      </c>
    </row>
    <row r="18" spans="1:1" x14ac:dyDescent="0.2">
      <c r="A18" s="34" t="s">
        <v>69</v>
      </c>
    </row>
    <row r="19" spans="1:1" x14ac:dyDescent="0.2">
      <c r="A19" s="35" t="s">
        <v>68</v>
      </c>
    </row>
    <row r="20" spans="1:1" x14ac:dyDescent="0.2">
      <c r="A20" s="35" t="s">
        <v>67</v>
      </c>
    </row>
    <row r="21" spans="1:1" x14ac:dyDescent="0.2">
      <c r="A21" s="29" t="s">
        <v>70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abSelected="1" topLeftCell="W1" zoomScale="70" zoomScaleNormal="70" workbookViewId="0">
      <selection activeCell="AR13" sqref="AR13:AR1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.28515625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57"/>
      <c r="E4" s="58"/>
      <c r="F4" s="57" t="s">
        <v>57</v>
      </c>
      <c r="G4" s="58"/>
      <c r="H4" s="57" t="s">
        <v>94</v>
      </c>
      <c r="I4" s="58"/>
      <c r="J4" s="57" t="s">
        <v>0</v>
      </c>
      <c r="K4" s="58"/>
      <c r="L4" s="57" t="s">
        <v>31</v>
      </c>
      <c r="M4" s="58"/>
      <c r="N4" s="57" t="s">
        <v>1</v>
      </c>
      <c r="O4" s="58"/>
      <c r="P4" s="57" t="s">
        <v>30</v>
      </c>
      <c r="Q4" s="58"/>
      <c r="R4" s="57" t="s">
        <v>2</v>
      </c>
      <c r="S4" s="58"/>
      <c r="T4" s="57" t="s">
        <v>58</v>
      </c>
      <c r="U4" s="58"/>
      <c r="V4" s="57" t="s">
        <v>59</v>
      </c>
      <c r="W4" s="58"/>
      <c r="X4" s="57" t="s">
        <v>3</v>
      </c>
      <c r="Y4" s="58"/>
      <c r="Z4" s="57" t="s">
        <v>4</v>
      </c>
      <c r="AA4" s="58"/>
      <c r="AB4" s="57" t="s">
        <v>5</v>
      </c>
      <c r="AC4" s="58"/>
      <c r="AD4" s="57" t="s">
        <v>6</v>
      </c>
      <c r="AE4" s="58"/>
      <c r="AF4" s="57" t="s">
        <v>33</v>
      </c>
      <c r="AG4" s="58"/>
      <c r="AH4" s="57" t="s">
        <v>7</v>
      </c>
      <c r="AI4" s="58"/>
      <c r="AJ4" s="57" t="s">
        <v>8</v>
      </c>
      <c r="AK4" s="58"/>
      <c r="AL4" s="57" t="s">
        <v>9</v>
      </c>
      <c r="AM4" s="58"/>
      <c r="AN4" s="57" t="s">
        <v>95</v>
      </c>
      <c r="AO4" s="58"/>
      <c r="AP4" s="57" t="s">
        <v>32</v>
      </c>
      <c r="AQ4" s="58"/>
    </row>
    <row r="5" spans="2:48" ht="63.75" thickBot="1" x14ac:dyDescent="0.3">
      <c r="B5" s="2" t="s">
        <v>10</v>
      </c>
      <c r="D5" s="3" t="s">
        <v>11</v>
      </c>
      <c r="E5" s="4" t="s">
        <v>12</v>
      </c>
      <c r="F5" s="3" t="s">
        <v>11</v>
      </c>
      <c r="G5" s="4" t="s">
        <v>12</v>
      </c>
      <c r="H5" s="3" t="s">
        <v>11</v>
      </c>
      <c r="I5" s="4" t="s">
        <v>12</v>
      </c>
      <c r="J5" s="3" t="s">
        <v>11</v>
      </c>
      <c r="K5" s="4" t="s">
        <v>12</v>
      </c>
      <c r="L5" s="3" t="s">
        <v>11</v>
      </c>
      <c r="M5" s="4" t="s">
        <v>12</v>
      </c>
      <c r="N5" s="3" t="s">
        <v>11</v>
      </c>
      <c r="O5" s="4" t="s">
        <v>12</v>
      </c>
      <c r="P5" s="3" t="s">
        <v>11</v>
      </c>
      <c r="Q5" s="4" t="s">
        <v>12</v>
      </c>
      <c r="R5" s="3" t="s">
        <v>11</v>
      </c>
      <c r="S5" s="4" t="s">
        <v>12</v>
      </c>
      <c r="T5" s="3" t="s">
        <v>11</v>
      </c>
      <c r="U5" s="4" t="s">
        <v>12</v>
      </c>
      <c r="V5" s="3" t="s">
        <v>11</v>
      </c>
      <c r="W5" s="4" t="s">
        <v>12</v>
      </c>
      <c r="X5" s="3" t="s">
        <v>11</v>
      </c>
      <c r="Y5" s="4" t="s">
        <v>12</v>
      </c>
      <c r="Z5" s="3" t="s">
        <v>11</v>
      </c>
      <c r="AA5" s="4" t="s">
        <v>12</v>
      </c>
      <c r="AB5" s="3" t="s">
        <v>11</v>
      </c>
      <c r="AC5" s="4" t="s">
        <v>12</v>
      </c>
      <c r="AD5" s="3" t="s">
        <v>11</v>
      </c>
      <c r="AE5" s="4" t="s">
        <v>12</v>
      </c>
      <c r="AF5" s="3" t="s">
        <v>11</v>
      </c>
      <c r="AG5" s="4" t="s">
        <v>12</v>
      </c>
      <c r="AH5" s="3" t="s">
        <v>11</v>
      </c>
      <c r="AI5" s="4" t="s">
        <v>12</v>
      </c>
      <c r="AJ5" s="3" t="s">
        <v>11</v>
      </c>
      <c r="AK5" s="4" t="s">
        <v>12</v>
      </c>
      <c r="AL5" s="3" t="s">
        <v>11</v>
      </c>
      <c r="AM5" s="4" t="s">
        <v>12</v>
      </c>
      <c r="AN5" s="3" t="s">
        <v>11</v>
      </c>
      <c r="AO5" s="4" t="s">
        <v>12</v>
      </c>
      <c r="AP5" s="3" t="s">
        <v>11</v>
      </c>
      <c r="AQ5" s="4" t="s">
        <v>12</v>
      </c>
    </row>
    <row r="6" spans="2:48" ht="5.25" customHeight="1" thickBot="1" x14ac:dyDescent="0.3"/>
    <row r="7" spans="2:48" x14ac:dyDescent="0.25">
      <c r="B7" s="5" t="s">
        <v>13</v>
      </c>
      <c r="D7" s="6"/>
      <c r="E7" s="7"/>
      <c r="F7" s="6"/>
      <c r="G7" s="7"/>
      <c r="H7" s="6">
        <v>-8.500114024717198E-2</v>
      </c>
      <c r="I7" s="7">
        <v>-0.20499999999999985</v>
      </c>
      <c r="J7" s="6">
        <v>-8.500114024717198E-2</v>
      </c>
      <c r="K7" s="7">
        <v>-0.20499999999999985</v>
      </c>
      <c r="L7" s="6">
        <v>-8.500114024717198E-2</v>
      </c>
      <c r="M7" s="7">
        <v>-0.20499999999999985</v>
      </c>
      <c r="N7" s="6">
        <v>-8.3879748563980838E-2</v>
      </c>
      <c r="O7" s="7">
        <v>-0.20229550339694607</v>
      </c>
      <c r="P7" s="6">
        <v>-8.2887099223765581E-2</v>
      </c>
      <c r="Q7" s="7">
        <v>-0.19990149886768432</v>
      </c>
      <c r="R7" s="6">
        <v>-8.4960297766379589E-2</v>
      </c>
      <c r="S7" s="7">
        <v>-0.2049014988676845</v>
      </c>
      <c r="T7" s="6">
        <v>-8.7033496308993485E-2</v>
      </c>
      <c r="U7" s="7">
        <v>-0.20990149886768439</v>
      </c>
      <c r="V7" s="6">
        <v>-8.5374937474902435E-2</v>
      </c>
      <c r="W7" s="7">
        <v>-0.20590149886768455</v>
      </c>
      <c r="X7" s="6">
        <v>-8.5374937474902435E-2</v>
      </c>
      <c r="Y7" s="7">
        <v>-0.20590149886768455</v>
      </c>
      <c r="Z7" s="6">
        <v>-8.2478674415841446E-2</v>
      </c>
      <c r="AA7" s="7">
        <v>-0.19891648754453067</v>
      </c>
      <c r="AB7" s="6">
        <v>-8.2478674415841446E-2</v>
      </c>
      <c r="AC7" s="7">
        <v>-0.19891648754453067</v>
      </c>
      <c r="AD7" s="6">
        <v>-8.2064034707318823E-2</v>
      </c>
      <c r="AE7" s="7">
        <v>-0.19791648754453095</v>
      </c>
      <c r="AF7" s="6">
        <v>-8.2064034707318823E-2</v>
      </c>
      <c r="AG7" s="7">
        <v>-0.19791648754453095</v>
      </c>
      <c r="AH7" s="6">
        <v>-8.2893314124364181E-2</v>
      </c>
      <c r="AI7" s="7">
        <v>-0.19991648754453042</v>
      </c>
      <c r="AJ7" s="6">
        <v>-8.2064034707318823E-2</v>
      </c>
      <c r="AK7" s="7">
        <v>-0.19791648754453095</v>
      </c>
      <c r="AL7" s="6">
        <v>-8.4099759699132082E-2</v>
      </c>
      <c r="AM7" s="7">
        <v>-0.2021851797350572</v>
      </c>
      <c r="AN7" s="6">
        <v>-4.1672438861114713E-2</v>
      </c>
      <c r="AO7" s="7">
        <v>-0.10018517973505717</v>
      </c>
      <c r="AP7" s="6">
        <v>-4.1672438861114713E-2</v>
      </c>
      <c r="AQ7" s="7">
        <v>-0.10018517973505717</v>
      </c>
      <c r="AS7" s="56"/>
      <c r="AU7" s="45"/>
      <c r="AV7" s="46"/>
    </row>
    <row r="8" spans="2:48" x14ac:dyDescent="0.25">
      <c r="B8" s="5" t="s">
        <v>14</v>
      </c>
      <c r="D8" s="8"/>
      <c r="E8" s="9"/>
      <c r="F8" s="8"/>
      <c r="G8" s="9"/>
      <c r="H8" s="8">
        <v>-2.9484597007190638E-2</v>
      </c>
      <c r="I8" s="9">
        <v>-5.8806441017499475E-2</v>
      </c>
      <c r="J8" s="8">
        <v>-2.9484597007190638E-2</v>
      </c>
      <c r="K8" s="9">
        <v>-5.8806441017499475E-2</v>
      </c>
      <c r="L8" s="8">
        <v>-2.9484597007190638E-2</v>
      </c>
      <c r="M8" s="9">
        <v>-5.8806441017499475E-2</v>
      </c>
      <c r="N8" s="8">
        <v>-2.9844223007520987E-2</v>
      </c>
      <c r="O8" s="9">
        <v>-5.9523707906771341E-2</v>
      </c>
      <c r="P8" s="8">
        <v>-2.8864128749355844E-2</v>
      </c>
      <c r="Q8" s="9">
        <v>-5.7568929444975901E-2</v>
      </c>
      <c r="R8" s="8">
        <v>-3.0470312855123916E-2</v>
      </c>
      <c r="S8" s="9">
        <v>-6.0772431628032961E-2</v>
      </c>
      <c r="T8" s="8">
        <v>-2.9600662284886559E-2</v>
      </c>
      <c r="U8" s="9">
        <v>-5.9037930900347202E-2</v>
      </c>
      <c r="V8" s="8">
        <v>-3.3028248216659617E-2</v>
      </c>
      <c r="W8" s="9">
        <v>-6.5874182719561913E-2</v>
      </c>
      <c r="X8" s="8">
        <v>-3.3371006809836845E-2</v>
      </c>
      <c r="Y8" s="9">
        <v>-6.6557807901483204E-2</v>
      </c>
      <c r="Z8" s="8">
        <v>-3.1903606756545355E-2</v>
      </c>
      <c r="AA8" s="9">
        <v>-6.3631107744722928E-2</v>
      </c>
      <c r="AB8" s="8">
        <v>-3.1903606756545355E-2</v>
      </c>
      <c r="AC8" s="9">
        <v>-6.3631107744722928E-2</v>
      </c>
      <c r="AD8" s="8">
        <v>-3.2404990559017133E-2</v>
      </c>
      <c r="AE8" s="9">
        <v>-6.4631107744722666E-2</v>
      </c>
      <c r="AF8" s="8">
        <v>-3.2404990559017133E-2</v>
      </c>
      <c r="AG8" s="9">
        <v>-6.4631107744722666E-2</v>
      </c>
      <c r="AH8" s="8">
        <v>-3.2773257326782712E-2</v>
      </c>
      <c r="AI8" s="9">
        <v>-6.5365608472408701E-2</v>
      </c>
      <c r="AJ8" s="8">
        <v>-3.1929114931133373E-2</v>
      </c>
      <c r="AK8" s="9">
        <v>-6.3681983290486924E-2</v>
      </c>
      <c r="AL8" s="8">
        <v>-4.470920169662862E-2</v>
      </c>
      <c r="AM8" s="9">
        <v>-9.015216564179232E-2</v>
      </c>
      <c r="AN8" s="8">
        <v>6.5604953468183513E-3</v>
      </c>
      <c r="AO8" s="9">
        <v>1.3228660784680851E-2</v>
      </c>
      <c r="AP8" s="8">
        <v>6.5604953468183513E-3</v>
      </c>
      <c r="AQ8" s="9">
        <v>1.3228660784680851E-2</v>
      </c>
      <c r="AS8" s="56"/>
      <c r="AU8" s="45"/>
      <c r="AV8" s="46"/>
    </row>
    <row r="9" spans="2:48" x14ac:dyDescent="0.25">
      <c r="B9" s="5" t="s">
        <v>15</v>
      </c>
      <c r="D9" s="8"/>
      <c r="E9" s="9"/>
      <c r="F9" s="8"/>
      <c r="G9" s="9"/>
      <c r="H9" s="8">
        <v>0.71974522292993637</v>
      </c>
      <c r="I9" s="9">
        <v>0.45200000000000007</v>
      </c>
      <c r="J9" s="8">
        <v>0.71974522292993637</v>
      </c>
      <c r="K9" s="9">
        <v>0.45200000000000007</v>
      </c>
      <c r="L9" s="8">
        <v>0.71974522292993637</v>
      </c>
      <c r="M9" s="9">
        <v>0.45200000000000007</v>
      </c>
      <c r="N9" s="8">
        <v>0.70382165605095559</v>
      </c>
      <c r="O9" s="9">
        <v>0.44200000000000017</v>
      </c>
      <c r="P9" s="8">
        <v>0.702229299363057</v>
      </c>
      <c r="Q9" s="9">
        <v>0.44099999999999984</v>
      </c>
      <c r="R9" s="8">
        <v>0.70541401273885329</v>
      </c>
      <c r="S9" s="9">
        <v>0.44299999999999989</v>
      </c>
      <c r="T9" s="8">
        <v>0.70382165605095559</v>
      </c>
      <c r="U9" s="9">
        <v>0.44200000000000017</v>
      </c>
      <c r="V9" s="8">
        <v>0.70382165605095559</v>
      </c>
      <c r="W9" s="9">
        <v>0.44200000000000017</v>
      </c>
      <c r="X9" s="8">
        <v>0.70382165605095559</v>
      </c>
      <c r="Y9" s="9">
        <v>0.44200000000000017</v>
      </c>
      <c r="Z9" s="8">
        <v>0.68312101910828038</v>
      </c>
      <c r="AA9" s="9">
        <v>0.4290000000000001</v>
      </c>
      <c r="AB9" s="8">
        <v>0.68312101910828038</v>
      </c>
      <c r="AC9" s="9">
        <v>0.4290000000000001</v>
      </c>
      <c r="AD9" s="8">
        <v>0.68630573248407623</v>
      </c>
      <c r="AE9" s="9">
        <v>0.43099999999999988</v>
      </c>
      <c r="AF9" s="8">
        <v>0.68630573248407623</v>
      </c>
      <c r="AG9" s="9">
        <v>0.43099999999999988</v>
      </c>
      <c r="AH9" s="8">
        <v>0.69108280254777088</v>
      </c>
      <c r="AI9" s="9">
        <v>0.434</v>
      </c>
      <c r="AJ9" s="8">
        <v>0.6926751592356688</v>
      </c>
      <c r="AK9" s="9">
        <v>0.43499999999999994</v>
      </c>
      <c r="AL9" s="8">
        <v>0.68630573248407645</v>
      </c>
      <c r="AM9" s="9">
        <v>0.43099999999999994</v>
      </c>
      <c r="AN9" s="8">
        <v>0.85987261146496796</v>
      </c>
      <c r="AO9" s="9">
        <v>0.53999999999999981</v>
      </c>
      <c r="AP9" s="8">
        <v>0.85987261146496796</v>
      </c>
      <c r="AQ9" s="9">
        <v>0.53999999999999981</v>
      </c>
      <c r="AS9" s="56"/>
      <c r="AU9" s="45"/>
      <c r="AV9" s="46"/>
    </row>
    <row r="10" spans="2:48" x14ac:dyDescent="0.25">
      <c r="B10" s="5" t="s">
        <v>16</v>
      </c>
      <c r="D10" s="8"/>
      <c r="E10" s="9"/>
      <c r="F10" s="8"/>
      <c r="G10" s="9"/>
      <c r="H10" s="8">
        <v>-4.7363816786948232E-2</v>
      </c>
      <c r="I10" s="9">
        <v>-9.999999999999977E-2</v>
      </c>
      <c r="J10" s="8">
        <v>-4.7363816786948232E-2</v>
      </c>
      <c r="K10" s="9">
        <v>-9.999999999999977E-2</v>
      </c>
      <c r="L10" s="8">
        <v>-4.7363816786948232E-2</v>
      </c>
      <c r="M10" s="9">
        <v>-9.999999999999977E-2</v>
      </c>
      <c r="N10" s="8">
        <v>-4.6330287174748297E-2</v>
      </c>
      <c r="O10" s="9">
        <v>-9.7817892048588428E-2</v>
      </c>
      <c r="P10" s="8">
        <v>-4.5942902283339859E-2</v>
      </c>
      <c r="Q10" s="9">
        <v>-9.6999999999999989E-2</v>
      </c>
      <c r="R10" s="8">
        <v>-4.8014501738876558E-2</v>
      </c>
      <c r="S10" s="9">
        <v>-0.10137380176698001</v>
      </c>
      <c r="T10" s="8">
        <v>-4.7540863571007175E-2</v>
      </c>
      <c r="U10" s="9">
        <v>-0.10037380176698008</v>
      </c>
      <c r="V10" s="8">
        <v>-4.0909929220834362E-2</v>
      </c>
      <c r="W10" s="9">
        <v>-8.6373801766980091E-2</v>
      </c>
      <c r="X10" s="8">
        <v>-4.0909929220834362E-2</v>
      </c>
      <c r="Y10" s="9">
        <v>-8.6373801766980091E-2</v>
      </c>
      <c r="Z10" s="8">
        <v>-4.0283455129922596E-2</v>
      </c>
      <c r="AA10" s="9">
        <v>-8.5051116786312692E-2</v>
      </c>
      <c r="AB10" s="8">
        <v>-4.0283455129922596E-2</v>
      </c>
      <c r="AC10" s="9">
        <v>-8.5051116786312692E-2</v>
      </c>
      <c r="AD10" s="8">
        <v>-4.1230731465661696E-2</v>
      </c>
      <c r="AE10" s="9">
        <v>-8.7051116786312874E-2</v>
      </c>
      <c r="AF10" s="8">
        <v>-4.1230731465661696E-2</v>
      </c>
      <c r="AG10" s="9">
        <v>-8.7051116786312874E-2</v>
      </c>
      <c r="AH10" s="8">
        <v>-4.0283455129922596E-2</v>
      </c>
      <c r="AI10" s="9">
        <v>-8.5051116786312692E-2</v>
      </c>
      <c r="AJ10" s="8">
        <v>-3.9809816962053102E-2</v>
      </c>
      <c r="AK10" s="9">
        <v>-8.4051116786312746E-2</v>
      </c>
      <c r="AL10" s="8">
        <v>-4.1281063120085282E-2</v>
      </c>
      <c r="AM10" s="9">
        <v>-8.7100607789729459E-2</v>
      </c>
      <c r="AN10" s="8">
        <v>6.9143629379899707E-3</v>
      </c>
      <c r="AO10" s="9">
        <v>1.4588897883414225E-2</v>
      </c>
      <c r="AP10" s="8">
        <v>6.9143629379899707E-3</v>
      </c>
      <c r="AQ10" s="9">
        <v>1.4588897883414225E-2</v>
      </c>
      <c r="AS10" s="56"/>
      <c r="AU10" s="45"/>
      <c r="AV10" s="46"/>
    </row>
    <row r="11" spans="2:48" x14ac:dyDescent="0.25">
      <c r="B11" s="5" t="s">
        <v>17</v>
      </c>
      <c r="D11" s="8"/>
      <c r="E11" s="9"/>
      <c r="F11" s="8"/>
      <c r="G11" s="9"/>
      <c r="H11" s="8">
        <v>1.2235710376475417E-2</v>
      </c>
      <c r="I11" s="9">
        <v>2.0885984534477146E-2</v>
      </c>
      <c r="J11" s="8">
        <v>1.2235710376475417E-2</v>
      </c>
      <c r="K11" s="9">
        <v>2.0885984534477146E-2</v>
      </c>
      <c r="L11" s="8">
        <v>1.2235710376475417E-2</v>
      </c>
      <c r="M11" s="9">
        <v>2.0885984534477146E-2</v>
      </c>
      <c r="N11" s="8">
        <v>1.2323094606909946E-2</v>
      </c>
      <c r="O11" s="9">
        <v>2.103514675140223E-2</v>
      </c>
      <c r="P11" s="8">
        <v>1.2211604353383976E-2</v>
      </c>
      <c r="Q11" s="9">
        <v>2.0844836288074819E-2</v>
      </c>
      <c r="R11" s="8">
        <v>1.0416647701187554E-2</v>
      </c>
      <c r="S11" s="9">
        <v>1.7780900012670117E-2</v>
      </c>
      <c r="T11" s="8">
        <v>1.2502022929439249E-2</v>
      </c>
      <c r="U11" s="9">
        <v>2.1340571942269401E-2</v>
      </c>
      <c r="V11" s="8">
        <v>2.2882288646565607E-2</v>
      </c>
      <c r="W11" s="9">
        <v>3.9059369017467427E-2</v>
      </c>
      <c r="X11" s="8">
        <v>2.2882288646565607E-2</v>
      </c>
      <c r="Y11" s="9">
        <v>3.9059369017467427E-2</v>
      </c>
      <c r="Z11" s="8">
        <v>2.0627218331310537E-2</v>
      </c>
      <c r="AA11" s="9">
        <v>3.5210032748513864E-2</v>
      </c>
      <c r="AB11" s="8">
        <v>2.0627218331310537E-2</v>
      </c>
      <c r="AC11" s="9">
        <v>3.5210032748513864E-2</v>
      </c>
      <c r="AD11" s="8">
        <v>1.9736815406640851E-2</v>
      </c>
      <c r="AE11" s="9">
        <v>3.3690142105314319E-2</v>
      </c>
      <c r="AF11" s="8">
        <v>1.9736815406640851E-2</v>
      </c>
      <c r="AG11" s="9">
        <v>3.3690142105314319E-2</v>
      </c>
      <c r="AH11" s="8">
        <v>2.0322648952398659E-2</v>
      </c>
      <c r="AI11" s="9">
        <v>3.4690142105314403E-2</v>
      </c>
      <c r="AJ11" s="8">
        <v>2.0908482498156244E-2</v>
      </c>
      <c r="AK11" s="9">
        <v>3.5690142105314127E-2</v>
      </c>
      <c r="AL11" s="8">
        <v>9.7359699555668033E-3</v>
      </c>
      <c r="AM11" s="9">
        <v>1.6785880524237139E-2</v>
      </c>
      <c r="AN11" s="8">
        <v>7.0158929343199894E-2</v>
      </c>
      <c r="AO11" s="9">
        <v>0.12096169267551712</v>
      </c>
      <c r="AP11" s="8">
        <v>7.0158929343199894E-2</v>
      </c>
      <c r="AQ11" s="9">
        <v>0.12096169267551712</v>
      </c>
      <c r="AS11" s="56"/>
      <c r="AU11" s="45"/>
      <c r="AV11" s="46"/>
    </row>
    <row r="12" spans="2:48" x14ac:dyDescent="0.25">
      <c r="B12" s="5" t="s">
        <v>18</v>
      </c>
      <c r="D12" s="8"/>
      <c r="E12" s="9"/>
      <c r="F12" s="8"/>
      <c r="G12" s="9"/>
      <c r="H12" s="8">
        <v>2.0000000000000004</v>
      </c>
      <c r="I12" s="9">
        <v>0.58600000000000008</v>
      </c>
      <c r="J12" s="8">
        <v>2.0000000000000004</v>
      </c>
      <c r="K12" s="9">
        <v>0.58600000000000008</v>
      </c>
      <c r="L12" s="8">
        <v>2.0000000000000004</v>
      </c>
      <c r="M12" s="9">
        <v>0.58600000000000008</v>
      </c>
      <c r="N12" s="8">
        <v>1.9522184300341299</v>
      </c>
      <c r="O12" s="9">
        <v>0.57200000000000006</v>
      </c>
      <c r="P12" s="8">
        <v>1.9522184300341299</v>
      </c>
      <c r="Q12" s="9">
        <v>0.57200000000000006</v>
      </c>
      <c r="R12" s="8">
        <v>1.9624573378839592</v>
      </c>
      <c r="S12" s="9">
        <v>0.57499999999999996</v>
      </c>
      <c r="T12" s="8">
        <v>1.9590443686006829</v>
      </c>
      <c r="U12" s="9">
        <v>0.57400000000000007</v>
      </c>
      <c r="V12" s="8">
        <v>1.9590443686006829</v>
      </c>
      <c r="W12" s="9">
        <v>0.57400000000000007</v>
      </c>
      <c r="X12" s="8">
        <v>1.9624573378839592</v>
      </c>
      <c r="Y12" s="9">
        <v>0.57499999999999996</v>
      </c>
      <c r="Z12" s="8">
        <v>1.9078498293515356</v>
      </c>
      <c r="AA12" s="9">
        <v>0.55899999999999994</v>
      </c>
      <c r="AB12" s="8">
        <v>1.9078498293515356</v>
      </c>
      <c r="AC12" s="9">
        <v>0.55899999999999994</v>
      </c>
      <c r="AD12" s="8">
        <v>1.9044368600682593</v>
      </c>
      <c r="AE12" s="9">
        <v>0.55800000000000005</v>
      </c>
      <c r="AF12" s="8">
        <v>1.9044368600682593</v>
      </c>
      <c r="AG12" s="9">
        <v>0.55800000000000005</v>
      </c>
      <c r="AH12" s="8">
        <v>1.9146757679180895</v>
      </c>
      <c r="AI12" s="9">
        <v>0.56100000000000017</v>
      </c>
      <c r="AJ12" s="8">
        <v>1.9180887372013657</v>
      </c>
      <c r="AK12" s="9">
        <v>0.56200000000000006</v>
      </c>
      <c r="AL12" s="8">
        <v>1.9044368600682597</v>
      </c>
      <c r="AM12" s="9">
        <v>0.55800000000000005</v>
      </c>
      <c r="AN12" s="8">
        <v>2.2832764505119458</v>
      </c>
      <c r="AO12" s="9">
        <v>0.66900000000000015</v>
      </c>
      <c r="AP12" s="8">
        <v>2.2832764505119458</v>
      </c>
      <c r="AQ12" s="9">
        <v>0.66900000000000015</v>
      </c>
      <c r="AS12" s="56"/>
      <c r="AU12" s="45"/>
      <c r="AV12" s="46"/>
    </row>
    <row r="13" spans="2:48" x14ac:dyDescent="0.25">
      <c r="B13" s="5" t="s">
        <v>19</v>
      </c>
      <c r="D13" s="8"/>
      <c r="E13" s="9"/>
      <c r="F13" s="8"/>
      <c r="G13" s="9"/>
      <c r="H13" s="8" t="s">
        <v>81</v>
      </c>
      <c r="I13" s="9">
        <v>0</v>
      </c>
      <c r="J13" s="8" t="s">
        <v>81</v>
      </c>
      <c r="K13" s="9">
        <v>0</v>
      </c>
      <c r="L13" s="8" t="s">
        <v>81</v>
      </c>
      <c r="M13" s="9">
        <v>0</v>
      </c>
      <c r="N13" s="8" t="s">
        <v>81</v>
      </c>
      <c r="O13" s="9">
        <v>0</v>
      </c>
      <c r="P13" s="8" t="s">
        <v>81</v>
      </c>
      <c r="Q13" s="9">
        <v>0</v>
      </c>
      <c r="R13" s="8" t="s">
        <v>81</v>
      </c>
      <c r="S13" s="9">
        <v>0</v>
      </c>
      <c r="T13" s="8" t="s">
        <v>81</v>
      </c>
      <c r="U13" s="9">
        <v>0</v>
      </c>
      <c r="V13" s="8" t="s">
        <v>81</v>
      </c>
      <c r="W13" s="9">
        <v>0</v>
      </c>
      <c r="X13" s="8" t="s">
        <v>81</v>
      </c>
      <c r="Y13" s="9">
        <v>0</v>
      </c>
      <c r="Z13" s="8" t="s">
        <v>81</v>
      </c>
      <c r="AA13" s="9">
        <v>0</v>
      </c>
      <c r="AB13" s="8" t="s">
        <v>81</v>
      </c>
      <c r="AC13" s="9">
        <v>0</v>
      </c>
      <c r="AD13" s="8" t="s">
        <v>81</v>
      </c>
      <c r="AE13" s="9">
        <v>0</v>
      </c>
      <c r="AF13" s="8" t="s">
        <v>81</v>
      </c>
      <c r="AG13" s="9">
        <v>0</v>
      </c>
      <c r="AH13" s="8" t="s">
        <v>81</v>
      </c>
      <c r="AI13" s="9">
        <v>0</v>
      </c>
      <c r="AJ13" s="8" t="s">
        <v>81</v>
      </c>
      <c r="AK13" s="9">
        <v>0</v>
      </c>
      <c r="AL13" s="8">
        <v>0.36758484446340334</v>
      </c>
      <c r="AM13" s="9">
        <v>0.48242827464589783</v>
      </c>
      <c r="AN13" s="8">
        <v>0.44611810090048531</v>
      </c>
      <c r="AO13" s="9">
        <v>0.58549744078785859</v>
      </c>
      <c r="AP13" s="8">
        <v>0.44596261136405269</v>
      </c>
      <c r="AQ13" s="9">
        <v>0.58529337212203458</v>
      </c>
      <c r="AS13" s="56"/>
      <c r="AU13" s="45"/>
      <c r="AV13" s="46"/>
    </row>
    <row r="14" spans="2:48" x14ac:dyDescent="0.25">
      <c r="B14" s="5" t="s">
        <v>20</v>
      </c>
      <c r="D14" s="8"/>
      <c r="E14" s="9"/>
      <c r="F14" s="8"/>
      <c r="G14" s="9"/>
      <c r="H14" s="8" t="s">
        <v>81</v>
      </c>
      <c r="I14" s="9">
        <v>0</v>
      </c>
      <c r="J14" s="8" t="s">
        <v>81</v>
      </c>
      <c r="K14" s="9">
        <v>0</v>
      </c>
      <c r="L14" s="8" t="s">
        <v>81</v>
      </c>
      <c r="M14" s="9">
        <v>0</v>
      </c>
      <c r="N14" s="8" t="s">
        <v>81</v>
      </c>
      <c r="O14" s="9">
        <v>0</v>
      </c>
      <c r="P14" s="8" t="s">
        <v>81</v>
      </c>
      <c r="Q14" s="9">
        <v>0</v>
      </c>
      <c r="R14" s="8" t="s">
        <v>81</v>
      </c>
      <c r="S14" s="9">
        <v>0</v>
      </c>
      <c r="T14" s="8" t="s">
        <v>81</v>
      </c>
      <c r="U14" s="9">
        <v>0</v>
      </c>
      <c r="V14" s="8" t="s">
        <v>81</v>
      </c>
      <c r="W14" s="9">
        <v>0</v>
      </c>
      <c r="X14" s="8" t="s">
        <v>81</v>
      </c>
      <c r="Y14" s="9">
        <v>0</v>
      </c>
      <c r="Z14" s="8" t="s">
        <v>81</v>
      </c>
      <c r="AA14" s="9">
        <v>0</v>
      </c>
      <c r="AB14" s="8" t="s">
        <v>81</v>
      </c>
      <c r="AC14" s="9">
        <v>0</v>
      </c>
      <c r="AD14" s="8" t="s">
        <v>81</v>
      </c>
      <c r="AE14" s="9">
        <v>0</v>
      </c>
      <c r="AF14" s="8" t="s">
        <v>81</v>
      </c>
      <c r="AG14" s="9">
        <v>0</v>
      </c>
      <c r="AH14" s="8" t="s">
        <v>81</v>
      </c>
      <c r="AI14" s="9">
        <v>0</v>
      </c>
      <c r="AJ14" s="8" t="s">
        <v>81</v>
      </c>
      <c r="AK14" s="9">
        <v>0</v>
      </c>
      <c r="AL14" s="8">
        <v>0.39590099029438308</v>
      </c>
      <c r="AM14" s="9">
        <v>0.46659518295909769</v>
      </c>
      <c r="AN14" s="8">
        <v>0.48435997431224398</v>
      </c>
      <c r="AO14" s="9">
        <v>0.57084987502616957</v>
      </c>
      <c r="AP14" s="8">
        <v>0.48435997431224398</v>
      </c>
      <c r="AQ14" s="9">
        <v>0.57084987502616957</v>
      </c>
      <c r="AS14" s="56"/>
      <c r="AU14" s="45"/>
      <c r="AV14" s="46"/>
    </row>
    <row r="15" spans="2:48" x14ac:dyDescent="0.25">
      <c r="B15" s="5" t="s">
        <v>21</v>
      </c>
      <c r="D15" s="8"/>
      <c r="E15" s="9"/>
      <c r="F15" s="8"/>
      <c r="G15" s="9"/>
      <c r="H15" s="8" t="s">
        <v>81</v>
      </c>
      <c r="I15" s="9">
        <v>0</v>
      </c>
      <c r="J15" s="8" t="s">
        <v>81</v>
      </c>
      <c r="K15" s="9">
        <v>0</v>
      </c>
      <c r="L15" s="8" t="s">
        <v>81</v>
      </c>
      <c r="M15" s="9">
        <v>0</v>
      </c>
      <c r="N15" s="8" t="s">
        <v>81</v>
      </c>
      <c r="O15" s="9">
        <v>0</v>
      </c>
      <c r="P15" s="8" t="s">
        <v>81</v>
      </c>
      <c r="Q15" s="9">
        <v>0</v>
      </c>
      <c r="R15" s="8" t="s">
        <v>81</v>
      </c>
      <c r="S15" s="9">
        <v>0</v>
      </c>
      <c r="T15" s="8" t="s">
        <v>81</v>
      </c>
      <c r="U15" s="9">
        <v>0</v>
      </c>
      <c r="V15" s="8" t="s">
        <v>81</v>
      </c>
      <c r="W15" s="9">
        <v>0</v>
      </c>
      <c r="X15" s="8" t="s">
        <v>81</v>
      </c>
      <c r="Y15" s="9">
        <v>0</v>
      </c>
      <c r="Z15" s="8" t="s">
        <v>81</v>
      </c>
      <c r="AA15" s="9">
        <v>0</v>
      </c>
      <c r="AB15" s="8" t="s">
        <v>81</v>
      </c>
      <c r="AC15" s="9">
        <v>0</v>
      </c>
      <c r="AD15" s="8" t="s">
        <v>81</v>
      </c>
      <c r="AE15" s="9">
        <v>0</v>
      </c>
      <c r="AF15" s="8" t="s">
        <v>81</v>
      </c>
      <c r="AG15" s="9">
        <v>0</v>
      </c>
      <c r="AH15" s="8" t="s">
        <v>81</v>
      </c>
      <c r="AI15" s="9">
        <v>0</v>
      </c>
      <c r="AJ15" s="8" t="s">
        <v>81</v>
      </c>
      <c r="AK15" s="9">
        <v>0</v>
      </c>
      <c r="AL15" s="8">
        <v>0.73859041856124619</v>
      </c>
      <c r="AM15" s="9">
        <v>0.66473528904792256</v>
      </c>
      <c r="AN15" s="8">
        <v>0.85647609561717175</v>
      </c>
      <c r="AO15" s="9">
        <v>0.77083302284337207</v>
      </c>
      <c r="AP15" s="8">
        <v>0.8564241538139985</v>
      </c>
      <c r="AQ15" s="9">
        <v>0.77078627494537844</v>
      </c>
      <c r="AS15" s="56"/>
      <c r="AU15" s="45"/>
      <c r="AV15" s="46"/>
    </row>
    <row r="16" spans="2:48" x14ac:dyDescent="0.25">
      <c r="B16" s="5" t="s">
        <v>90</v>
      </c>
      <c r="D16" s="8"/>
      <c r="E16" s="9"/>
      <c r="F16" s="8"/>
      <c r="G16" s="9"/>
      <c r="H16" s="8" t="s">
        <v>81</v>
      </c>
      <c r="I16" s="9">
        <v>0</v>
      </c>
      <c r="J16" s="8" t="s">
        <v>81</v>
      </c>
      <c r="K16" s="9">
        <v>0</v>
      </c>
      <c r="L16" s="8" t="s">
        <v>81</v>
      </c>
      <c r="M16" s="9">
        <v>0</v>
      </c>
      <c r="N16" s="8" t="s">
        <v>81</v>
      </c>
      <c r="O16" s="9">
        <v>0</v>
      </c>
      <c r="P16" s="8" t="s">
        <v>81</v>
      </c>
      <c r="Q16" s="9">
        <v>0</v>
      </c>
      <c r="R16" s="8" t="s">
        <v>81</v>
      </c>
      <c r="S16" s="9">
        <v>0</v>
      </c>
      <c r="T16" s="8" t="s">
        <v>81</v>
      </c>
      <c r="U16" s="9">
        <v>0</v>
      </c>
      <c r="V16" s="8" t="s">
        <v>81</v>
      </c>
      <c r="W16" s="9">
        <v>0</v>
      </c>
      <c r="X16" s="8" t="s">
        <v>81</v>
      </c>
      <c r="Y16" s="9">
        <v>0</v>
      </c>
      <c r="Z16" s="8" t="s">
        <v>81</v>
      </c>
      <c r="AA16" s="9">
        <v>0</v>
      </c>
      <c r="AB16" s="8" t="s">
        <v>81</v>
      </c>
      <c r="AC16" s="9">
        <v>0</v>
      </c>
      <c r="AD16" s="8" t="s">
        <v>81</v>
      </c>
      <c r="AE16" s="9">
        <v>0</v>
      </c>
      <c r="AF16" s="8" t="s">
        <v>81</v>
      </c>
      <c r="AG16" s="9">
        <v>0</v>
      </c>
      <c r="AH16" s="8" t="s">
        <v>81</v>
      </c>
      <c r="AI16" s="9">
        <v>0</v>
      </c>
      <c r="AJ16" s="8" t="s">
        <v>81</v>
      </c>
      <c r="AK16" s="9">
        <v>0</v>
      </c>
      <c r="AL16" s="8" t="s">
        <v>81</v>
      </c>
      <c r="AM16" s="9">
        <v>0</v>
      </c>
      <c r="AN16" s="8" t="s">
        <v>81</v>
      </c>
      <c r="AO16" s="9">
        <v>0</v>
      </c>
      <c r="AP16" s="8" t="s">
        <v>81</v>
      </c>
      <c r="AQ16" s="9">
        <v>0</v>
      </c>
      <c r="AU16" s="45"/>
      <c r="AV16" s="46"/>
    </row>
    <row r="17" spans="2:48" x14ac:dyDescent="0.25">
      <c r="B17" s="5" t="s">
        <v>91</v>
      </c>
      <c r="D17" s="8"/>
      <c r="E17" s="9"/>
      <c r="F17" s="8"/>
      <c r="G17" s="9"/>
      <c r="H17" s="8">
        <v>-1.0926927886469873E-2</v>
      </c>
      <c r="I17" s="9">
        <v>-1.9052554726345573E-2</v>
      </c>
      <c r="J17" s="8">
        <v>-1.0926927886469873E-2</v>
      </c>
      <c r="K17" s="9">
        <v>-1.9052554726345573E-2</v>
      </c>
      <c r="L17" s="8">
        <v>-1.0926927886469873E-2</v>
      </c>
      <c r="M17" s="9">
        <v>-1.9052554726345573E-2</v>
      </c>
      <c r="N17" s="8">
        <v>-1.017986145316474E-2</v>
      </c>
      <c r="O17" s="9">
        <v>-1.7749944857162945E-2</v>
      </c>
      <c r="P17" s="8">
        <v>-1.0851588121826516E-2</v>
      </c>
      <c r="Q17" s="9">
        <v>-1.8921189808058216E-2</v>
      </c>
      <c r="R17" s="8">
        <v>-1.2765672952121832E-2</v>
      </c>
      <c r="S17" s="9">
        <v>-2.2258651751522345E-2</v>
      </c>
      <c r="T17" s="8">
        <v>-1.1435993779436715E-2</v>
      </c>
      <c r="U17" s="9">
        <v>-1.9940178941114724E-2</v>
      </c>
      <c r="V17" s="8">
        <v>-2.1435418671377215E-3</v>
      </c>
      <c r="W17" s="9">
        <v>-3.7375508611550124E-3</v>
      </c>
      <c r="X17" s="8">
        <v>-2.2053668946033778E-3</v>
      </c>
      <c r="Y17" s="9">
        <v>-3.8453510344045442E-3</v>
      </c>
      <c r="Z17" s="8">
        <v>-4.7996466987380026E-3</v>
      </c>
      <c r="AA17" s="9">
        <v>-8.3688235471984541E-3</v>
      </c>
      <c r="AB17" s="8">
        <v>-4.7996466987380026E-3</v>
      </c>
      <c r="AC17" s="9">
        <v>-8.3688235471984541E-3</v>
      </c>
      <c r="AD17" s="8">
        <v>-8.5442102226614969E-3</v>
      </c>
      <c r="AE17" s="9">
        <v>-1.4897968994764851E-2</v>
      </c>
      <c r="AF17" s="8">
        <v>-8.5442102226614969E-3</v>
      </c>
      <c r="AG17" s="9">
        <v>-1.4897968994764851E-2</v>
      </c>
      <c r="AH17" s="8">
        <v>-7.9474068827625199E-3</v>
      </c>
      <c r="AI17" s="9">
        <v>-1.3857362850711232E-2</v>
      </c>
      <c r="AJ17" s="8">
        <v>-7.3738917797530057E-3</v>
      </c>
      <c r="AK17" s="9">
        <v>-1.2857362850710888E-2</v>
      </c>
      <c r="AL17" s="8">
        <v>-1.534468192648708E-2</v>
      </c>
      <c r="AM17" s="9">
        <v>-2.6856840262837578E-2</v>
      </c>
      <c r="AN17" s="8">
        <v>4.380140629187057E-2</v>
      </c>
      <c r="AO17" s="9">
        <v>7.6662871065306754E-2</v>
      </c>
      <c r="AP17" s="8">
        <v>4.3739487520870979E-2</v>
      </c>
      <c r="AQ17" s="9">
        <v>7.6554498500142246E-2</v>
      </c>
      <c r="AU17" s="45"/>
      <c r="AV17" s="46"/>
    </row>
    <row r="18" spans="2:48" x14ac:dyDescent="0.25">
      <c r="B18" s="5" t="s">
        <v>22</v>
      </c>
      <c r="D18" s="8"/>
      <c r="E18" s="9"/>
      <c r="F18" s="8"/>
      <c r="G18" s="9"/>
      <c r="H18" s="8">
        <v>8.8459355197416656E-3</v>
      </c>
      <c r="I18" s="9">
        <v>1.7723642123712326E-2</v>
      </c>
      <c r="J18" s="8">
        <v>8.8459355197416656E-3</v>
      </c>
      <c r="K18" s="9">
        <v>1.7723642123712326E-2</v>
      </c>
      <c r="L18" s="8">
        <v>8.8459355197416656E-3</v>
      </c>
      <c r="M18" s="9">
        <v>1.7723642123712326E-2</v>
      </c>
      <c r="N18" s="8">
        <v>1.1089459798391932E-2</v>
      </c>
      <c r="O18" s="9">
        <v>2.2218748528446568E-2</v>
      </c>
      <c r="P18" s="8">
        <v>9.5840069927612959E-3</v>
      </c>
      <c r="Q18" s="9">
        <v>1.9202435929107604E-2</v>
      </c>
      <c r="R18" s="8">
        <v>7.5923917449121081E-3</v>
      </c>
      <c r="S18" s="9">
        <v>1.5212052343083496E-2</v>
      </c>
      <c r="T18" s="8">
        <v>8.1507428459703934E-3</v>
      </c>
      <c r="U18" s="9">
        <v>1.633075992041684E-2</v>
      </c>
      <c r="V18" s="8">
        <v>5.0559089517958622E-3</v>
      </c>
      <c r="W18" s="9">
        <v>1.0129976718880827E-2</v>
      </c>
      <c r="X18" s="8">
        <v>5.002155929068719E-3</v>
      </c>
      <c r="Y18" s="9">
        <v>1.0022277613935265E-2</v>
      </c>
      <c r="Z18" s="8">
        <v>5.6998162394430452E-3</v>
      </c>
      <c r="AA18" s="9">
        <v>1.1420103953206731E-2</v>
      </c>
      <c r="AB18" s="8">
        <v>5.6998162394430452E-3</v>
      </c>
      <c r="AC18" s="9">
        <v>1.1420103953206731E-2</v>
      </c>
      <c r="AD18" s="8">
        <v>5.9663999062393724E-3</v>
      </c>
      <c r="AE18" s="9">
        <v>1.1954228749366465E-2</v>
      </c>
      <c r="AF18" s="8">
        <v>5.9663999062393724E-3</v>
      </c>
      <c r="AG18" s="9">
        <v>1.1954228749366465E-2</v>
      </c>
      <c r="AH18" s="8">
        <v>7.1786722386675272E-3</v>
      </c>
      <c r="AI18" s="9">
        <v>1.4383127414576383E-2</v>
      </c>
      <c r="AJ18" s="8">
        <v>5.5236712174497882E-3</v>
      </c>
      <c r="AK18" s="9">
        <v>1.1067181266316834E-2</v>
      </c>
      <c r="AL18" s="8">
        <v>7.3074667906933843E-3</v>
      </c>
      <c r="AM18" s="9">
        <v>1.4620237984400573E-2</v>
      </c>
      <c r="AN18" s="8">
        <v>5.8949477933382788E-2</v>
      </c>
      <c r="AO18" s="9">
        <v>0.11794174658992122</v>
      </c>
      <c r="AP18" s="8">
        <v>5.8736218873565615E-2</v>
      </c>
      <c r="AQ18" s="9">
        <v>0.11751507366807798</v>
      </c>
      <c r="AS18" s="56"/>
      <c r="AU18" s="45"/>
      <c r="AV18" s="46"/>
    </row>
    <row r="19" spans="2:48" x14ac:dyDescent="0.25">
      <c r="B19" s="5" t="s">
        <v>23</v>
      </c>
      <c r="D19" s="8"/>
      <c r="E19" s="9"/>
      <c r="F19" s="8"/>
      <c r="G19" s="9"/>
      <c r="H19" s="8">
        <v>2.330959404002142E-2</v>
      </c>
      <c r="I19" s="9">
        <v>4.7058108734597218E-2</v>
      </c>
      <c r="J19" s="8">
        <v>2.330959404002142E-2</v>
      </c>
      <c r="K19" s="9">
        <v>4.7058108734597218E-2</v>
      </c>
      <c r="L19" s="8">
        <v>2.330959404002142E-2</v>
      </c>
      <c r="M19" s="9">
        <v>4.7058108734597218E-2</v>
      </c>
      <c r="N19" s="8">
        <v>2.7274498385137846E-2</v>
      </c>
      <c r="O19" s="9">
        <v>5.5062576743538913E-2</v>
      </c>
      <c r="P19" s="8">
        <v>2.5869631288298223E-2</v>
      </c>
      <c r="Q19" s="9">
        <v>5.2226388842229785E-2</v>
      </c>
      <c r="R19" s="8">
        <v>2.9890358233787051E-2</v>
      </c>
      <c r="S19" s="9">
        <v>6.0343553193872759E-2</v>
      </c>
      <c r="T19" s="8">
        <v>2.3029893667209533E-2</v>
      </c>
      <c r="U19" s="9">
        <v>4.6493441218968784E-2</v>
      </c>
      <c r="V19" s="8">
        <v>2.457542132201751E-2</v>
      </c>
      <c r="W19" s="9">
        <v>4.9613598880548331E-2</v>
      </c>
      <c r="X19" s="8">
        <v>2.4523284845248128E-2</v>
      </c>
      <c r="Y19" s="9">
        <v>4.9508344194917772E-2</v>
      </c>
      <c r="Z19" s="8">
        <v>2.5376665318939118E-2</v>
      </c>
      <c r="AA19" s="9">
        <v>5.123117433318547E-2</v>
      </c>
      <c r="AB19" s="8">
        <v>2.5376665318939118E-2</v>
      </c>
      <c r="AC19" s="9">
        <v>5.123117433318547E-2</v>
      </c>
      <c r="AD19" s="8">
        <v>2.5580288880571178E-2</v>
      </c>
      <c r="AE19" s="9">
        <v>5.1642255696840021E-2</v>
      </c>
      <c r="AF19" s="8">
        <v>2.5580288880571178E-2</v>
      </c>
      <c r="AG19" s="9">
        <v>5.1642255696840021E-2</v>
      </c>
      <c r="AH19" s="8">
        <v>2.5817292149133975E-2</v>
      </c>
      <c r="AI19" s="9">
        <v>5.2120725015668036E-2</v>
      </c>
      <c r="AJ19" s="8">
        <v>2.4262694844976895E-2</v>
      </c>
      <c r="AK19" s="9">
        <v>4.8982257273504408E-2</v>
      </c>
      <c r="AL19" s="8">
        <v>2.0515588040034283E-2</v>
      </c>
      <c r="AM19" s="9">
        <v>4.0400735372693945E-2</v>
      </c>
      <c r="AN19" s="8">
        <v>7.128751215512219E-2</v>
      </c>
      <c r="AO19" s="9">
        <v>0.14038437057405395</v>
      </c>
      <c r="AP19" s="8">
        <v>7.1233268221171375E-2</v>
      </c>
      <c r="AQ19" s="9">
        <v>0.14027754961348265</v>
      </c>
      <c r="AS19" s="56"/>
      <c r="AU19" s="45"/>
      <c r="AV19" s="46"/>
    </row>
    <row r="20" spans="2:48" x14ac:dyDescent="0.25">
      <c r="B20" s="5" t="s">
        <v>24</v>
      </c>
      <c r="D20" s="8"/>
      <c r="E20" s="9"/>
      <c r="F20" s="8"/>
      <c r="G20" s="9"/>
      <c r="H20" s="8">
        <v>0.12481277052007633</v>
      </c>
      <c r="I20" s="9">
        <v>0.16830112125591026</v>
      </c>
      <c r="J20" s="8">
        <v>0.12481277052007633</v>
      </c>
      <c r="K20" s="9">
        <v>0.16830112125591026</v>
      </c>
      <c r="L20" s="8">
        <v>0.12481277052007633</v>
      </c>
      <c r="M20" s="9">
        <v>0.16830112125591026</v>
      </c>
      <c r="N20" s="8">
        <v>0.12334506637783238</v>
      </c>
      <c r="O20" s="9">
        <v>0.16632202687492398</v>
      </c>
      <c r="P20" s="8">
        <v>0.12232524741307138</v>
      </c>
      <c r="Q20" s="9">
        <v>0.16494687371926428</v>
      </c>
      <c r="R20" s="8">
        <v>0.12869136712473828</v>
      </c>
      <c r="S20" s="9">
        <v>0.17353113221347471</v>
      </c>
      <c r="T20" s="8">
        <v>0.12804237367442206</v>
      </c>
      <c r="U20" s="9">
        <v>0.17265601082228349</v>
      </c>
      <c r="V20" s="8">
        <v>0.12633247876415465</v>
      </c>
      <c r="W20" s="9">
        <v>0.17035033946006092</v>
      </c>
      <c r="X20" s="8">
        <v>0.12625968574821211</v>
      </c>
      <c r="Y20" s="9">
        <v>0.17025218326857788</v>
      </c>
      <c r="Z20" s="8">
        <v>0.12183295354561663</v>
      </c>
      <c r="AA20" s="9">
        <v>0.16428305054207837</v>
      </c>
      <c r="AB20" s="8">
        <v>0.12183295354561663</v>
      </c>
      <c r="AC20" s="9">
        <v>0.16428305054207837</v>
      </c>
      <c r="AD20" s="8">
        <v>0.12190913709678308</v>
      </c>
      <c r="AE20" s="9">
        <v>0.16438577862854856</v>
      </c>
      <c r="AF20" s="8">
        <v>0.12190913709678308</v>
      </c>
      <c r="AG20" s="9">
        <v>0.16438577862854856</v>
      </c>
      <c r="AH20" s="8">
        <v>0.12264979650509433</v>
      </c>
      <c r="AI20" s="9">
        <v>0.16538450502784313</v>
      </c>
      <c r="AJ20" s="8">
        <v>0.12198975914956911</v>
      </c>
      <c r="AK20" s="9">
        <v>0.16449449171796474</v>
      </c>
      <c r="AL20" s="8">
        <v>0.12484329240720204</v>
      </c>
      <c r="AM20" s="9">
        <v>0.16682219839283799</v>
      </c>
      <c r="AN20" s="8">
        <v>0.2031062792943934</v>
      </c>
      <c r="AO20" s="9">
        <v>0.2714013333512969</v>
      </c>
      <c r="AP20" s="8">
        <v>0.2031062792943934</v>
      </c>
      <c r="AQ20" s="9">
        <v>0.2714013333512969</v>
      </c>
      <c r="AS20" s="56"/>
      <c r="AU20" s="45"/>
      <c r="AV20" s="46"/>
    </row>
    <row r="21" spans="2:48" x14ac:dyDescent="0.25">
      <c r="B21" s="5" t="s">
        <v>77</v>
      </c>
      <c r="D21" s="8"/>
      <c r="E21" s="9"/>
      <c r="F21" s="8"/>
      <c r="G21" s="9"/>
      <c r="H21" s="8">
        <v>9.0813093980992576E-2</v>
      </c>
      <c r="I21" s="9">
        <v>0.17199999999999988</v>
      </c>
      <c r="J21" s="8">
        <v>9.0813093980992576E-2</v>
      </c>
      <c r="K21" s="9">
        <v>0.17199999999999988</v>
      </c>
      <c r="L21" s="8">
        <v>9.0813093980992576E-2</v>
      </c>
      <c r="M21" s="9">
        <v>0.17199999999999988</v>
      </c>
      <c r="N21" s="8">
        <v>8.1837381203801574E-2</v>
      </c>
      <c r="O21" s="9">
        <v>0.15500000000000019</v>
      </c>
      <c r="P21" s="8">
        <v>8.8701161562830144E-2</v>
      </c>
      <c r="Q21" s="9">
        <v>0.1680000000000002</v>
      </c>
      <c r="R21" s="8">
        <v>9.0285110876451968E-2</v>
      </c>
      <c r="S21" s="9">
        <v>0.17099999999999996</v>
      </c>
      <c r="T21" s="8">
        <v>9.8732840549102363E-2</v>
      </c>
      <c r="U21" s="9">
        <v>0.187</v>
      </c>
      <c r="V21" s="8">
        <v>9.6092925026399323E-2</v>
      </c>
      <c r="W21" s="9">
        <v>0.18200000000000019</v>
      </c>
      <c r="X21" s="8">
        <v>9.6620908130939709E-2</v>
      </c>
      <c r="Y21" s="9">
        <v>0.18299999999999986</v>
      </c>
      <c r="Z21" s="8">
        <v>0.10295670538542789</v>
      </c>
      <c r="AA21" s="9">
        <v>0.19500000000000023</v>
      </c>
      <c r="AB21" s="8">
        <v>0.10295670538542789</v>
      </c>
      <c r="AC21" s="9">
        <v>0.19500000000000023</v>
      </c>
      <c r="AD21" s="8">
        <v>0.10295670538542789</v>
      </c>
      <c r="AE21" s="9">
        <v>0.19500000000000023</v>
      </c>
      <c r="AF21" s="8">
        <v>0.10295670538542789</v>
      </c>
      <c r="AG21" s="9">
        <v>0.19500000000000023</v>
      </c>
      <c r="AH21" s="8">
        <v>0.10295670538542789</v>
      </c>
      <c r="AI21" s="9">
        <v>0.19500000000000023</v>
      </c>
      <c r="AJ21" s="8">
        <v>0.10401267159450933</v>
      </c>
      <c r="AK21" s="9">
        <v>0.19700000000000051</v>
      </c>
      <c r="AL21" s="8">
        <v>7.7613516367476265E-2</v>
      </c>
      <c r="AM21" s="9">
        <v>0.14699999999999991</v>
      </c>
      <c r="AN21" s="8">
        <v>0.13357972544878538</v>
      </c>
      <c r="AO21" s="9">
        <v>0.25299999999999967</v>
      </c>
      <c r="AP21" s="8">
        <v>0.13357972544878538</v>
      </c>
      <c r="AQ21" s="9">
        <v>0.25299999999999967</v>
      </c>
      <c r="AS21" s="56"/>
      <c r="AU21" s="45"/>
      <c r="AV21" s="46"/>
    </row>
    <row r="22" spans="2:48" x14ac:dyDescent="0.25">
      <c r="B22" s="5" t="s">
        <v>78</v>
      </c>
      <c r="D22" s="8"/>
      <c r="E22" s="9"/>
      <c r="F22" s="8"/>
      <c r="G22" s="9"/>
      <c r="H22" s="8">
        <v>-6.8979266347687473E-2</v>
      </c>
      <c r="I22" s="9">
        <v>-0.1730000000000001</v>
      </c>
      <c r="J22" s="8">
        <v>-6.8979266347687473E-2</v>
      </c>
      <c r="K22" s="9">
        <v>-0.1730000000000001</v>
      </c>
      <c r="L22" s="8">
        <v>-6.8979266347687473E-2</v>
      </c>
      <c r="M22" s="9">
        <v>-0.1730000000000001</v>
      </c>
      <c r="N22" s="8">
        <v>-7.4162679425837208E-2</v>
      </c>
      <c r="O22" s="9">
        <v>-0.18599999999999983</v>
      </c>
      <c r="P22" s="8">
        <v>-6.8979266347687473E-2</v>
      </c>
      <c r="Q22" s="9">
        <v>-0.1730000000000001</v>
      </c>
      <c r="R22" s="8">
        <v>-6.8979266347687473E-2</v>
      </c>
      <c r="S22" s="9">
        <v>-0.1730000000000001</v>
      </c>
      <c r="T22" s="8">
        <v>-5.9808612440191422E-2</v>
      </c>
      <c r="U22" s="9">
        <v>-0.15000000000000019</v>
      </c>
      <c r="V22" s="8">
        <v>-6.2200956937799146E-2</v>
      </c>
      <c r="W22" s="9">
        <v>-0.15600000000000042</v>
      </c>
      <c r="X22" s="8">
        <v>-6.2200956937799146E-2</v>
      </c>
      <c r="Y22" s="9">
        <v>-0.15600000000000042</v>
      </c>
      <c r="Z22" s="8">
        <v>-5.6220095693779837E-2</v>
      </c>
      <c r="AA22" s="9">
        <v>-0.14099999999999993</v>
      </c>
      <c r="AB22" s="8">
        <v>-5.6220095693779837E-2</v>
      </c>
      <c r="AC22" s="9">
        <v>-0.14099999999999993</v>
      </c>
      <c r="AD22" s="8">
        <v>-5.2631578947368474E-2</v>
      </c>
      <c r="AE22" s="9">
        <v>-0.13200000000000014</v>
      </c>
      <c r="AF22" s="8">
        <v>-5.2631578947368474E-2</v>
      </c>
      <c r="AG22" s="9">
        <v>-0.13200000000000014</v>
      </c>
      <c r="AH22" s="8">
        <v>-5.5821371610845327E-2</v>
      </c>
      <c r="AI22" s="9">
        <v>-0.14000000000000007</v>
      </c>
      <c r="AJ22" s="8">
        <v>-5.5023923444975975E-2</v>
      </c>
      <c r="AK22" s="9">
        <v>-0.13799999999999985</v>
      </c>
      <c r="AL22" s="8">
        <v>-8.0940988835725647E-2</v>
      </c>
      <c r="AM22" s="9">
        <v>-0.20299999999999993</v>
      </c>
      <c r="AN22" s="8">
        <v>-3.9473684210526438E-2</v>
      </c>
      <c r="AO22" s="9">
        <v>-9.9000000000000171E-2</v>
      </c>
      <c r="AP22" s="8">
        <v>-3.9473684210526438E-2</v>
      </c>
      <c r="AQ22" s="9">
        <v>-9.9000000000000171E-2</v>
      </c>
      <c r="AS22" s="56"/>
      <c r="AU22" s="45"/>
      <c r="AV22" s="46"/>
    </row>
    <row r="23" spans="2:48" x14ac:dyDescent="0.25">
      <c r="B23" s="5" t="s">
        <v>79</v>
      </c>
      <c r="D23" s="8"/>
      <c r="E23" s="9"/>
      <c r="F23" s="8"/>
      <c r="G23" s="9"/>
      <c r="H23" s="8">
        <v>-0.21237623762376245</v>
      </c>
      <c r="I23" s="9">
        <v>-0.85800000000000054</v>
      </c>
      <c r="J23" s="8">
        <v>-0.21237623762376245</v>
      </c>
      <c r="K23" s="9">
        <v>-0.85800000000000054</v>
      </c>
      <c r="L23" s="8">
        <v>-0.21237623762376245</v>
      </c>
      <c r="M23" s="9">
        <v>-0.85800000000000054</v>
      </c>
      <c r="N23" s="8">
        <v>-0.21163366336633671</v>
      </c>
      <c r="O23" s="9">
        <v>-0.85500000000000065</v>
      </c>
      <c r="P23" s="8">
        <v>-0.20891089108910899</v>
      </c>
      <c r="Q23" s="9">
        <v>-0.84400000000000031</v>
      </c>
      <c r="R23" s="8">
        <v>-0.21064356435643583</v>
      </c>
      <c r="S23" s="9">
        <v>-0.85100000000000064</v>
      </c>
      <c r="T23" s="8">
        <v>-0.20049504950495056</v>
      </c>
      <c r="U23" s="9">
        <v>-0.8100000000000005</v>
      </c>
      <c r="V23" s="8">
        <v>-0.2032178217821784</v>
      </c>
      <c r="W23" s="9">
        <v>-0.82100000000000062</v>
      </c>
      <c r="X23" s="8">
        <v>-0.2032178217821784</v>
      </c>
      <c r="Y23" s="9">
        <v>-0.82100000000000062</v>
      </c>
      <c r="Z23" s="8">
        <v>-0.19653465346534671</v>
      </c>
      <c r="AA23" s="9">
        <v>-0.79400000000000071</v>
      </c>
      <c r="AB23" s="8">
        <v>-0.19653465346534671</v>
      </c>
      <c r="AC23" s="9">
        <v>-0.79400000000000071</v>
      </c>
      <c r="AD23" s="8">
        <v>-0.17079207920792083</v>
      </c>
      <c r="AE23" s="9">
        <v>-0.69000000000000028</v>
      </c>
      <c r="AF23" s="8">
        <v>-0.17079207920792083</v>
      </c>
      <c r="AG23" s="9">
        <v>-0.69000000000000028</v>
      </c>
      <c r="AH23" s="8">
        <v>-0.17475247524752491</v>
      </c>
      <c r="AI23" s="9">
        <v>-0.70600000000000063</v>
      </c>
      <c r="AJ23" s="8">
        <v>-0.17450495049504955</v>
      </c>
      <c r="AK23" s="9">
        <v>-0.70500000000000029</v>
      </c>
      <c r="AL23" s="8">
        <v>-0.20321782178217829</v>
      </c>
      <c r="AM23" s="9">
        <v>-0.82100000000000029</v>
      </c>
      <c r="AN23" s="8">
        <v>-0.17896039603960379</v>
      </c>
      <c r="AO23" s="9">
        <v>-0.72299999999999942</v>
      </c>
      <c r="AP23" s="8">
        <v>-0.17920792079207915</v>
      </c>
      <c r="AQ23" s="9">
        <v>-0.72399999999999998</v>
      </c>
      <c r="AS23" s="56"/>
      <c r="AU23" s="45"/>
      <c r="AV23" s="46"/>
    </row>
    <row r="24" spans="2:48" x14ac:dyDescent="0.25">
      <c r="B24" s="5" t="s">
        <v>80</v>
      </c>
      <c r="D24" s="8"/>
      <c r="E24" s="9"/>
      <c r="F24" s="8"/>
      <c r="G24" s="9"/>
      <c r="H24" s="8">
        <v>0.39766536964980537</v>
      </c>
      <c r="I24" s="9">
        <v>0.5109999999999999</v>
      </c>
      <c r="J24" s="8">
        <v>0.39766536964980537</v>
      </c>
      <c r="K24" s="9">
        <v>0.5109999999999999</v>
      </c>
      <c r="L24" s="8">
        <v>0.39766536964980537</v>
      </c>
      <c r="M24" s="9">
        <v>0.5109999999999999</v>
      </c>
      <c r="N24" s="8">
        <v>0.37976653696498053</v>
      </c>
      <c r="O24" s="9">
        <v>0.48799999999999999</v>
      </c>
      <c r="P24" s="8">
        <v>0.39066147859922173</v>
      </c>
      <c r="Q24" s="9">
        <v>0.502</v>
      </c>
      <c r="R24" s="8">
        <v>0.39455252918287953</v>
      </c>
      <c r="S24" s="9">
        <v>0.50700000000000023</v>
      </c>
      <c r="T24" s="8">
        <v>0.40233463035019468</v>
      </c>
      <c r="U24" s="9">
        <v>0.51700000000000013</v>
      </c>
      <c r="V24" s="8">
        <v>0.39999999999999991</v>
      </c>
      <c r="W24" s="9">
        <v>0.5139999999999999</v>
      </c>
      <c r="X24" s="8">
        <v>0.39999999999999991</v>
      </c>
      <c r="Y24" s="9">
        <v>0.5139999999999999</v>
      </c>
      <c r="Z24" s="8">
        <v>0.40700389105058354</v>
      </c>
      <c r="AA24" s="9">
        <v>0.52299999999999991</v>
      </c>
      <c r="AB24" s="8">
        <v>0.40700389105058354</v>
      </c>
      <c r="AC24" s="9">
        <v>0.52299999999999991</v>
      </c>
      <c r="AD24" s="8">
        <v>0.40155642023346294</v>
      </c>
      <c r="AE24" s="9">
        <v>0.5159999999999999</v>
      </c>
      <c r="AF24" s="8">
        <v>0.40155642023346294</v>
      </c>
      <c r="AG24" s="9">
        <v>0.5159999999999999</v>
      </c>
      <c r="AH24" s="8">
        <v>0.4085603112840468</v>
      </c>
      <c r="AI24" s="9">
        <v>0.52500000000000002</v>
      </c>
      <c r="AJ24" s="8">
        <v>0.41011673151750982</v>
      </c>
      <c r="AK24" s="9">
        <v>0.52700000000000002</v>
      </c>
      <c r="AL24" s="8">
        <v>0.38287937743190659</v>
      </c>
      <c r="AM24" s="9">
        <v>0.4920000000000001</v>
      </c>
      <c r="AN24" s="8">
        <v>0.46692607003891062</v>
      </c>
      <c r="AO24" s="9">
        <v>0.6000000000000002</v>
      </c>
      <c r="AP24" s="8">
        <v>0.46692607003891062</v>
      </c>
      <c r="AQ24" s="9">
        <v>0.6000000000000002</v>
      </c>
      <c r="AU24" s="45"/>
      <c r="AV24" s="46"/>
    </row>
    <row r="25" spans="2:48" ht="16.5" thickBot="1" x14ac:dyDescent="0.3">
      <c r="B25" s="5" t="s">
        <v>25</v>
      </c>
      <c r="D25" s="10"/>
      <c r="E25" s="11"/>
      <c r="F25" s="10"/>
      <c r="G25" s="11"/>
      <c r="H25" s="10">
        <v>-8.9869578463735889E-2</v>
      </c>
      <c r="I25" s="11">
        <v>-0.2399723722837363</v>
      </c>
      <c r="J25" s="10">
        <v>-8.9869578463735889E-2</v>
      </c>
      <c r="K25" s="11">
        <v>-0.2399723722837363</v>
      </c>
      <c r="L25" s="10">
        <v>-8.9869578463735889E-2</v>
      </c>
      <c r="M25" s="11">
        <v>-0.2399723722837363</v>
      </c>
      <c r="N25" s="10">
        <v>-9.374236783585943E-2</v>
      </c>
      <c r="O25" s="11">
        <v>-0.25031360753676168</v>
      </c>
      <c r="P25" s="10">
        <v>-8.9037110954263921E-2</v>
      </c>
      <c r="Q25" s="11">
        <v>-0.2377494932348741</v>
      </c>
      <c r="R25" s="10">
        <v>-8.9191853053994241E-2</v>
      </c>
      <c r="S25" s="11">
        <v>-0.23816269010748906</v>
      </c>
      <c r="T25" s="10">
        <v>-8.0137063546355747E-2</v>
      </c>
      <c r="U25" s="11">
        <v>-0.21398432679676441</v>
      </c>
      <c r="V25" s="10">
        <v>-8.2595910043265164E-2</v>
      </c>
      <c r="W25" s="11">
        <v>-0.22055001050232437</v>
      </c>
      <c r="X25" s="10">
        <v>-8.265593695229001E-2</v>
      </c>
      <c r="Y25" s="11">
        <v>-0.22071029610737319</v>
      </c>
      <c r="Z25" s="10">
        <v>-7.6142950457977809E-2</v>
      </c>
      <c r="AA25" s="11">
        <v>-0.2033191294143783</v>
      </c>
      <c r="AB25" s="10">
        <v>-7.6142950457977809E-2</v>
      </c>
      <c r="AC25" s="11">
        <v>-0.2033191294143783</v>
      </c>
      <c r="AD25" s="10">
        <v>-7.6197059968148295E-2</v>
      </c>
      <c r="AE25" s="11">
        <v>-0.20346361420823941</v>
      </c>
      <c r="AF25" s="10">
        <v>-7.6197059968148295E-2</v>
      </c>
      <c r="AG25" s="11">
        <v>-0.20346361420823941</v>
      </c>
      <c r="AH25" s="10">
        <v>-7.929539589983059E-2</v>
      </c>
      <c r="AI25" s="11">
        <v>-0.21173688127333151</v>
      </c>
      <c r="AJ25" s="10">
        <v>-7.8612340832419414E-2</v>
      </c>
      <c r="AK25" s="11">
        <v>-0.20991296768956827</v>
      </c>
      <c r="AL25" s="10">
        <v>-0.12311306887182671</v>
      </c>
      <c r="AM25" s="11">
        <v>-0.34885069161919702</v>
      </c>
      <c r="AN25" s="10">
        <v>-8.696122029769493E-2</v>
      </c>
      <c r="AO25" s="11">
        <v>-0.24641154771703064</v>
      </c>
      <c r="AP25" s="10">
        <v>-8.6981490695776542E-2</v>
      </c>
      <c r="AQ25" s="11">
        <v>-0.24646898550535798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57"/>
      <c r="E28" s="58"/>
      <c r="F28" s="57"/>
      <c r="G28" s="58"/>
      <c r="H28" s="57" t="s">
        <v>92</v>
      </c>
      <c r="I28" s="58"/>
      <c r="J28" s="57" t="s">
        <v>0</v>
      </c>
      <c r="K28" s="58"/>
      <c r="L28" s="57" t="s">
        <v>31</v>
      </c>
      <c r="M28" s="58"/>
      <c r="N28" s="57" t="str">
        <f>N4</f>
        <v>Table 1020: Change In 500MW Model</v>
      </c>
      <c r="O28" s="58"/>
      <c r="P28" s="57" t="str">
        <f>P4</f>
        <v>Table 1022 - 1028: service model inputs</v>
      </c>
      <c r="Q28" s="58"/>
      <c r="R28" s="57" t="str">
        <f>R4</f>
        <v>Table 1032: LAF values</v>
      </c>
      <c r="S28" s="58"/>
      <c r="T28" s="57" t="s">
        <v>32</v>
      </c>
      <c r="U28" s="58"/>
      <c r="V28" s="57" t="str">
        <f>V4</f>
        <v>Table 1041: load characteristics (Coincidence Factor)</v>
      </c>
      <c r="W28" s="58"/>
      <c r="X28" s="57" t="str">
        <f>X4</f>
        <v>Table 1055: NGC exit</v>
      </c>
      <c r="Y28" s="58"/>
      <c r="Z28" s="57" t="str">
        <f>Z4</f>
        <v>Table 1059: Otex</v>
      </c>
      <c r="AA28" s="58"/>
      <c r="AB28" s="57" t="str">
        <f>AB4</f>
        <v>Table 1060: Customer Contribs</v>
      </c>
      <c r="AC28" s="58"/>
      <c r="AD28" s="57" t="str">
        <f>AD4</f>
        <v>Table 1061/1062: TPR data</v>
      </c>
      <c r="AE28" s="58"/>
      <c r="AF28" s="57" t="str">
        <f>AF4</f>
        <v>Table 1068 - annual hours in time bands</v>
      </c>
      <c r="AG28" s="58"/>
      <c r="AH28" s="57" t="s">
        <v>33</v>
      </c>
      <c r="AI28" s="58"/>
      <c r="AJ28" s="57" t="str">
        <f>AJ4</f>
        <v>Table 1092: power factor</v>
      </c>
      <c r="AK28" s="58"/>
      <c r="AL28" s="57" t="str">
        <f>AL4</f>
        <v>Table 1053: volumes and mpans etc forecast</v>
      </c>
      <c r="AM28" s="58"/>
      <c r="AN28" s="57" t="str">
        <f>AN4</f>
        <v>Table 1076: allowed revenue and rate of return</v>
      </c>
      <c r="AO28" s="58"/>
      <c r="AP28" s="57" t="str">
        <f>AP4</f>
        <v>Table 1037 - LDNO discounts</v>
      </c>
      <c r="AQ28" s="58"/>
    </row>
    <row r="29" spans="2:48" ht="63.75" thickBot="1" x14ac:dyDescent="0.3">
      <c r="B29" s="12" t="s">
        <v>26</v>
      </c>
      <c r="D29" s="3" t="s">
        <v>11</v>
      </c>
      <c r="E29" s="4" t="s">
        <v>12</v>
      </c>
      <c r="F29" s="3" t="s">
        <v>11</v>
      </c>
      <c r="G29" s="4" t="s">
        <v>12</v>
      </c>
      <c r="H29" s="3" t="s">
        <v>11</v>
      </c>
      <c r="I29" s="4" t="s">
        <v>12</v>
      </c>
      <c r="J29" s="3" t="s">
        <v>11</v>
      </c>
      <c r="K29" s="4" t="s">
        <v>12</v>
      </c>
      <c r="L29" s="3" t="s">
        <v>11</v>
      </c>
      <c r="M29" s="4" t="s">
        <v>12</v>
      </c>
      <c r="N29" s="3" t="s">
        <v>11</v>
      </c>
      <c r="O29" s="4" t="s">
        <v>12</v>
      </c>
      <c r="P29" s="3" t="s">
        <v>11</v>
      </c>
      <c r="Q29" s="4" t="s">
        <v>12</v>
      </c>
      <c r="R29" s="3" t="s">
        <v>11</v>
      </c>
      <c r="S29" s="4" t="s">
        <v>12</v>
      </c>
      <c r="T29" s="3" t="s">
        <v>11</v>
      </c>
      <c r="U29" s="4" t="s">
        <v>12</v>
      </c>
      <c r="V29" s="3" t="s">
        <v>11</v>
      </c>
      <c r="W29" s="4" t="s">
        <v>12</v>
      </c>
      <c r="X29" s="3" t="s">
        <v>11</v>
      </c>
      <c r="Y29" s="4" t="s">
        <v>12</v>
      </c>
      <c r="Z29" s="3" t="s">
        <v>11</v>
      </c>
      <c r="AA29" s="4" t="s">
        <v>12</v>
      </c>
      <c r="AB29" s="3" t="s">
        <v>11</v>
      </c>
      <c r="AC29" s="4" t="s">
        <v>12</v>
      </c>
      <c r="AD29" s="3" t="s">
        <v>11</v>
      </c>
      <c r="AE29" s="4" t="s">
        <v>12</v>
      </c>
      <c r="AF29" s="3" t="s">
        <v>11</v>
      </c>
      <c r="AG29" s="4" t="s">
        <v>12</v>
      </c>
      <c r="AH29" s="3" t="s">
        <v>11</v>
      </c>
      <c r="AI29" s="4" t="s">
        <v>12</v>
      </c>
      <c r="AJ29" s="3" t="s">
        <v>11</v>
      </c>
      <c r="AK29" s="4" t="s">
        <v>12</v>
      </c>
      <c r="AL29" s="3" t="s">
        <v>11</v>
      </c>
      <c r="AM29" s="4" t="s">
        <v>12</v>
      </c>
      <c r="AN29" s="3" t="s">
        <v>11</v>
      </c>
      <c r="AO29" s="4" t="s">
        <v>12</v>
      </c>
      <c r="AP29" s="3" t="s">
        <v>11</v>
      </c>
      <c r="AQ29" s="4" t="s">
        <v>12</v>
      </c>
    </row>
    <row r="30" spans="2:48" ht="5.25" customHeight="1" thickBot="1" x14ac:dyDescent="0.3"/>
    <row r="31" spans="2:48" ht="12" customHeight="1" x14ac:dyDescent="0.25">
      <c r="B31" s="5" t="s">
        <v>13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-8.500114024717198E-2</v>
      </c>
      <c r="I31" s="13">
        <f t="shared" ref="I31:I47" si="1">IF(I7-G7=0,"-",I7-G7)</f>
        <v>-0.20499999999999985</v>
      </c>
      <c r="J31" s="19">
        <f>J7-H7</f>
        <v>0</v>
      </c>
      <c r="K31" s="13" t="str">
        <f t="shared" ref="K31:K47" si="2">IF(K7-I7=0,"-",K7-I7)</f>
        <v>-</v>
      </c>
      <c r="L31" s="19">
        <f>L7-J7</f>
        <v>0</v>
      </c>
      <c r="M31" s="13" t="str">
        <f t="shared" ref="M31:M47" si="3">IF(M7-K7=0,"-",M7-K7)</f>
        <v>-</v>
      </c>
      <c r="N31" s="19">
        <f>N7-L7</f>
        <v>1.1213916831911419E-3</v>
      </c>
      <c r="O31" s="13">
        <f t="shared" ref="O31:O47" si="4">IF(O7-M7=0,"-",O7-M7)</f>
        <v>2.7044966030537743E-3</v>
      </c>
      <c r="P31" s="19">
        <f>P7-N7</f>
        <v>9.9264934021525697E-4</v>
      </c>
      <c r="Q31" s="13">
        <f t="shared" ref="Q31:Q47" si="5">IF(Q7-O7=0,"-",Q7-O7)</f>
        <v>2.3940045292617507E-3</v>
      </c>
      <c r="R31" s="19">
        <f>R7-P7</f>
        <v>-2.0731985426140076E-3</v>
      </c>
      <c r="S31" s="13">
        <f t="shared" ref="S31:S47" si="6">IF(S7-Q7=0,"-",S7-Q7)</f>
        <v>-5.000000000000171E-3</v>
      </c>
      <c r="T31" s="19">
        <f>T7-R7</f>
        <v>-2.0731985426138966E-3</v>
      </c>
      <c r="U31" s="13">
        <f t="shared" ref="U31:U47" si="7">IF(U7-S7=0,"-",U7-S7)</f>
        <v>-4.9999999999998934E-3</v>
      </c>
      <c r="V31" s="19">
        <f>V7-T7</f>
        <v>1.6585588340910506E-3</v>
      </c>
      <c r="W31" s="13">
        <f t="shared" ref="W31:W47" si="8">IF(W7-U7=0,"-",W7-U7)</f>
        <v>3.999999999999837E-3</v>
      </c>
      <c r="X31" s="19">
        <f>X7-V7</f>
        <v>0</v>
      </c>
      <c r="Y31" s="13">
        <f t="shared" ref="Y31:Y32" si="9">IF(Y7-U7=0,"-",Y7-U7)</f>
        <v>3.999999999999837E-3</v>
      </c>
      <c r="Z31" s="19">
        <f>Z7-X7</f>
        <v>2.8962630590609884E-3</v>
      </c>
      <c r="AA31" s="13">
        <f t="shared" ref="AA31:AA47" si="10">IF(AA7-Y7=0,"-",AA7-Y7)</f>
        <v>6.985011323153878E-3</v>
      </c>
      <c r="AB31" s="19">
        <f>AB7-Z7</f>
        <v>0</v>
      </c>
      <c r="AC31" s="13" t="str">
        <f t="shared" ref="AC31:AC47" si="11">IF(AC7-AA7=0,"-",AC7-AA7)</f>
        <v>-</v>
      </c>
      <c r="AD31" s="19">
        <f>AD7-AB7</f>
        <v>4.1463970852262388E-4</v>
      </c>
      <c r="AE31" s="13">
        <f t="shared" ref="AE31:AE47" si="12">IF(AE7-AC7=0,"-",AE7-AC7)</f>
        <v>9.9999999999972333E-4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-8.2927941704535879E-4</v>
      </c>
      <c r="AI31" s="13">
        <f t="shared" ref="AI31:AI47" si="14">IF(AI7-AG7=0,"-",AI7-AG7)</f>
        <v>-1.9999999999994744E-3</v>
      </c>
      <c r="AJ31" s="19">
        <f>AJ7-AH7</f>
        <v>8.2927941704535879E-4</v>
      </c>
      <c r="AK31" s="13">
        <f t="shared" ref="AK31:AK47" si="15">IF(AK7-AI7=0,"-",AK7-AI7)</f>
        <v>1.9999999999994744E-3</v>
      </c>
      <c r="AL31" s="19">
        <f>AL7-AJ7</f>
        <v>-2.0357249918132592E-3</v>
      </c>
      <c r="AM31" s="13">
        <f t="shared" ref="AM31:AM47" si="16">IF(AM7-AK7=0,"-",AM7-AK7)</f>
        <v>-4.268692190526252E-3</v>
      </c>
      <c r="AN31" s="19">
        <f>AN7-AL7</f>
        <v>4.2427320838017368E-2</v>
      </c>
      <c r="AO31" s="13">
        <f t="shared" ref="AO31:AO47" si="17">IF(AO7-AM7=0,"-",AO7-AM7)</f>
        <v>0.10200000000000004</v>
      </c>
      <c r="AP31" s="19">
        <f>AP7-AN7</f>
        <v>0</v>
      </c>
      <c r="AQ31" s="13" t="str">
        <f t="shared" ref="AQ31:AQ47" si="18">IF(AQ7-AO7=0,"-",AQ7-AO7)</f>
        <v>-</v>
      </c>
    </row>
    <row r="32" spans="2:48" x14ac:dyDescent="0.25">
      <c r="B32" s="5" t="s">
        <v>14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-2.9484597007190638E-2</v>
      </c>
      <c r="I32" s="14">
        <f t="shared" si="1"/>
        <v>-5.8806441017499475E-2</v>
      </c>
      <c r="J32" s="20">
        <f>J8-H8</f>
        <v>0</v>
      </c>
      <c r="K32" s="14" t="str">
        <f t="shared" si="2"/>
        <v>-</v>
      </c>
      <c r="L32" s="20">
        <f>L8-J8</f>
        <v>0</v>
      </c>
      <c r="M32" s="14" t="str">
        <f t="shared" si="3"/>
        <v>-</v>
      </c>
      <c r="N32" s="20">
        <f>N8-L8</f>
        <v>-3.5962600033034864E-4</v>
      </c>
      <c r="O32" s="14">
        <f t="shared" si="4"/>
        <v>-7.172668892718656E-4</v>
      </c>
      <c r="P32" s="20">
        <f>P8-N8</f>
        <v>9.8009425816514284E-4</v>
      </c>
      <c r="Q32" s="14">
        <f t="shared" si="5"/>
        <v>1.9547784617954395E-3</v>
      </c>
      <c r="R32" s="20">
        <f>R8-P8</f>
        <v>-1.6061841057680715E-3</v>
      </c>
      <c r="S32" s="14">
        <f t="shared" si="6"/>
        <v>-3.2035021830570595E-3</v>
      </c>
      <c r="T32" s="20">
        <f>T8-R8</f>
        <v>8.6965057023735692E-4</v>
      </c>
      <c r="U32" s="14">
        <f t="shared" si="7"/>
        <v>1.7345007276857588E-3</v>
      </c>
      <c r="V32" s="20">
        <f>V8-T8</f>
        <v>-3.4275859317730584E-3</v>
      </c>
      <c r="W32" s="14">
        <f t="shared" si="8"/>
        <v>-6.8362518192147115E-3</v>
      </c>
      <c r="X32" s="20">
        <f>X8-V8</f>
        <v>-3.4275859317722812E-4</v>
      </c>
      <c r="Y32" s="14">
        <f t="shared" si="9"/>
        <v>-7.5198770011360022E-3</v>
      </c>
      <c r="Z32" s="20">
        <f>Z8-X8</f>
        <v>1.4674000532914899E-3</v>
      </c>
      <c r="AA32" s="14">
        <f t="shared" si="10"/>
        <v>2.9267001567602757E-3</v>
      </c>
      <c r="AB32" s="20">
        <f>AB8-Z8</f>
        <v>0</v>
      </c>
      <c r="AC32" s="14" t="str">
        <f t="shared" si="11"/>
        <v>-</v>
      </c>
      <c r="AD32" s="20">
        <f>AD8-AB8</f>
        <v>-5.0138380247177761E-4</v>
      </c>
      <c r="AE32" s="14">
        <f t="shared" si="12"/>
        <v>-9.9999999999973721E-4</v>
      </c>
      <c r="AF32" s="20">
        <f>AF8-AD8</f>
        <v>0</v>
      </c>
      <c r="AG32" s="14" t="str">
        <f t="shared" si="13"/>
        <v>-</v>
      </c>
      <c r="AH32" s="20">
        <f>AH8-AF8</f>
        <v>-3.6826676776557932E-4</v>
      </c>
      <c r="AI32" s="14">
        <f t="shared" si="14"/>
        <v>-7.3450072768603547E-4</v>
      </c>
      <c r="AJ32" s="20">
        <f>AJ8-AH8</f>
        <v>8.4414239564933879E-4</v>
      </c>
      <c r="AK32" s="14">
        <f t="shared" si="15"/>
        <v>1.6836251819217773E-3</v>
      </c>
      <c r="AL32" s="20">
        <f>AL8-AJ8</f>
        <v>-1.2780086765495247E-2</v>
      </c>
      <c r="AM32" s="14">
        <f t="shared" si="16"/>
        <v>-2.6470182351305396E-2</v>
      </c>
      <c r="AN32" s="20">
        <f>AN8-AL8</f>
        <v>5.1269697043446971E-2</v>
      </c>
      <c r="AO32" s="14">
        <f t="shared" si="17"/>
        <v>0.10338082642647317</v>
      </c>
      <c r="AP32" s="20">
        <f>AP8-AN8</f>
        <v>0</v>
      </c>
      <c r="AQ32" s="14" t="str">
        <f t="shared" si="18"/>
        <v>-</v>
      </c>
    </row>
    <row r="33" spans="2:43" x14ac:dyDescent="0.25">
      <c r="B33" s="5" t="s">
        <v>15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0.71974522292993637</v>
      </c>
      <c r="I33" s="14">
        <f t="shared" si="1"/>
        <v>0.45200000000000007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-1.5923566878980777E-2</v>
      </c>
      <c r="O33" s="14">
        <f t="shared" si="4"/>
        <v>-9.9999999999998979E-3</v>
      </c>
      <c r="P33" s="20">
        <f t="shared" si="19"/>
        <v>-1.5923566878985884E-3</v>
      </c>
      <c r="Q33" s="14">
        <f t="shared" si="5"/>
        <v>-1.000000000000334E-3</v>
      </c>
      <c r="R33" s="20">
        <f t="shared" si="19"/>
        <v>3.1847133757962887E-3</v>
      </c>
      <c r="S33" s="14">
        <f t="shared" si="6"/>
        <v>2.0000000000000573E-3</v>
      </c>
      <c r="T33" s="20">
        <f t="shared" si="19"/>
        <v>-1.5923566878977002E-3</v>
      </c>
      <c r="U33" s="14">
        <f t="shared" si="7"/>
        <v>-9.9999999999972333E-4</v>
      </c>
      <c r="V33" s="20">
        <f t="shared" si="19"/>
        <v>0</v>
      </c>
      <c r="W33" s="14" t="str">
        <f t="shared" si="8"/>
        <v>-</v>
      </c>
      <c r="X33" s="20">
        <f t="shared" si="19"/>
        <v>0</v>
      </c>
      <c r="Y33" s="14" t="str">
        <f t="shared" ref="Y33:Y47" si="20">IF(Y9-W9=0,"-",Y9-W9)</f>
        <v>-</v>
      </c>
      <c r="Z33" s="20">
        <f t="shared" si="19"/>
        <v>-2.070063694267521E-2</v>
      </c>
      <c r="AA33" s="14">
        <f t="shared" si="10"/>
        <v>-1.3000000000000067E-2</v>
      </c>
      <c r="AB33" s="20">
        <f t="shared" si="19"/>
        <v>0</v>
      </c>
      <c r="AC33" s="14" t="str">
        <f t="shared" si="11"/>
        <v>-</v>
      </c>
      <c r="AD33" s="20">
        <f t="shared" si="19"/>
        <v>3.1847133757958446E-3</v>
      </c>
      <c r="AE33" s="14">
        <f t="shared" si="12"/>
        <v>1.9999999999997797E-3</v>
      </c>
      <c r="AF33" s="20">
        <f t="shared" si="19"/>
        <v>0</v>
      </c>
      <c r="AG33" s="14" t="str">
        <f t="shared" si="13"/>
        <v>-</v>
      </c>
      <c r="AH33" s="20">
        <f t="shared" si="19"/>
        <v>4.777070063694655E-3</v>
      </c>
      <c r="AI33" s="14">
        <f t="shared" si="14"/>
        <v>3.0000000000001137E-3</v>
      </c>
      <c r="AJ33" s="20">
        <f t="shared" si="19"/>
        <v>1.5923566878979223E-3</v>
      </c>
      <c r="AK33" s="14">
        <f t="shared" si="15"/>
        <v>9.9999999999994538E-4</v>
      </c>
      <c r="AL33" s="20">
        <f t="shared" ref="AL33:AL47" si="21">AL9-AJ9</f>
        <v>-6.3694267515923553E-3</v>
      </c>
      <c r="AM33" s="14">
        <f t="shared" si="16"/>
        <v>-4.0000000000000036E-3</v>
      </c>
      <c r="AN33" s="20">
        <f t="shared" ref="AN33:AN47" si="22">AN9-AL9</f>
        <v>0.17356687898089151</v>
      </c>
      <c r="AO33" s="14">
        <f t="shared" si="17"/>
        <v>0.10899999999999987</v>
      </c>
      <c r="AP33" s="20">
        <f t="shared" ref="AP33:AP47" si="23">AP9-AN9</f>
        <v>0</v>
      </c>
      <c r="AQ33" s="14" t="str">
        <f t="shared" si="18"/>
        <v>-</v>
      </c>
    </row>
    <row r="34" spans="2:43" x14ac:dyDescent="0.25">
      <c r="B34" s="5" t="s">
        <v>16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-4.7363816786948232E-2</v>
      </c>
      <c r="I34" s="14">
        <f t="shared" si="1"/>
        <v>-9.999999999999977E-2</v>
      </c>
      <c r="J34" s="20">
        <f t="shared" si="19"/>
        <v>0</v>
      </c>
      <c r="K34" s="14" t="str">
        <f t="shared" si="2"/>
        <v>-</v>
      </c>
      <c r="L34" s="20">
        <f t="shared" si="19"/>
        <v>0</v>
      </c>
      <c r="M34" s="14" t="str">
        <f t="shared" si="3"/>
        <v>-</v>
      </c>
      <c r="N34" s="20">
        <f t="shared" si="19"/>
        <v>1.0335296121999349E-3</v>
      </c>
      <c r="O34" s="14">
        <f t="shared" si="4"/>
        <v>2.1821079514113412E-3</v>
      </c>
      <c r="P34" s="20">
        <f t="shared" si="19"/>
        <v>3.8738489140843768E-4</v>
      </c>
      <c r="Q34" s="14">
        <f t="shared" si="5"/>
        <v>8.1789204858843945E-4</v>
      </c>
      <c r="R34" s="20">
        <f t="shared" si="19"/>
        <v>-2.071599455536699E-3</v>
      </c>
      <c r="S34" s="14">
        <f t="shared" si="6"/>
        <v>-4.3738017669800178E-3</v>
      </c>
      <c r="T34" s="20">
        <f t="shared" si="19"/>
        <v>4.7363816786938351E-4</v>
      </c>
      <c r="U34" s="14">
        <f t="shared" si="7"/>
        <v>9.999999999999315E-4</v>
      </c>
      <c r="V34" s="20">
        <f t="shared" si="19"/>
        <v>6.6309343501728124E-3</v>
      </c>
      <c r="W34" s="14">
        <f t="shared" si="8"/>
        <v>1.3999999999999985E-2</v>
      </c>
      <c r="X34" s="20">
        <f t="shared" si="19"/>
        <v>0</v>
      </c>
      <c r="Y34" s="14" t="str">
        <f t="shared" si="20"/>
        <v>-</v>
      </c>
      <c r="Z34" s="20">
        <f t="shared" si="19"/>
        <v>6.2647409091176609E-4</v>
      </c>
      <c r="AA34" s="14">
        <f t="shared" si="10"/>
        <v>1.322684980667399E-3</v>
      </c>
      <c r="AB34" s="20">
        <f t="shared" si="19"/>
        <v>0</v>
      </c>
      <c r="AC34" s="14" t="str">
        <f t="shared" si="11"/>
        <v>-</v>
      </c>
      <c r="AD34" s="20">
        <f t="shared" si="19"/>
        <v>-9.4727633573910008E-4</v>
      </c>
      <c r="AE34" s="14">
        <f t="shared" si="12"/>
        <v>-2.0000000000001822E-3</v>
      </c>
      <c r="AF34" s="20">
        <f t="shared" si="19"/>
        <v>0</v>
      </c>
      <c r="AG34" s="14" t="str">
        <f t="shared" si="13"/>
        <v>-</v>
      </c>
      <c r="AH34" s="20">
        <f t="shared" si="19"/>
        <v>9.4727633573910008E-4</v>
      </c>
      <c r="AI34" s="14">
        <f t="shared" si="14"/>
        <v>2.0000000000001822E-3</v>
      </c>
      <c r="AJ34" s="20">
        <f t="shared" si="19"/>
        <v>4.7363816786949453E-4</v>
      </c>
      <c r="AK34" s="14">
        <f t="shared" si="15"/>
        <v>9.9999999999994538E-4</v>
      </c>
      <c r="AL34" s="20">
        <f t="shared" si="21"/>
        <v>-1.4712461580321801E-3</v>
      </c>
      <c r="AM34" s="14">
        <f t="shared" si="16"/>
        <v>-3.0494910034167128E-3</v>
      </c>
      <c r="AN34" s="20">
        <f t="shared" si="22"/>
        <v>4.8195426058075252E-2</v>
      </c>
      <c r="AO34" s="14">
        <f t="shared" si="17"/>
        <v>0.10168950567314368</v>
      </c>
      <c r="AP34" s="20">
        <f t="shared" si="23"/>
        <v>0</v>
      </c>
      <c r="AQ34" s="14" t="str">
        <f t="shared" si="18"/>
        <v>-</v>
      </c>
    </row>
    <row r="35" spans="2:43" x14ac:dyDescent="0.25">
      <c r="B35" s="5" t="s">
        <v>17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1.2235710376475417E-2</v>
      </c>
      <c r="I35" s="14">
        <f t="shared" si="1"/>
        <v>2.0885984534477146E-2</v>
      </c>
      <c r="J35" s="20">
        <f t="shared" si="19"/>
        <v>0</v>
      </c>
      <c r="K35" s="14" t="str">
        <f t="shared" si="2"/>
        <v>-</v>
      </c>
      <c r="L35" s="20">
        <f t="shared" si="19"/>
        <v>0</v>
      </c>
      <c r="M35" s="14" t="str">
        <f t="shared" si="3"/>
        <v>-</v>
      </c>
      <c r="N35" s="20">
        <f t="shared" si="19"/>
        <v>8.7384230434528476E-5</v>
      </c>
      <c r="O35" s="14">
        <f t="shared" si="4"/>
        <v>1.4916221692508336E-4</v>
      </c>
      <c r="P35" s="20">
        <f t="shared" si="19"/>
        <v>-1.1149025352596986E-4</v>
      </c>
      <c r="Q35" s="14">
        <f t="shared" si="5"/>
        <v>-1.9031046332741025E-4</v>
      </c>
      <c r="R35" s="20">
        <f t="shared" si="19"/>
        <v>-1.7949566521964222E-3</v>
      </c>
      <c r="S35" s="14">
        <f t="shared" si="6"/>
        <v>-3.0639362754047023E-3</v>
      </c>
      <c r="T35" s="20">
        <f t="shared" si="19"/>
        <v>2.0853752282516957E-3</v>
      </c>
      <c r="U35" s="14">
        <f t="shared" si="7"/>
        <v>3.5596719295992833E-3</v>
      </c>
      <c r="V35" s="20">
        <f t="shared" si="19"/>
        <v>1.0380265717126358E-2</v>
      </c>
      <c r="W35" s="14">
        <f t="shared" si="8"/>
        <v>1.7718797075198026E-2</v>
      </c>
      <c r="X35" s="20">
        <f t="shared" si="19"/>
        <v>0</v>
      </c>
      <c r="Y35" s="14" t="str">
        <f t="shared" si="20"/>
        <v>-</v>
      </c>
      <c r="Z35" s="20">
        <f t="shared" si="19"/>
        <v>-2.25507031525507E-3</v>
      </c>
      <c r="AA35" s="14">
        <f t="shared" si="10"/>
        <v>-3.8493362689535626E-3</v>
      </c>
      <c r="AB35" s="20">
        <f t="shared" si="19"/>
        <v>0</v>
      </c>
      <c r="AC35" s="14" t="str">
        <f t="shared" si="11"/>
        <v>-</v>
      </c>
      <c r="AD35" s="20">
        <f t="shared" si="19"/>
        <v>-8.9040292466968651E-4</v>
      </c>
      <c r="AE35" s="14">
        <f t="shared" si="12"/>
        <v>-1.5198906431995451E-3</v>
      </c>
      <c r="AF35" s="20">
        <f t="shared" si="19"/>
        <v>0</v>
      </c>
      <c r="AG35" s="14" t="str">
        <f t="shared" si="13"/>
        <v>-</v>
      </c>
      <c r="AH35" s="20">
        <f t="shared" si="19"/>
        <v>5.8583354575780788E-4</v>
      </c>
      <c r="AI35" s="14">
        <f t="shared" si="14"/>
        <v>1.0000000000000842E-3</v>
      </c>
      <c r="AJ35" s="20">
        <f t="shared" si="19"/>
        <v>5.8583354575758584E-4</v>
      </c>
      <c r="AK35" s="14">
        <f t="shared" si="15"/>
        <v>9.9999999999972333E-4</v>
      </c>
      <c r="AL35" s="20">
        <f t="shared" si="21"/>
        <v>-1.1172512542589441E-2</v>
      </c>
      <c r="AM35" s="14">
        <f t="shared" si="16"/>
        <v>-1.8904261581076987E-2</v>
      </c>
      <c r="AN35" s="20">
        <f t="shared" si="22"/>
        <v>6.0422959387633091E-2</v>
      </c>
      <c r="AO35" s="14">
        <f t="shared" si="17"/>
        <v>0.10417581215127998</v>
      </c>
      <c r="AP35" s="20">
        <f t="shared" si="23"/>
        <v>0</v>
      </c>
      <c r="AQ35" s="14" t="str">
        <f t="shared" si="18"/>
        <v>-</v>
      </c>
    </row>
    <row r="36" spans="2:43" x14ac:dyDescent="0.25">
      <c r="B36" s="5" t="s">
        <v>18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2.0000000000000004</v>
      </c>
      <c r="I36" s="14">
        <f t="shared" si="1"/>
        <v>0.58600000000000008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-4.7781569965870574E-2</v>
      </c>
      <c r="O36" s="14">
        <f t="shared" si="4"/>
        <v>-1.4000000000000012E-2</v>
      </c>
      <c r="P36" s="20">
        <f t="shared" si="19"/>
        <v>0</v>
      </c>
      <c r="Q36" s="14" t="str">
        <f t="shared" si="5"/>
        <v>-</v>
      </c>
      <c r="R36" s="20">
        <f t="shared" si="19"/>
        <v>1.0238907849829282E-2</v>
      </c>
      <c r="S36" s="14">
        <f t="shared" si="6"/>
        <v>2.9999999999998916E-3</v>
      </c>
      <c r="T36" s="20">
        <f t="shared" si="19"/>
        <v>-3.4129692832762792E-3</v>
      </c>
      <c r="U36" s="14">
        <f t="shared" si="7"/>
        <v>-9.9999999999988987E-4</v>
      </c>
      <c r="V36" s="20">
        <f t="shared" si="19"/>
        <v>0</v>
      </c>
      <c r="W36" s="14" t="str">
        <f t="shared" si="8"/>
        <v>-</v>
      </c>
      <c r="X36" s="20">
        <f t="shared" si="19"/>
        <v>3.4129692832762792E-3</v>
      </c>
      <c r="Y36" s="14">
        <f t="shared" si="20"/>
        <v>9.9999999999988987E-4</v>
      </c>
      <c r="Z36" s="20">
        <f t="shared" si="19"/>
        <v>-5.4607508532423576E-2</v>
      </c>
      <c r="AA36" s="14">
        <f t="shared" si="10"/>
        <v>-1.6000000000000014E-2</v>
      </c>
      <c r="AB36" s="20">
        <f t="shared" si="19"/>
        <v>0</v>
      </c>
      <c r="AC36" s="14" t="str">
        <f t="shared" si="11"/>
        <v>-</v>
      </c>
      <c r="AD36" s="20">
        <f t="shared" si="19"/>
        <v>-3.4129692832762792E-3</v>
      </c>
      <c r="AE36" s="14">
        <f t="shared" si="12"/>
        <v>-9.9999999999988987E-4</v>
      </c>
      <c r="AF36" s="20">
        <f t="shared" si="19"/>
        <v>0</v>
      </c>
      <c r="AG36" s="14" t="str">
        <f t="shared" si="13"/>
        <v>-</v>
      </c>
      <c r="AH36" s="20">
        <f t="shared" si="19"/>
        <v>1.023890784983017E-2</v>
      </c>
      <c r="AI36" s="14">
        <f t="shared" si="14"/>
        <v>3.0000000000001137E-3</v>
      </c>
      <c r="AJ36" s="20">
        <f t="shared" si="19"/>
        <v>3.4129692832762792E-3</v>
      </c>
      <c r="AK36" s="14">
        <f t="shared" si="15"/>
        <v>9.9999999999988987E-4</v>
      </c>
      <c r="AL36" s="20">
        <f t="shared" si="21"/>
        <v>-1.3651877133106005E-2</v>
      </c>
      <c r="AM36" s="14">
        <f t="shared" si="16"/>
        <v>-4.0000000000000036E-3</v>
      </c>
      <c r="AN36" s="20">
        <f t="shared" si="22"/>
        <v>0.37883959044368609</v>
      </c>
      <c r="AO36" s="14">
        <f t="shared" si="17"/>
        <v>0.1110000000000001</v>
      </c>
      <c r="AP36" s="20">
        <f t="shared" si="23"/>
        <v>0</v>
      </c>
      <c r="AQ36" s="14" t="str">
        <f t="shared" si="18"/>
        <v>-</v>
      </c>
    </row>
    <row r="37" spans="2:43" x14ac:dyDescent="0.25">
      <c r="B37" s="5" t="s">
        <v>19</v>
      </c>
      <c r="D37" s="24"/>
      <c r="E37" s="25"/>
      <c r="F37" s="20">
        <f t="shared" si="19"/>
        <v>0</v>
      </c>
      <c r="G37" s="14" t="str">
        <f t="shared" si="0"/>
        <v>-</v>
      </c>
      <c r="H37" s="20" t="e">
        <f t="shared" si="19"/>
        <v>#VALUE!</v>
      </c>
      <c r="I37" s="14" t="str">
        <f t="shared" si="1"/>
        <v>-</v>
      </c>
      <c r="J37" s="20" t="e">
        <f t="shared" si="19"/>
        <v>#VALUE!</v>
      </c>
      <c r="K37" s="14" t="str">
        <f t="shared" si="2"/>
        <v>-</v>
      </c>
      <c r="L37" s="20" t="e">
        <f t="shared" si="19"/>
        <v>#VALUE!</v>
      </c>
      <c r="M37" s="14" t="str">
        <f t="shared" si="3"/>
        <v>-</v>
      </c>
      <c r="N37" s="20" t="e">
        <f t="shared" si="19"/>
        <v>#VALUE!</v>
      </c>
      <c r="O37" s="14" t="str">
        <f t="shared" si="4"/>
        <v>-</v>
      </c>
      <c r="P37" s="20" t="e">
        <f t="shared" si="19"/>
        <v>#VALUE!</v>
      </c>
      <c r="Q37" s="14" t="str">
        <f t="shared" si="5"/>
        <v>-</v>
      </c>
      <c r="R37" s="20" t="e">
        <f t="shared" si="19"/>
        <v>#VALUE!</v>
      </c>
      <c r="S37" s="14" t="str">
        <f t="shared" si="6"/>
        <v>-</v>
      </c>
      <c r="T37" s="20" t="e">
        <f t="shared" si="19"/>
        <v>#VALUE!</v>
      </c>
      <c r="U37" s="14" t="str">
        <f t="shared" si="7"/>
        <v>-</v>
      </c>
      <c r="V37" s="20" t="e">
        <f t="shared" si="19"/>
        <v>#VALUE!</v>
      </c>
      <c r="W37" s="14" t="str">
        <f t="shared" si="8"/>
        <v>-</v>
      </c>
      <c r="X37" s="20" t="e">
        <f t="shared" si="19"/>
        <v>#VALUE!</v>
      </c>
      <c r="Y37" s="14" t="str">
        <f t="shared" si="20"/>
        <v>-</v>
      </c>
      <c r="Z37" s="20" t="e">
        <f t="shared" si="19"/>
        <v>#VALUE!</v>
      </c>
      <c r="AA37" s="14" t="str">
        <f t="shared" si="10"/>
        <v>-</v>
      </c>
      <c r="AB37" s="20" t="e">
        <f t="shared" si="19"/>
        <v>#VALUE!</v>
      </c>
      <c r="AC37" s="14" t="str">
        <f t="shared" si="11"/>
        <v>-</v>
      </c>
      <c r="AD37" s="20" t="e">
        <f t="shared" si="19"/>
        <v>#VALUE!</v>
      </c>
      <c r="AE37" s="14" t="str">
        <f t="shared" si="12"/>
        <v>-</v>
      </c>
      <c r="AF37" s="20" t="e">
        <f t="shared" si="19"/>
        <v>#VALUE!</v>
      </c>
      <c r="AG37" s="14" t="str">
        <f t="shared" si="13"/>
        <v>-</v>
      </c>
      <c r="AH37" s="20" t="e">
        <f t="shared" si="19"/>
        <v>#VALUE!</v>
      </c>
      <c r="AI37" s="14" t="str">
        <f t="shared" si="14"/>
        <v>-</v>
      </c>
      <c r="AJ37" s="20" t="e">
        <f t="shared" si="19"/>
        <v>#VALUE!</v>
      </c>
      <c r="AK37" s="14" t="str">
        <f t="shared" si="15"/>
        <v>-</v>
      </c>
      <c r="AL37" s="20" t="e">
        <f t="shared" si="21"/>
        <v>#VALUE!</v>
      </c>
      <c r="AM37" s="14">
        <f t="shared" si="16"/>
        <v>0.48242827464589783</v>
      </c>
      <c r="AN37" s="20"/>
      <c r="AO37" s="14">
        <f t="shared" si="17"/>
        <v>0.10306916614196077</v>
      </c>
      <c r="AP37" s="20"/>
      <c r="AQ37" s="14">
        <f t="shared" si="18"/>
        <v>-2.0406866582400873E-4</v>
      </c>
    </row>
    <row r="38" spans="2:43" x14ac:dyDescent="0.25">
      <c r="B38" s="5" t="s">
        <v>20</v>
      </c>
      <c r="D38" s="24"/>
      <c r="E38" s="25"/>
      <c r="F38" s="20">
        <f t="shared" si="19"/>
        <v>0</v>
      </c>
      <c r="G38" s="14" t="str">
        <f t="shared" si="0"/>
        <v>-</v>
      </c>
      <c r="H38" s="20" t="e">
        <f t="shared" si="19"/>
        <v>#VALUE!</v>
      </c>
      <c r="I38" s="14" t="str">
        <f t="shared" si="1"/>
        <v>-</v>
      </c>
      <c r="J38" s="20" t="e">
        <f t="shared" si="19"/>
        <v>#VALUE!</v>
      </c>
      <c r="K38" s="14" t="str">
        <f t="shared" si="2"/>
        <v>-</v>
      </c>
      <c r="L38" s="20" t="e">
        <f t="shared" si="19"/>
        <v>#VALUE!</v>
      </c>
      <c r="M38" s="14" t="str">
        <f t="shared" si="3"/>
        <v>-</v>
      </c>
      <c r="N38" s="20" t="e">
        <f t="shared" si="19"/>
        <v>#VALUE!</v>
      </c>
      <c r="O38" s="14" t="str">
        <f t="shared" si="4"/>
        <v>-</v>
      </c>
      <c r="P38" s="20" t="e">
        <f t="shared" si="19"/>
        <v>#VALUE!</v>
      </c>
      <c r="Q38" s="14" t="str">
        <f t="shared" si="5"/>
        <v>-</v>
      </c>
      <c r="R38" s="20" t="e">
        <f t="shared" si="19"/>
        <v>#VALUE!</v>
      </c>
      <c r="S38" s="14" t="str">
        <f t="shared" si="6"/>
        <v>-</v>
      </c>
      <c r="T38" s="20" t="e">
        <f t="shared" si="19"/>
        <v>#VALUE!</v>
      </c>
      <c r="U38" s="14" t="str">
        <f t="shared" si="7"/>
        <v>-</v>
      </c>
      <c r="V38" s="20" t="e">
        <f t="shared" si="19"/>
        <v>#VALUE!</v>
      </c>
      <c r="W38" s="14" t="str">
        <f t="shared" si="8"/>
        <v>-</v>
      </c>
      <c r="X38" s="20" t="e">
        <f t="shared" si="19"/>
        <v>#VALUE!</v>
      </c>
      <c r="Y38" s="14" t="str">
        <f t="shared" si="20"/>
        <v>-</v>
      </c>
      <c r="Z38" s="20" t="e">
        <f t="shared" si="19"/>
        <v>#VALUE!</v>
      </c>
      <c r="AA38" s="14" t="str">
        <f t="shared" si="10"/>
        <v>-</v>
      </c>
      <c r="AB38" s="20" t="e">
        <f t="shared" si="19"/>
        <v>#VALUE!</v>
      </c>
      <c r="AC38" s="14" t="str">
        <f t="shared" si="11"/>
        <v>-</v>
      </c>
      <c r="AD38" s="20" t="e">
        <f t="shared" si="19"/>
        <v>#VALUE!</v>
      </c>
      <c r="AE38" s="14" t="str">
        <f t="shared" si="12"/>
        <v>-</v>
      </c>
      <c r="AF38" s="20" t="e">
        <f t="shared" si="19"/>
        <v>#VALUE!</v>
      </c>
      <c r="AG38" s="14" t="str">
        <f t="shared" si="13"/>
        <v>-</v>
      </c>
      <c r="AH38" s="20" t="e">
        <f t="shared" si="19"/>
        <v>#VALUE!</v>
      </c>
      <c r="AI38" s="14" t="str">
        <f t="shared" si="14"/>
        <v>-</v>
      </c>
      <c r="AJ38" s="20" t="e">
        <f t="shared" si="19"/>
        <v>#VALUE!</v>
      </c>
      <c r="AK38" s="14" t="str">
        <f t="shared" si="15"/>
        <v>-</v>
      </c>
      <c r="AL38" s="20" t="e">
        <f t="shared" si="21"/>
        <v>#VALUE!</v>
      </c>
      <c r="AM38" s="14">
        <f t="shared" si="16"/>
        <v>0.46659518295909769</v>
      </c>
      <c r="AN38" s="20"/>
      <c r="AO38" s="14">
        <f t="shared" si="17"/>
        <v>0.10425469206707189</v>
      </c>
      <c r="AP38" s="20"/>
      <c r="AQ38" s="14" t="str">
        <f t="shared" si="18"/>
        <v>-</v>
      </c>
    </row>
    <row r="39" spans="2:43" x14ac:dyDescent="0.25">
      <c r="B39" s="5" t="s">
        <v>21</v>
      </c>
      <c r="D39" s="24"/>
      <c r="E39" s="25"/>
      <c r="F39" s="20">
        <f t="shared" si="19"/>
        <v>0</v>
      </c>
      <c r="G39" s="14" t="str">
        <f t="shared" si="0"/>
        <v>-</v>
      </c>
      <c r="H39" s="20" t="e">
        <f t="shared" si="19"/>
        <v>#VALUE!</v>
      </c>
      <c r="I39" s="14" t="str">
        <f t="shared" si="1"/>
        <v>-</v>
      </c>
      <c r="J39" s="20" t="e">
        <f t="shared" si="19"/>
        <v>#VALUE!</v>
      </c>
      <c r="K39" s="14" t="str">
        <f t="shared" si="2"/>
        <v>-</v>
      </c>
      <c r="L39" s="20" t="e">
        <f t="shared" si="19"/>
        <v>#VALUE!</v>
      </c>
      <c r="M39" s="14" t="str">
        <f t="shared" si="3"/>
        <v>-</v>
      </c>
      <c r="N39" s="20" t="e">
        <f t="shared" si="19"/>
        <v>#VALUE!</v>
      </c>
      <c r="O39" s="14" t="str">
        <f t="shared" si="4"/>
        <v>-</v>
      </c>
      <c r="P39" s="20" t="e">
        <f t="shared" si="19"/>
        <v>#VALUE!</v>
      </c>
      <c r="Q39" s="14" t="str">
        <f t="shared" si="5"/>
        <v>-</v>
      </c>
      <c r="R39" s="20" t="e">
        <f t="shared" si="19"/>
        <v>#VALUE!</v>
      </c>
      <c r="S39" s="14" t="str">
        <f t="shared" si="6"/>
        <v>-</v>
      </c>
      <c r="T39" s="20" t="e">
        <f t="shared" si="19"/>
        <v>#VALUE!</v>
      </c>
      <c r="U39" s="14" t="str">
        <f t="shared" si="7"/>
        <v>-</v>
      </c>
      <c r="V39" s="20" t="e">
        <f t="shared" si="19"/>
        <v>#VALUE!</v>
      </c>
      <c r="W39" s="14" t="str">
        <f t="shared" si="8"/>
        <v>-</v>
      </c>
      <c r="X39" s="20" t="e">
        <f t="shared" si="19"/>
        <v>#VALUE!</v>
      </c>
      <c r="Y39" s="14" t="str">
        <f t="shared" si="20"/>
        <v>-</v>
      </c>
      <c r="Z39" s="20" t="e">
        <f t="shared" si="19"/>
        <v>#VALUE!</v>
      </c>
      <c r="AA39" s="14" t="str">
        <f t="shared" si="10"/>
        <v>-</v>
      </c>
      <c r="AB39" s="20" t="e">
        <f t="shared" si="19"/>
        <v>#VALUE!</v>
      </c>
      <c r="AC39" s="14" t="str">
        <f t="shared" si="11"/>
        <v>-</v>
      </c>
      <c r="AD39" s="20" t="e">
        <f t="shared" si="19"/>
        <v>#VALUE!</v>
      </c>
      <c r="AE39" s="14" t="str">
        <f t="shared" si="12"/>
        <v>-</v>
      </c>
      <c r="AF39" s="20" t="e">
        <f t="shared" si="19"/>
        <v>#VALUE!</v>
      </c>
      <c r="AG39" s="14" t="str">
        <f t="shared" si="13"/>
        <v>-</v>
      </c>
      <c r="AH39" s="20" t="e">
        <f t="shared" si="19"/>
        <v>#VALUE!</v>
      </c>
      <c r="AI39" s="14" t="str">
        <f t="shared" si="14"/>
        <v>-</v>
      </c>
      <c r="AJ39" s="20" t="e">
        <f t="shared" si="19"/>
        <v>#VALUE!</v>
      </c>
      <c r="AK39" s="14" t="str">
        <f t="shared" si="15"/>
        <v>-</v>
      </c>
      <c r="AL39" s="20" t="e">
        <f t="shared" si="21"/>
        <v>#VALUE!</v>
      </c>
      <c r="AM39" s="14">
        <f t="shared" si="16"/>
        <v>0.66473528904792256</v>
      </c>
      <c r="AN39" s="20"/>
      <c r="AO39" s="14">
        <f t="shared" si="17"/>
        <v>0.10609773379544951</v>
      </c>
      <c r="AP39" s="20"/>
      <c r="AQ39" s="14">
        <f t="shared" si="18"/>
        <v>-4.6747897993637544E-5</v>
      </c>
    </row>
    <row r="40" spans="2:43" x14ac:dyDescent="0.25">
      <c r="B40" s="5" t="s">
        <v>90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91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22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8.8459355197416656E-3</v>
      </c>
      <c r="I42" s="14">
        <f t="shared" si="1"/>
        <v>1.7723642123712326E-2</v>
      </c>
      <c r="J42" s="20">
        <f t="shared" si="19"/>
        <v>0</v>
      </c>
      <c r="K42" s="14" t="str">
        <f t="shared" si="2"/>
        <v>-</v>
      </c>
      <c r="L42" s="20">
        <f t="shared" si="19"/>
        <v>0</v>
      </c>
      <c r="M42" s="14" t="str">
        <f t="shared" si="3"/>
        <v>-</v>
      </c>
      <c r="N42" s="20">
        <f t="shared" si="19"/>
        <v>2.2435242786502663E-3</v>
      </c>
      <c r="O42" s="14">
        <f t="shared" si="4"/>
        <v>4.4951064047342414E-3</v>
      </c>
      <c r="P42" s="20">
        <f t="shared" si="19"/>
        <v>-1.505452805630636E-3</v>
      </c>
      <c r="Q42" s="14">
        <f t="shared" si="5"/>
        <v>-3.016312599338964E-3</v>
      </c>
      <c r="R42" s="20">
        <f t="shared" si="19"/>
        <v>-1.9916152478491878E-3</v>
      </c>
      <c r="S42" s="14">
        <f t="shared" si="6"/>
        <v>-3.9903835860241078E-3</v>
      </c>
      <c r="T42" s="20">
        <f t="shared" si="19"/>
        <v>5.5835110105828534E-4</v>
      </c>
      <c r="U42" s="14">
        <f t="shared" si="7"/>
        <v>1.1187075773333444E-3</v>
      </c>
      <c r="V42" s="20">
        <f t="shared" si="19"/>
        <v>-3.0948338941745313E-3</v>
      </c>
      <c r="W42" s="14">
        <f t="shared" si="8"/>
        <v>-6.2007832015360132E-3</v>
      </c>
      <c r="X42" s="20">
        <f t="shared" si="19"/>
        <v>-5.3753022727143218E-5</v>
      </c>
      <c r="Y42" s="14">
        <f t="shared" si="20"/>
        <v>-1.0769910494556195E-4</v>
      </c>
      <c r="Z42" s="20">
        <f t="shared" si="19"/>
        <v>6.9766031037432619E-4</v>
      </c>
      <c r="AA42" s="14">
        <f t="shared" si="10"/>
        <v>1.3978263392714664E-3</v>
      </c>
      <c r="AB42" s="20">
        <f t="shared" si="19"/>
        <v>0</v>
      </c>
      <c r="AC42" s="14" t="str">
        <f t="shared" si="11"/>
        <v>-</v>
      </c>
      <c r="AD42" s="20">
        <f t="shared" si="19"/>
        <v>2.6658366679632728E-4</v>
      </c>
      <c r="AE42" s="14">
        <f t="shared" si="12"/>
        <v>5.3412479615973403E-4</v>
      </c>
      <c r="AF42" s="20">
        <f t="shared" si="19"/>
        <v>0</v>
      </c>
      <c r="AG42" s="14" t="str">
        <f t="shared" si="13"/>
        <v>-</v>
      </c>
      <c r="AH42" s="20">
        <f t="shared" si="19"/>
        <v>1.2122723324281548E-3</v>
      </c>
      <c r="AI42" s="14">
        <f t="shared" si="14"/>
        <v>2.4288986652099172E-3</v>
      </c>
      <c r="AJ42" s="20">
        <f t="shared" si="19"/>
        <v>-1.6550010212177391E-3</v>
      </c>
      <c r="AK42" s="14">
        <f t="shared" si="15"/>
        <v>-3.3159461482595489E-3</v>
      </c>
      <c r="AL42" s="20">
        <f t="shared" si="21"/>
        <v>1.7837955732435962E-3</v>
      </c>
      <c r="AM42" s="14">
        <f t="shared" si="16"/>
        <v>3.5530567180837389E-3</v>
      </c>
      <c r="AN42" s="20">
        <f t="shared" si="22"/>
        <v>5.1642011142689404E-2</v>
      </c>
      <c r="AO42" s="14">
        <f t="shared" si="17"/>
        <v>0.10332150860552065</v>
      </c>
      <c r="AP42" s="20">
        <f t="shared" si="23"/>
        <v>-2.1325905981717241E-4</v>
      </c>
      <c r="AQ42" s="14">
        <f t="shared" si="18"/>
        <v>-4.2667292184324357E-4</v>
      </c>
    </row>
    <row r="43" spans="2:43" x14ac:dyDescent="0.25">
      <c r="B43" s="5" t="s">
        <v>23</v>
      </c>
      <c r="D43" s="24"/>
      <c r="E43" s="25"/>
      <c r="F43" s="20">
        <f t="shared" si="19"/>
        <v>0</v>
      </c>
      <c r="G43" s="14"/>
      <c r="H43" s="20">
        <f t="shared" si="19"/>
        <v>2.330959404002142E-2</v>
      </c>
      <c r="I43" s="14">
        <f t="shared" si="1"/>
        <v>4.7058108734597218E-2</v>
      </c>
      <c r="J43" s="20">
        <f t="shared" si="19"/>
        <v>0</v>
      </c>
      <c r="K43" s="14" t="str">
        <f t="shared" si="2"/>
        <v>-</v>
      </c>
      <c r="L43" s="20">
        <f t="shared" si="19"/>
        <v>0</v>
      </c>
      <c r="M43" s="14" t="str">
        <f t="shared" si="3"/>
        <v>-</v>
      </c>
      <c r="N43" s="20">
        <f t="shared" si="19"/>
        <v>3.9649043451164268E-3</v>
      </c>
      <c r="O43" s="14">
        <f t="shared" si="4"/>
        <v>8.0044680089416953E-3</v>
      </c>
      <c r="P43" s="20">
        <f t="shared" si="19"/>
        <v>-1.4048670968396237E-3</v>
      </c>
      <c r="Q43" s="14">
        <f t="shared" si="5"/>
        <v>-2.8361879013091285E-3</v>
      </c>
      <c r="R43" s="20">
        <f t="shared" si="19"/>
        <v>4.0207269454888284E-3</v>
      </c>
      <c r="S43" s="14">
        <f t="shared" si="6"/>
        <v>8.1171643516429748E-3</v>
      </c>
      <c r="T43" s="20">
        <f t="shared" si="19"/>
        <v>-6.8604645665775177E-3</v>
      </c>
      <c r="U43" s="14">
        <f t="shared" si="7"/>
        <v>-1.3850111974903975E-2</v>
      </c>
      <c r="V43" s="20">
        <f t="shared" si="19"/>
        <v>1.5455276548079766E-3</v>
      </c>
      <c r="W43" s="14">
        <f t="shared" si="8"/>
        <v>3.1201576615795465E-3</v>
      </c>
      <c r="X43" s="20">
        <f t="shared" si="19"/>
        <v>-5.2136476769382156E-5</v>
      </c>
      <c r="Y43" s="14">
        <f t="shared" si="20"/>
        <v>-1.0525468563055834E-4</v>
      </c>
      <c r="Z43" s="20">
        <f t="shared" si="19"/>
        <v>8.5338047369099002E-4</v>
      </c>
      <c r="AA43" s="14">
        <f t="shared" si="10"/>
        <v>1.7228301382676975E-3</v>
      </c>
      <c r="AB43" s="20">
        <f t="shared" si="19"/>
        <v>0</v>
      </c>
      <c r="AC43" s="14" t="str">
        <f t="shared" si="11"/>
        <v>-</v>
      </c>
      <c r="AD43" s="20">
        <f t="shared" si="19"/>
        <v>2.036235616320603E-4</v>
      </c>
      <c r="AE43" s="14">
        <f t="shared" si="12"/>
        <v>4.1108136365455156E-4</v>
      </c>
      <c r="AF43" s="20">
        <f t="shared" si="19"/>
        <v>0</v>
      </c>
      <c r="AG43" s="14" t="str">
        <f t="shared" si="13"/>
        <v>-</v>
      </c>
      <c r="AH43" s="20">
        <f t="shared" si="19"/>
        <v>2.3700326856279652E-4</v>
      </c>
      <c r="AI43" s="14">
        <f t="shared" si="14"/>
        <v>4.784693188280148E-4</v>
      </c>
      <c r="AJ43" s="20">
        <f t="shared" si="19"/>
        <v>-1.5545973041570793E-3</v>
      </c>
      <c r="AK43" s="14">
        <f t="shared" si="15"/>
        <v>-3.1384677421636281E-3</v>
      </c>
      <c r="AL43" s="20">
        <f t="shared" si="21"/>
        <v>-3.7471068049426126E-3</v>
      </c>
      <c r="AM43" s="14">
        <f t="shared" si="16"/>
        <v>-8.5815219008104626E-3</v>
      </c>
      <c r="AN43" s="20">
        <f t="shared" si="22"/>
        <v>5.0771924115087907E-2</v>
      </c>
      <c r="AO43" s="14">
        <f t="shared" si="17"/>
        <v>9.9983635201359999E-2</v>
      </c>
      <c r="AP43" s="20">
        <f t="shared" si="23"/>
        <v>-5.4243933950814949E-5</v>
      </c>
      <c r="AQ43" s="14">
        <f t="shared" si="18"/>
        <v>-1.0682096057129664E-4</v>
      </c>
    </row>
    <row r="44" spans="2:43" x14ac:dyDescent="0.25">
      <c r="B44" s="5" t="s">
        <v>24</v>
      </c>
      <c r="D44" s="24"/>
      <c r="E44" s="25"/>
      <c r="F44" s="20">
        <f t="shared" si="19"/>
        <v>0</v>
      </c>
      <c r="G44" s="14"/>
      <c r="H44" s="20">
        <f t="shared" si="19"/>
        <v>0.12481277052007633</v>
      </c>
      <c r="I44" s="14">
        <f t="shared" si="1"/>
        <v>0.16830112125591026</v>
      </c>
      <c r="J44" s="20">
        <f t="shared" si="19"/>
        <v>0</v>
      </c>
      <c r="K44" s="14" t="str">
        <f t="shared" si="2"/>
        <v>-</v>
      </c>
      <c r="L44" s="20">
        <f t="shared" si="19"/>
        <v>0</v>
      </c>
      <c r="M44" s="14" t="str">
        <f t="shared" si="3"/>
        <v>-</v>
      </c>
      <c r="N44" s="20">
        <f t="shared" si="19"/>
        <v>-1.467704142243953E-3</v>
      </c>
      <c r="O44" s="14">
        <f t="shared" si="4"/>
        <v>-1.9790943809862849E-3</v>
      </c>
      <c r="P44" s="20">
        <f t="shared" si="19"/>
        <v>-1.019818964760999E-3</v>
      </c>
      <c r="Q44" s="14">
        <f t="shared" si="5"/>
        <v>-1.3751531556596974E-3</v>
      </c>
      <c r="R44" s="20">
        <f t="shared" si="19"/>
        <v>6.3661197116668955E-3</v>
      </c>
      <c r="S44" s="14">
        <f t="shared" si="6"/>
        <v>8.5842584942104339E-3</v>
      </c>
      <c r="T44" s="20">
        <f t="shared" si="19"/>
        <v>-6.4899345031621536E-4</v>
      </c>
      <c r="U44" s="14">
        <f t="shared" si="7"/>
        <v>-8.7512139119122478E-4</v>
      </c>
      <c r="V44" s="20">
        <f t="shared" si="19"/>
        <v>-1.7098949102674066E-3</v>
      </c>
      <c r="W44" s="14">
        <f t="shared" si="8"/>
        <v>-2.3056713622225666E-3</v>
      </c>
      <c r="X44" s="20">
        <f t="shared" si="19"/>
        <v>-7.2793015942540507E-5</v>
      </c>
      <c r="Y44" s="14">
        <f t="shared" si="20"/>
        <v>-9.8156191483039779E-5</v>
      </c>
      <c r="Z44" s="20">
        <f t="shared" si="19"/>
        <v>-4.4267322025954847E-3</v>
      </c>
      <c r="AA44" s="14">
        <f t="shared" si="10"/>
        <v>-5.9691327264995153E-3</v>
      </c>
      <c r="AB44" s="20">
        <f t="shared" si="19"/>
        <v>0</v>
      </c>
      <c r="AC44" s="14" t="str">
        <f t="shared" si="11"/>
        <v>-</v>
      </c>
      <c r="AD44" s="20">
        <f t="shared" si="19"/>
        <v>7.6183551166453256E-5</v>
      </c>
      <c r="AE44" s="14">
        <f t="shared" si="12"/>
        <v>1.027280864701885E-4</v>
      </c>
      <c r="AF44" s="20">
        <f t="shared" si="19"/>
        <v>0</v>
      </c>
      <c r="AG44" s="14" t="str">
        <f t="shared" si="13"/>
        <v>-</v>
      </c>
      <c r="AH44" s="20">
        <f t="shared" si="19"/>
        <v>7.4065940831125054E-4</v>
      </c>
      <c r="AI44" s="14">
        <f t="shared" si="14"/>
        <v>9.9872639929457496E-4</v>
      </c>
      <c r="AJ44" s="20">
        <f t="shared" si="19"/>
        <v>-6.6003735552522258E-4</v>
      </c>
      <c r="AK44" s="14">
        <f t="shared" si="15"/>
        <v>-8.9001330987839578E-4</v>
      </c>
      <c r="AL44" s="20">
        <f t="shared" si="21"/>
        <v>2.8535332576329342E-3</v>
      </c>
      <c r="AM44" s="14">
        <f t="shared" si="16"/>
        <v>2.3277066748732533E-3</v>
      </c>
      <c r="AN44" s="20">
        <f t="shared" si="22"/>
        <v>7.8262986887191355E-2</v>
      </c>
      <c r="AO44" s="14">
        <f t="shared" si="17"/>
        <v>0.10457913495845891</v>
      </c>
      <c r="AP44" s="20">
        <f t="shared" si="23"/>
        <v>0</v>
      </c>
      <c r="AQ44" s="14" t="str">
        <f t="shared" si="18"/>
        <v>-</v>
      </c>
    </row>
    <row r="45" spans="2:43" x14ac:dyDescent="0.25">
      <c r="B45" s="5" t="s">
        <v>77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9.0813093980992576E-2</v>
      </c>
      <c r="I45" s="14">
        <f t="shared" si="1"/>
        <v>0.17199999999999988</v>
      </c>
      <c r="J45" s="20">
        <f t="shared" si="19"/>
        <v>0</v>
      </c>
      <c r="K45" s="14" t="str">
        <f t="shared" si="2"/>
        <v>-</v>
      </c>
      <c r="L45" s="20">
        <f t="shared" si="19"/>
        <v>0</v>
      </c>
      <c r="M45" s="14" t="str">
        <f t="shared" si="3"/>
        <v>-</v>
      </c>
      <c r="N45" s="20">
        <f t="shared" si="19"/>
        <v>-8.9757127771910028E-3</v>
      </c>
      <c r="O45" s="14">
        <f t="shared" si="4"/>
        <v>-1.6999999999999682E-2</v>
      </c>
      <c r="P45" s="20">
        <f t="shared" si="19"/>
        <v>6.8637803590285706E-3</v>
      </c>
      <c r="Q45" s="14">
        <f t="shared" si="5"/>
        <v>1.3000000000000012E-2</v>
      </c>
      <c r="R45" s="20">
        <f t="shared" si="19"/>
        <v>1.5839493136218241E-3</v>
      </c>
      <c r="S45" s="14">
        <f t="shared" si="6"/>
        <v>2.9999999999997529E-3</v>
      </c>
      <c r="T45" s="20">
        <f t="shared" si="19"/>
        <v>8.4477296726503948E-3</v>
      </c>
      <c r="U45" s="14">
        <f t="shared" si="7"/>
        <v>1.6000000000000042E-2</v>
      </c>
      <c r="V45" s="20">
        <f t="shared" si="19"/>
        <v>-2.6399155227030402E-3</v>
      </c>
      <c r="W45" s="14">
        <f t="shared" si="8"/>
        <v>-4.9999999999998102E-3</v>
      </c>
      <c r="X45" s="20">
        <f t="shared" si="19"/>
        <v>5.2798310454038599E-4</v>
      </c>
      <c r="Y45" s="14">
        <f t="shared" si="20"/>
        <v>9.9999999999966782E-4</v>
      </c>
      <c r="Z45" s="20">
        <f t="shared" si="19"/>
        <v>6.3357972544881846E-3</v>
      </c>
      <c r="AA45" s="14">
        <f t="shared" si="10"/>
        <v>1.2000000000000371E-2</v>
      </c>
      <c r="AB45" s="20">
        <f t="shared" si="19"/>
        <v>0</v>
      </c>
      <c r="AC45" s="14" t="str">
        <f t="shared" si="11"/>
        <v>-</v>
      </c>
      <c r="AD45" s="20">
        <f t="shared" si="19"/>
        <v>0</v>
      </c>
      <c r="AE45" s="14" t="str">
        <f t="shared" si="12"/>
        <v>-</v>
      </c>
      <c r="AF45" s="20">
        <f t="shared" si="19"/>
        <v>0</v>
      </c>
      <c r="AG45" s="14" t="str">
        <f t="shared" si="13"/>
        <v>-</v>
      </c>
      <c r="AH45" s="20">
        <f t="shared" si="19"/>
        <v>0</v>
      </c>
      <c r="AI45" s="14" t="str">
        <f t="shared" si="14"/>
        <v>-</v>
      </c>
      <c r="AJ45" s="20">
        <f t="shared" si="19"/>
        <v>1.0559662090814381E-3</v>
      </c>
      <c r="AK45" s="14">
        <f t="shared" si="15"/>
        <v>2.0000000000002793E-3</v>
      </c>
      <c r="AL45" s="20">
        <f t="shared" si="21"/>
        <v>-2.6399155227033066E-2</v>
      </c>
      <c r="AM45" s="14">
        <f t="shared" si="16"/>
        <v>-5.00000000000006E-2</v>
      </c>
      <c r="AN45" s="20">
        <f t="shared" si="22"/>
        <v>5.5966209081309115E-2</v>
      </c>
      <c r="AO45" s="14">
        <f t="shared" si="17"/>
        <v>0.10599999999999976</v>
      </c>
      <c r="AP45" s="20">
        <f t="shared" si="23"/>
        <v>0</v>
      </c>
      <c r="AQ45" s="14" t="str">
        <f t="shared" si="18"/>
        <v>-</v>
      </c>
    </row>
    <row r="46" spans="2:43" x14ac:dyDescent="0.25">
      <c r="B46" s="5" t="s">
        <v>78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-6.8979266347687473E-2</v>
      </c>
      <c r="I46" s="14">
        <f t="shared" si="1"/>
        <v>-0.1730000000000001</v>
      </c>
      <c r="J46" s="20">
        <f t="shared" si="19"/>
        <v>0</v>
      </c>
      <c r="K46" s="14" t="str">
        <f t="shared" si="2"/>
        <v>-</v>
      </c>
      <c r="L46" s="20">
        <f t="shared" si="19"/>
        <v>0</v>
      </c>
      <c r="M46" s="14" t="str">
        <f t="shared" si="3"/>
        <v>-</v>
      </c>
      <c r="N46" s="20">
        <f t="shared" si="19"/>
        <v>-5.1834130781497345E-3</v>
      </c>
      <c r="O46" s="14">
        <f t="shared" si="4"/>
        <v>-1.2999999999999734E-2</v>
      </c>
      <c r="P46" s="20">
        <f t="shared" si="19"/>
        <v>5.1834130781497345E-3</v>
      </c>
      <c r="Q46" s="14">
        <f t="shared" si="5"/>
        <v>1.2999999999999734E-2</v>
      </c>
      <c r="R46" s="20">
        <f t="shared" si="19"/>
        <v>0</v>
      </c>
      <c r="S46" s="14" t="str">
        <f t="shared" si="6"/>
        <v>-</v>
      </c>
      <c r="T46" s="20">
        <f t="shared" si="19"/>
        <v>9.1706539074960514E-3</v>
      </c>
      <c r="U46" s="14">
        <f t="shared" si="7"/>
        <v>2.2999999999999909E-2</v>
      </c>
      <c r="V46" s="20">
        <f t="shared" si="19"/>
        <v>-2.3923444976077235E-3</v>
      </c>
      <c r="W46" s="14">
        <f t="shared" si="8"/>
        <v>-6.0000000000002274E-3</v>
      </c>
      <c r="X46" s="20">
        <f t="shared" si="19"/>
        <v>0</v>
      </c>
      <c r="Y46" s="14" t="str">
        <f t="shared" si="20"/>
        <v>-</v>
      </c>
      <c r="Z46" s="20">
        <f t="shared" si="19"/>
        <v>5.9808612440193087E-3</v>
      </c>
      <c r="AA46" s="14">
        <f t="shared" si="10"/>
        <v>1.5000000000000485E-2</v>
      </c>
      <c r="AB46" s="20">
        <f t="shared" si="19"/>
        <v>0</v>
      </c>
      <c r="AC46" s="14" t="str">
        <f t="shared" si="11"/>
        <v>-</v>
      </c>
      <c r="AD46" s="20">
        <f t="shared" si="19"/>
        <v>3.5885167464113632E-3</v>
      </c>
      <c r="AE46" s="14">
        <f t="shared" si="12"/>
        <v>8.9999999999997859E-3</v>
      </c>
      <c r="AF46" s="20">
        <f t="shared" si="19"/>
        <v>0</v>
      </c>
      <c r="AG46" s="14" t="str">
        <f t="shared" si="13"/>
        <v>-</v>
      </c>
      <c r="AH46" s="20">
        <f t="shared" si="19"/>
        <v>-3.1897926634768536E-3</v>
      </c>
      <c r="AI46" s="14">
        <f t="shared" si="14"/>
        <v>-7.9999999999999238E-3</v>
      </c>
      <c r="AJ46" s="20">
        <f t="shared" si="19"/>
        <v>7.9744816586935219E-4</v>
      </c>
      <c r="AK46" s="14">
        <f t="shared" si="15"/>
        <v>2.0000000000002238E-3</v>
      </c>
      <c r="AL46" s="20">
        <f t="shared" si="21"/>
        <v>-2.5917065390749672E-2</v>
      </c>
      <c r="AM46" s="14">
        <f t="shared" si="16"/>
        <v>-6.5000000000000085E-2</v>
      </c>
      <c r="AN46" s="20">
        <f t="shared" si="22"/>
        <v>4.1467304625199208E-2</v>
      </c>
      <c r="AO46" s="14">
        <f t="shared" si="17"/>
        <v>0.10399999999999976</v>
      </c>
      <c r="AP46" s="20">
        <f t="shared" si="23"/>
        <v>0</v>
      </c>
      <c r="AQ46" s="14" t="str">
        <f t="shared" si="18"/>
        <v>-</v>
      </c>
    </row>
    <row r="47" spans="2:43" x14ac:dyDescent="0.25">
      <c r="B47" s="5" t="s">
        <v>79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-0.21237623762376245</v>
      </c>
      <c r="I47" s="14">
        <f t="shared" si="1"/>
        <v>-0.85800000000000054</v>
      </c>
      <c r="J47" s="20">
        <f t="shared" si="19"/>
        <v>0</v>
      </c>
      <c r="K47" s="14" t="str">
        <f t="shared" si="2"/>
        <v>-</v>
      </c>
      <c r="L47" s="20">
        <f t="shared" si="19"/>
        <v>0</v>
      </c>
      <c r="M47" s="14" t="str">
        <f t="shared" si="3"/>
        <v>-</v>
      </c>
      <c r="N47" s="20">
        <f t="shared" si="19"/>
        <v>7.4257425742574323E-4</v>
      </c>
      <c r="O47" s="14">
        <f t="shared" si="4"/>
        <v>2.9999999999998916E-3</v>
      </c>
      <c r="P47" s="20">
        <f t="shared" si="19"/>
        <v>2.7227722772277252E-3</v>
      </c>
      <c r="Q47" s="14">
        <f t="shared" si="5"/>
        <v>1.1000000000000343E-2</v>
      </c>
      <c r="R47" s="20">
        <f t="shared" si="19"/>
        <v>-1.7326732673268452E-3</v>
      </c>
      <c r="S47" s="14">
        <f t="shared" si="6"/>
        <v>-7.0000000000003393E-3</v>
      </c>
      <c r="T47" s="20">
        <f t="shared" si="19"/>
        <v>1.0148514851485269E-2</v>
      </c>
      <c r="U47" s="14">
        <f t="shared" si="7"/>
        <v>4.1000000000000147E-2</v>
      </c>
      <c r="V47" s="20">
        <f t="shared" si="19"/>
        <v>-2.7227722772278362E-3</v>
      </c>
      <c r="W47" s="14">
        <f t="shared" si="8"/>
        <v>-1.1000000000000121E-2</v>
      </c>
      <c r="X47" s="20">
        <f t="shared" si="19"/>
        <v>0</v>
      </c>
      <c r="Y47" s="14" t="str">
        <f t="shared" si="20"/>
        <v>-</v>
      </c>
      <c r="Z47" s="20">
        <f t="shared" si="19"/>
        <v>6.6831683168316891E-3</v>
      </c>
      <c r="AA47" s="14">
        <f t="shared" si="10"/>
        <v>2.6999999999999913E-2</v>
      </c>
      <c r="AB47" s="20">
        <f t="shared" si="19"/>
        <v>0</v>
      </c>
      <c r="AC47" s="14" t="str">
        <f t="shared" si="11"/>
        <v>-</v>
      </c>
      <c r="AD47" s="20">
        <f t="shared" si="19"/>
        <v>2.5742574257425876E-2</v>
      </c>
      <c r="AE47" s="14">
        <f t="shared" si="12"/>
        <v>0.10400000000000043</v>
      </c>
      <c r="AF47" s="20">
        <f t="shared" si="19"/>
        <v>0</v>
      </c>
      <c r="AG47" s="14" t="str">
        <f t="shared" si="13"/>
        <v>-</v>
      </c>
      <c r="AH47" s="20">
        <f t="shared" si="19"/>
        <v>-3.9603960396040749E-3</v>
      </c>
      <c r="AI47" s="14">
        <f t="shared" si="14"/>
        <v>-1.6000000000000347E-2</v>
      </c>
      <c r="AJ47" s="20">
        <f t="shared" si="19"/>
        <v>2.4752475247535877E-4</v>
      </c>
      <c r="AK47" s="14">
        <f t="shared" si="15"/>
        <v>1.000000000000334E-3</v>
      </c>
      <c r="AL47" s="20">
        <f t="shared" si="21"/>
        <v>-2.8712871287128738E-2</v>
      </c>
      <c r="AM47" s="14">
        <f t="shared" si="16"/>
        <v>-0.11599999999999999</v>
      </c>
      <c r="AN47" s="20">
        <f t="shared" si="22"/>
        <v>2.4257425742574501E-2</v>
      </c>
      <c r="AO47" s="14">
        <f t="shared" si="17"/>
        <v>9.8000000000000864E-2</v>
      </c>
      <c r="AP47" s="20">
        <f t="shared" si="23"/>
        <v>-2.4752475247535877E-4</v>
      </c>
      <c r="AQ47" s="14">
        <f t="shared" si="18"/>
        <v>-1.000000000000556E-3</v>
      </c>
    </row>
    <row r="48" spans="2:43" x14ac:dyDescent="0.25">
      <c r="B48" s="5" t="s">
        <v>80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25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-8.9869578463735889E-2</v>
      </c>
      <c r="I49" s="15">
        <f>IF(I25-G25=0,"-",I25-G25)</f>
        <v>-0.2399723722837363</v>
      </c>
      <c r="J49" s="21">
        <f>J25-H25</f>
        <v>0</v>
      </c>
      <c r="K49" s="15" t="str">
        <f>IF(K25-I25=0,"-",K25-I25)</f>
        <v>-</v>
      </c>
      <c r="L49" s="21">
        <f>L25-J25</f>
        <v>0</v>
      </c>
      <c r="M49" s="15" t="str">
        <f>IF(M25-K25=0,"-",M25-K25)</f>
        <v>-</v>
      </c>
      <c r="N49" s="21">
        <f>N25-L25</f>
        <v>-3.8727893721235418E-3</v>
      </c>
      <c r="O49" s="15">
        <f>IF(O25-M25=0,"-",O25-M25)</f>
        <v>-1.0341235253025383E-2</v>
      </c>
      <c r="P49" s="21">
        <f>P25-N25</f>
        <v>4.7052568815955098E-3</v>
      </c>
      <c r="Q49" s="15">
        <f>IF(Q25-O25=0,"-",Q25-O25)</f>
        <v>1.2564114301887586E-2</v>
      </c>
      <c r="R49" s="21">
        <f>R25-P25</f>
        <v>-1.547420997303206E-4</v>
      </c>
      <c r="S49" s="15">
        <f>IF(S25-Q25=0,"-",S25-Q25)</f>
        <v>-4.1319687261495708E-4</v>
      </c>
      <c r="T49" s="21">
        <f>T25-R25</f>
        <v>9.0547895076384943E-3</v>
      </c>
      <c r="U49" s="15">
        <f>IF(U25-S25=0,"-",U25-S25)</f>
        <v>2.4178363310724649E-2</v>
      </c>
      <c r="V49" s="21">
        <f>V25-T25</f>
        <v>-2.458846496909417E-3</v>
      </c>
      <c r="W49" s="15">
        <f>IF(W25-U25=0,"-",W25-U25)</f>
        <v>-6.5656837055599604E-3</v>
      </c>
      <c r="X49" s="21">
        <f>X25-V25</f>
        <v>-6.0026909024846198E-5</v>
      </c>
      <c r="Y49" s="15">
        <f t="shared" ref="Y49" si="24">IF(Y25-U25=0,"-",Y25-U25)</f>
        <v>-6.725969310608787E-3</v>
      </c>
      <c r="Z49" s="21">
        <f>Z25-X25</f>
        <v>6.5129864943122007E-3</v>
      </c>
      <c r="AA49" s="15">
        <f t="shared" ref="AA49" si="25">IF(AA25-Y25=0,"-",AA25-Y25)</f>
        <v>1.7391166692994897E-2</v>
      </c>
      <c r="AB49" s="21">
        <f>AB25-Z25</f>
        <v>0</v>
      </c>
      <c r="AC49" s="15" t="str">
        <f t="shared" ref="AC49" si="26">IF(AC25-AA25=0,"-",AC25-AA25)</f>
        <v>-</v>
      </c>
      <c r="AD49" s="21">
        <f>AD25-AB25</f>
        <v>-5.4109510170485819E-5</v>
      </c>
      <c r="AE49" s="15">
        <f t="shared" ref="AE49" si="27">IF(AE25-AC25=0,"-",AE25-AC25)</f>
        <v>-1.4448479386111601E-4</v>
      </c>
      <c r="AF49" s="21">
        <f>AF25-AD25</f>
        <v>0</v>
      </c>
      <c r="AG49" s="15" t="str">
        <f t="shared" ref="AG49" si="28">IF(AG25-AE25=0,"-",AG25-AE25)</f>
        <v>-</v>
      </c>
      <c r="AH49" s="21">
        <f>AH25-AF25</f>
        <v>-3.0983359316822945E-3</v>
      </c>
      <c r="AI49" s="15">
        <f t="shared" ref="AI49" si="29">IF(AI25-AG25=0,"-",AI25-AG25)</f>
        <v>-8.2732670650920992E-3</v>
      </c>
      <c r="AJ49" s="21">
        <f>AJ25-AH25</f>
        <v>6.8305506741117572E-4</v>
      </c>
      <c r="AK49" s="15">
        <f t="shared" ref="AK49" si="30">IF(AK25-AI25=0,"-",AK25-AI25)</f>
        <v>1.8239135837632425E-3</v>
      </c>
      <c r="AL49" s="21">
        <f>AL25-AJ25</f>
        <v>-4.45007280394073E-2</v>
      </c>
      <c r="AM49" s="15">
        <f t="shared" ref="AM49" si="31">IF(AM25-AK25=0,"-",AM25-AK25)</f>
        <v>-0.13893772392962875</v>
      </c>
      <c r="AN49" s="21">
        <f>AN25-AL25</f>
        <v>3.6151848574131784E-2</v>
      </c>
      <c r="AO49" s="15">
        <f t="shared" ref="AO49" si="32">IF(AO25-AM25=0,"-",AO25-AM25)</f>
        <v>0.10243914390216638</v>
      </c>
      <c r="AP49" s="21">
        <f>AP25-AN25</f>
        <v>-2.0270398081612129E-5</v>
      </c>
      <c r="AQ49" s="15">
        <f t="shared" ref="AQ49" si="33">IF(AQ25-AO25=0,"-",AQ25-AO25)</f>
        <v>-5.7437788327341366E-5</v>
      </c>
    </row>
    <row r="51" spans="2:52" x14ac:dyDescent="0.25">
      <c r="D51" s="16">
        <f>MAX(D31:D49)</f>
        <v>0</v>
      </c>
      <c r="F51" s="16">
        <f>MAX(F31:F49)</f>
        <v>0</v>
      </c>
      <c r="H51" s="16" t="e">
        <f>MAX(H31:H49)</f>
        <v>#VALUE!</v>
      </c>
      <c r="J51" s="16" t="e">
        <f>MAX(J31:J49)</f>
        <v>#VALUE!</v>
      </c>
      <c r="L51" s="16" t="e">
        <f>MAX(L31:L49)</f>
        <v>#VALUE!</v>
      </c>
      <c r="N51" s="16" t="e">
        <f>MAX(N31:N49)</f>
        <v>#VALUE!</v>
      </c>
      <c r="P51" s="16" t="e">
        <f>MAX(P31:P49)</f>
        <v>#VALUE!</v>
      </c>
      <c r="R51" s="16" t="e">
        <f>MAX(R31:R49)</f>
        <v>#VALUE!</v>
      </c>
      <c r="T51" s="16" t="e">
        <f>MAX(T31:T49)</f>
        <v>#VALUE!</v>
      </c>
      <c r="V51" s="16" t="e">
        <f>MAX(V31:V49)</f>
        <v>#VALUE!</v>
      </c>
      <c r="X51" s="16" t="e">
        <f>MAX(X31:X49)</f>
        <v>#VALUE!</v>
      </c>
      <c r="Z51" s="16" t="e">
        <f>MAX(Z31:Z49)</f>
        <v>#VALUE!</v>
      </c>
      <c r="AB51" s="16" t="e">
        <f>MAX(AB31:AB49)</f>
        <v>#VALUE!</v>
      </c>
      <c r="AD51" s="16" t="e">
        <f>MAX(AD31:AD49)</f>
        <v>#VALUE!</v>
      </c>
      <c r="AF51" s="16" t="e">
        <f>MAX(AF31:AF49)</f>
        <v>#VALUE!</v>
      </c>
      <c r="AH51" s="16" t="e">
        <f>MAX(AH31:AH49)</f>
        <v>#VALUE!</v>
      </c>
      <c r="AJ51" s="16" t="e">
        <f>MAX(AJ31:AJ49)</f>
        <v>#VALUE!</v>
      </c>
      <c r="AL51" s="16" t="e">
        <f>MAX(AL31:AL49)</f>
        <v>#VALUE!</v>
      </c>
      <c r="AN51" s="16">
        <f>MAX(AN31:AN49)</f>
        <v>0.37883959044368609</v>
      </c>
      <c r="AP51" s="16">
        <f>MAX(AP31:AP49)</f>
        <v>0</v>
      </c>
    </row>
    <row r="52" spans="2:52" ht="219" customHeight="1" x14ac:dyDescent="0.25">
      <c r="B52" s="17" t="s">
        <v>27</v>
      </c>
      <c r="C52" s="18"/>
      <c r="D52" s="61"/>
      <c r="E52" s="62"/>
      <c r="F52" s="59"/>
      <c r="G52" s="60"/>
      <c r="H52" s="59" t="s">
        <v>28</v>
      </c>
      <c r="I52" s="60"/>
      <c r="J52" s="59" t="s">
        <v>28</v>
      </c>
      <c r="K52" s="60"/>
      <c r="L52" s="59" t="s">
        <v>28</v>
      </c>
      <c r="M52" s="60"/>
      <c r="N52" s="59" t="s">
        <v>85</v>
      </c>
      <c r="O52" s="60"/>
      <c r="P52" s="59" t="s">
        <v>85</v>
      </c>
      <c r="Q52" s="60"/>
      <c r="R52" s="59" t="s">
        <v>28</v>
      </c>
      <c r="S52" s="60"/>
      <c r="T52" s="59" t="s">
        <v>86</v>
      </c>
      <c r="U52" s="60"/>
      <c r="V52" s="59" t="s">
        <v>87</v>
      </c>
      <c r="W52" s="60"/>
      <c r="X52" s="59" t="s">
        <v>87</v>
      </c>
      <c r="Y52" s="60"/>
      <c r="Z52" s="59" t="s">
        <v>83</v>
      </c>
      <c r="AA52" s="60"/>
      <c r="AB52" s="59" t="s">
        <v>82</v>
      </c>
      <c r="AC52" s="60"/>
      <c r="AD52" s="59" t="s">
        <v>28</v>
      </c>
      <c r="AE52" s="60"/>
      <c r="AF52" s="59" t="s">
        <v>87</v>
      </c>
      <c r="AG52" s="60"/>
      <c r="AH52" s="59" t="s">
        <v>88</v>
      </c>
      <c r="AI52" s="60"/>
      <c r="AJ52" s="59" t="s">
        <v>88</v>
      </c>
      <c r="AK52" s="60"/>
      <c r="AL52" s="59" t="s">
        <v>84</v>
      </c>
      <c r="AM52" s="60"/>
      <c r="AN52" s="59" t="s">
        <v>29</v>
      </c>
      <c r="AO52" s="60"/>
      <c r="AP52" s="63" t="s">
        <v>89</v>
      </c>
      <c r="AQ52" s="64"/>
      <c r="AR52" s="65"/>
      <c r="AS52" s="66"/>
    </row>
    <row r="54" spans="2:52" x14ac:dyDescent="0.25">
      <c r="B54" s="1" t="s">
        <v>13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>Changes due to issue of Model version DCP179,</v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>Table 1076: allowed revenue and rate of return,</v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/>
      </c>
      <c r="AU54" s="1" t="str">
        <f>D54&amp;F54&amp;H54&amp;J54&amp;L54&amp;N54&amp;P54&amp;R54&amp;T54&amp;V54&amp;X54&amp;Z54&amp;AB54&amp;AD54&amp;AF54&amp;AH54&amp;AJ54&amp;AL54&amp;AN54&amp;AP54</f>
        <v>Table 1076: allowed revenue and rate of return,</v>
      </c>
      <c r="AV54" s="1" t="str">
        <f>E54&amp;G54&amp;I54&amp;K54&amp;M54&amp;O54&amp;Q54&amp;S54&amp;U54&amp;W54&amp;Y54&amp;AA54&amp;AC54&amp;AE54&amp;AG54&amp;AI54&amp;AK54&amp;AM54&amp;AO54&amp;AQ54</f>
        <v>Changes due to issue of Model version DCP179,</v>
      </c>
      <c r="AW54" s="1" t="str">
        <f>IF(AU54="","No factors contributing to greater than 2% upward change.",AY54)</f>
        <v>Gone up mainly due to Table 1076: allowed revenue and rate of return,</v>
      </c>
      <c r="AX54" s="1" t="str">
        <f>IF(AV54="","No factors contributing to greater than 2% downward change.",AZ54)</f>
        <v>Gone down mainly due to Changes due to issue of Model version DCP179,</v>
      </c>
      <c r="AY54" s="1" t="str">
        <f>"Gone up mainly due to "&amp;AU54</f>
        <v>Gone up mainly due to Table 1076: allowed revenue and rate of return,</v>
      </c>
      <c r="AZ54" s="1" t="str">
        <f>"Gone down mainly due to "&amp;AV54</f>
        <v>Gone down mainly due to Changes due to issue of Model version DCP179,</v>
      </c>
    </row>
    <row r="55" spans="2:52" x14ac:dyDescent="0.25">
      <c r="B55" s="1" t="s">
        <v>14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>Changes due to issue of Model version DCP179,</v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/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>Table 1076: allowed revenue and rate of return,</v>
      </c>
      <c r="AO55" s="1" t="str">
        <f t="shared" si="71"/>
        <v/>
      </c>
      <c r="AP55" s="1" t="str">
        <f t="shared" si="72"/>
        <v/>
      </c>
      <c r="AQ55" s="1" t="str">
        <f t="shared" si="73"/>
        <v/>
      </c>
      <c r="AU55" s="1" t="str">
        <f t="shared" ref="AU55:AU71" si="74">D55&amp;F55&amp;H55&amp;J55&amp;L55&amp;N55&amp;P55&amp;R55&amp;T55&amp;V55&amp;X55&amp;Z55&amp;AB55&amp;AD55&amp;AF55&amp;AH55&amp;AJ55&amp;AL55&amp;AN55&amp;AP55</f>
        <v>Table 1076: allowed revenue and rate of return,</v>
      </c>
      <c r="AV55" s="1" t="str">
        <f t="shared" ref="AV55:AV71" si="75">E55&amp;G55&amp;I55&amp;K55&amp;M55&amp;O55&amp;Q55&amp;S55&amp;U55&amp;W55&amp;Y55&amp;AA55&amp;AC55&amp;AE55&amp;AG55&amp;AI55&amp;AK55&amp;AM55&amp;AO55&amp;AQ55</f>
        <v>Changes due to issue of Model version DCP179,</v>
      </c>
      <c r="AW55" s="1" t="str">
        <f t="shared" ref="AW55:AW71" si="76">IF(AU55="","No factors contributing to greater than 2% upward change.",AY55)</f>
        <v>Gone up mainly due to Table 1076: allowed revenue and rate of return,</v>
      </c>
      <c r="AX55" s="1" t="str">
        <f t="shared" ref="AX55:AX71" si="77">IF(AV55="","No factors contributing to greater than 2% downward change.",AZ55)</f>
        <v>Gone down mainly due to Changes due to issue of Model version DCP179,</v>
      </c>
      <c r="AY55" s="1" t="str">
        <f t="shared" ref="AY55:AY71" si="78">"Gone up mainly due to "&amp;AU55</f>
        <v>Gone up mainly due to Table 1076: allowed revenue and rate of return,</v>
      </c>
      <c r="AZ55" s="1" t="str">
        <f t="shared" ref="AZ55:AZ71" si="79">"Gone down mainly due to "&amp;AV55</f>
        <v>Gone down mainly due to Changes due to issue of Model version DCP179,</v>
      </c>
    </row>
    <row r="56" spans="2:52" x14ac:dyDescent="0.25">
      <c r="B56" s="1" t="s">
        <v>15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>Changes due to issue of Model version DCP179,</v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/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>Table 1059: Otex,</v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/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/>
      </c>
      <c r="AK56" s="1" t="str">
        <f t="shared" si="67"/>
        <v/>
      </c>
      <c r="AL56" s="1" t="str">
        <f t="shared" si="68"/>
        <v/>
      </c>
      <c r="AM56" s="1" t="str">
        <f t="shared" si="69"/>
        <v/>
      </c>
      <c r="AN56" s="1" t="str">
        <f t="shared" si="70"/>
        <v>Table 1076: allowed revenue and rate of return,</v>
      </c>
      <c r="AO56" s="1" t="str">
        <f t="shared" si="71"/>
        <v/>
      </c>
      <c r="AP56" s="1" t="str">
        <f t="shared" si="72"/>
        <v/>
      </c>
      <c r="AQ56" s="1" t="str">
        <f t="shared" si="73"/>
        <v/>
      </c>
      <c r="AU56" s="1" t="str">
        <f t="shared" si="74"/>
        <v>Changes due to issue of Model version DCP179,Table 1076: allowed revenue and rate of return,</v>
      </c>
      <c r="AV56" s="1" t="str">
        <f t="shared" si="75"/>
        <v>Table 1059: Otex,</v>
      </c>
      <c r="AW56" s="1" t="str">
        <f t="shared" si="76"/>
        <v>Gone up mainly due to Changes due to issue of Model version DCP179,Table 1076: allowed revenue and rate of return,</v>
      </c>
      <c r="AX56" s="1" t="str">
        <f t="shared" si="77"/>
        <v>Gone down mainly due to Table 1059: Otex,</v>
      </c>
      <c r="AY56" s="1" t="str">
        <f t="shared" si="78"/>
        <v>Gone up mainly due to Changes due to issue of Model version DCP179,Table 1076: allowed revenue and rate of return,</v>
      </c>
      <c r="AZ56" s="1" t="str">
        <f t="shared" si="79"/>
        <v>Gone down mainly due to Table 1059: Otex,</v>
      </c>
    </row>
    <row r="57" spans="2:52" x14ac:dyDescent="0.25">
      <c r="B57" s="1" t="s">
        <v>16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/>
      </c>
      <c r="I57" s="1" t="str">
        <f t="shared" si="39"/>
        <v>Changes due to issue of Model version DCP179,</v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>Table 1076: allowed revenue and rate of return,</v>
      </c>
      <c r="AO57" s="1" t="str">
        <f t="shared" si="71"/>
        <v/>
      </c>
      <c r="AP57" s="1" t="str">
        <f t="shared" si="72"/>
        <v/>
      </c>
      <c r="AQ57" s="1" t="str">
        <f t="shared" si="73"/>
        <v/>
      </c>
      <c r="AU57" s="1" t="str">
        <f t="shared" si="74"/>
        <v>Table 1076: allowed revenue and rate of return,</v>
      </c>
      <c r="AV57" s="1" t="str">
        <f t="shared" si="75"/>
        <v>Changes due to issue of Model version DCP179,</v>
      </c>
      <c r="AW57" s="1" t="str">
        <f t="shared" si="76"/>
        <v>Gone up mainly due to Table 1076: allowed revenue and rate of return,</v>
      </c>
      <c r="AX57" s="1" t="str">
        <f t="shared" si="77"/>
        <v>Gone down mainly due to Changes due to issue of Model version DCP179,</v>
      </c>
      <c r="AY57" s="1" t="str">
        <f t="shared" si="78"/>
        <v>Gone up mainly due to Table 1076: allowed revenue and rate of return,</v>
      </c>
      <c r="AZ57" s="1" t="str">
        <f t="shared" si="79"/>
        <v>Gone down mainly due to Changes due to issue of Model version DCP179,</v>
      </c>
    </row>
    <row r="58" spans="2:52" x14ac:dyDescent="0.25">
      <c r="B58" s="1" t="s">
        <v>17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/>
      </c>
      <c r="X58" s="1" t="str">
        <f t="shared" si="54"/>
        <v/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>Table 1076: allowed revenue and rate of return,</v>
      </c>
      <c r="AO58" s="1" t="str">
        <f t="shared" si="71"/>
        <v/>
      </c>
      <c r="AP58" s="1" t="str">
        <f t="shared" si="72"/>
        <v/>
      </c>
      <c r="AQ58" s="1" t="str">
        <f t="shared" si="73"/>
        <v/>
      </c>
      <c r="AU58" s="1" t="str">
        <f t="shared" si="74"/>
        <v>Table 1076: allowed revenue and rate of return,</v>
      </c>
      <c r="AV58" s="1" t="str">
        <f t="shared" si="75"/>
        <v/>
      </c>
      <c r="AW58" s="1" t="str">
        <f t="shared" si="76"/>
        <v>Gone up mainly due to Table 1076: allowed revenue and rate of return,</v>
      </c>
      <c r="AX58" s="1" t="str">
        <f t="shared" si="77"/>
        <v>No factors contributing to greater than 2% downward change.</v>
      </c>
      <c r="AY58" s="1" t="str">
        <f t="shared" si="78"/>
        <v>Gone up mainly due to Table 1076: allowed revenue and rate of return,</v>
      </c>
      <c r="AZ58" s="1" t="str">
        <f t="shared" si="79"/>
        <v xml:space="preserve">Gone down mainly due to </v>
      </c>
    </row>
    <row r="59" spans="2:52" x14ac:dyDescent="0.25">
      <c r="B59" s="1" t="s">
        <v>18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>Changes due to issue of Model version DCP179,</v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>Table 1020: Change In 500MW Model,</v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>Table 1059: Otex,</v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/>
      </c>
      <c r="AK59" s="1" t="str">
        <f t="shared" si="67"/>
        <v/>
      </c>
      <c r="AL59" s="1" t="str">
        <f t="shared" si="68"/>
        <v/>
      </c>
      <c r="AM59" s="1" t="str">
        <f t="shared" si="69"/>
        <v/>
      </c>
      <c r="AN59" s="1" t="str">
        <f t="shared" si="70"/>
        <v>Table 1076: allowed revenue and rate of return,</v>
      </c>
      <c r="AO59" s="1" t="str">
        <f t="shared" si="71"/>
        <v/>
      </c>
      <c r="AP59" s="1" t="str">
        <f t="shared" si="72"/>
        <v/>
      </c>
      <c r="AQ59" s="1" t="str">
        <f t="shared" si="73"/>
        <v/>
      </c>
      <c r="AU59" s="1" t="str">
        <f t="shared" si="74"/>
        <v>Changes due to issue of Model version DCP179,Table 1076: allowed revenue and rate of return,</v>
      </c>
      <c r="AV59" s="1" t="str">
        <f t="shared" si="75"/>
        <v>Table 1020: Change In 500MW Model,Table 1059: Otex,</v>
      </c>
      <c r="AW59" s="1" t="str">
        <f t="shared" si="76"/>
        <v>Gone up mainly due to Changes due to issue of Model version DCP179,Table 1076: allowed revenue and rate of return,</v>
      </c>
      <c r="AX59" s="1" t="str">
        <f t="shared" si="77"/>
        <v>Gone down mainly due to Table 1020: Change In 500MW Model,Table 1059: Otex,</v>
      </c>
      <c r="AY59" s="1" t="str">
        <f t="shared" si="78"/>
        <v>Gone up mainly due to Changes due to issue of Model version DCP179,Table 1076: allowed revenue and rate of return,</v>
      </c>
      <c r="AZ59" s="1" t="str">
        <f t="shared" si="79"/>
        <v>Gone down mainly due to Table 1020: Change In 500MW Model,Table 1059: Otex,</v>
      </c>
    </row>
    <row r="60" spans="2:52" x14ac:dyDescent="0.25">
      <c r="B60" s="1" t="s">
        <v>19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H60" s="1" t="e">
        <f t="shared" si="38"/>
        <v>#VALUE!</v>
      </c>
      <c r="I60" s="1" t="e">
        <f t="shared" si="39"/>
        <v>#VALUE!</v>
      </c>
      <c r="J60" s="1" t="e">
        <f t="shared" si="40"/>
        <v>#VALUE!</v>
      </c>
      <c r="K60" s="1" t="e">
        <f t="shared" si="41"/>
        <v>#VALUE!</v>
      </c>
      <c r="L60" s="1" t="e">
        <f t="shared" si="42"/>
        <v>#VALUE!</v>
      </c>
      <c r="M60" s="1" t="e">
        <f t="shared" si="43"/>
        <v>#VALUE!</v>
      </c>
      <c r="N60" s="1" t="e">
        <f t="shared" si="44"/>
        <v>#VALUE!</v>
      </c>
      <c r="O60" s="1" t="e">
        <f t="shared" si="45"/>
        <v>#VALUE!</v>
      </c>
      <c r="P60" s="1" t="e">
        <f t="shared" si="46"/>
        <v>#VALUE!</v>
      </c>
      <c r="Q60" s="1" t="e">
        <f t="shared" si="47"/>
        <v>#VALUE!</v>
      </c>
      <c r="R60" s="1" t="e">
        <f t="shared" si="48"/>
        <v>#VALUE!</v>
      </c>
      <c r="S60" s="1" t="e">
        <f t="shared" si="49"/>
        <v>#VALUE!</v>
      </c>
      <c r="T60" s="1" t="e">
        <f t="shared" si="50"/>
        <v>#VALUE!</v>
      </c>
      <c r="U60" s="1" t="e">
        <f t="shared" si="51"/>
        <v>#VALUE!</v>
      </c>
      <c r="V60" s="1" t="e">
        <f t="shared" si="52"/>
        <v>#VALUE!</v>
      </c>
      <c r="W60" s="1" t="e">
        <f t="shared" si="53"/>
        <v>#VALUE!</v>
      </c>
      <c r="X60" s="1" t="e">
        <f t="shared" si="54"/>
        <v>#VALUE!</v>
      </c>
      <c r="Y60" s="1" t="e">
        <f t="shared" si="55"/>
        <v>#VALUE!</v>
      </c>
      <c r="Z60" s="1" t="e">
        <f t="shared" si="56"/>
        <v>#VALUE!</v>
      </c>
      <c r="AA60" s="1" t="e">
        <f t="shared" si="57"/>
        <v>#VALUE!</v>
      </c>
      <c r="AB60" s="1" t="e">
        <f t="shared" si="58"/>
        <v>#VALUE!</v>
      </c>
      <c r="AC60" s="1" t="e">
        <f t="shared" si="59"/>
        <v>#VALUE!</v>
      </c>
      <c r="AD60" s="1" t="e">
        <f t="shared" si="60"/>
        <v>#VALUE!</v>
      </c>
      <c r="AE60" s="1" t="e">
        <f t="shared" si="61"/>
        <v>#VALUE!</v>
      </c>
      <c r="AF60" s="1" t="e">
        <f t="shared" si="62"/>
        <v>#VALUE!</v>
      </c>
      <c r="AG60" s="1" t="e">
        <f t="shared" si="63"/>
        <v>#VALUE!</v>
      </c>
      <c r="AH60" s="1" t="e">
        <f t="shared" si="64"/>
        <v>#VALUE!</v>
      </c>
      <c r="AI60" s="1" t="e">
        <f t="shared" si="65"/>
        <v>#VALUE!</v>
      </c>
      <c r="AJ60" s="1" t="e">
        <f t="shared" si="66"/>
        <v>#VALUE!</v>
      </c>
      <c r="AK60" s="1" t="e">
        <f t="shared" si="67"/>
        <v>#VALUE!</v>
      </c>
      <c r="AL60" s="1" t="e">
        <f t="shared" si="68"/>
        <v>#VALUE!</v>
      </c>
      <c r="AM60" s="1" t="e">
        <f t="shared" si="69"/>
        <v>#VALUE!</v>
      </c>
      <c r="AN60" s="1" t="str">
        <f t="shared" si="70"/>
        <v/>
      </c>
      <c r="AO60" s="1" t="str">
        <f t="shared" si="71"/>
        <v/>
      </c>
      <c r="AP60" s="1" t="str">
        <f t="shared" si="72"/>
        <v/>
      </c>
      <c r="AQ60" s="1" t="str">
        <f t="shared" si="73"/>
        <v/>
      </c>
      <c r="AU60" s="1" t="e">
        <f t="shared" si="74"/>
        <v>#VALUE!</v>
      </c>
      <c r="AV60" s="1" t="e">
        <f t="shared" si="75"/>
        <v>#VALUE!</v>
      </c>
      <c r="AW60" s="1" t="e">
        <f t="shared" si="76"/>
        <v>#VALUE!</v>
      </c>
      <c r="AX60" s="1" t="e">
        <f t="shared" si="77"/>
        <v>#VALUE!</v>
      </c>
      <c r="AY60" s="1" t="e">
        <f t="shared" si="78"/>
        <v>#VALUE!</v>
      </c>
      <c r="AZ60" s="1" t="e">
        <f t="shared" si="79"/>
        <v>#VALUE!</v>
      </c>
    </row>
    <row r="61" spans="2:52" x14ac:dyDescent="0.25">
      <c r="B61" s="1" t="s">
        <v>20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H61" s="1" t="e">
        <f t="shared" si="38"/>
        <v>#VALUE!</v>
      </c>
      <c r="I61" s="1" t="e">
        <f t="shared" si="39"/>
        <v>#VALUE!</v>
      </c>
      <c r="J61" s="1" t="e">
        <f t="shared" si="40"/>
        <v>#VALUE!</v>
      </c>
      <c r="K61" s="1" t="e">
        <f t="shared" si="41"/>
        <v>#VALUE!</v>
      </c>
      <c r="L61" s="1" t="e">
        <f t="shared" si="42"/>
        <v>#VALUE!</v>
      </c>
      <c r="M61" s="1" t="e">
        <f t="shared" si="43"/>
        <v>#VALUE!</v>
      </c>
      <c r="N61" s="1" t="e">
        <f t="shared" si="44"/>
        <v>#VALUE!</v>
      </c>
      <c r="O61" s="1" t="e">
        <f t="shared" si="45"/>
        <v>#VALUE!</v>
      </c>
      <c r="P61" s="1" t="e">
        <f t="shared" si="46"/>
        <v>#VALUE!</v>
      </c>
      <c r="Q61" s="1" t="e">
        <f t="shared" si="47"/>
        <v>#VALUE!</v>
      </c>
      <c r="R61" s="1" t="e">
        <f t="shared" si="48"/>
        <v>#VALUE!</v>
      </c>
      <c r="S61" s="1" t="e">
        <f t="shared" si="49"/>
        <v>#VALUE!</v>
      </c>
      <c r="T61" s="1" t="e">
        <f t="shared" si="50"/>
        <v>#VALUE!</v>
      </c>
      <c r="U61" s="1" t="e">
        <f t="shared" si="51"/>
        <v>#VALUE!</v>
      </c>
      <c r="V61" s="1" t="e">
        <f t="shared" si="52"/>
        <v>#VALUE!</v>
      </c>
      <c r="W61" s="1" t="e">
        <f t="shared" si="53"/>
        <v>#VALUE!</v>
      </c>
      <c r="X61" s="1" t="e">
        <f t="shared" si="54"/>
        <v>#VALUE!</v>
      </c>
      <c r="Y61" s="1" t="e">
        <f t="shared" si="55"/>
        <v>#VALUE!</v>
      </c>
      <c r="Z61" s="1" t="e">
        <f t="shared" si="56"/>
        <v>#VALUE!</v>
      </c>
      <c r="AA61" s="1" t="e">
        <f t="shared" si="57"/>
        <v>#VALUE!</v>
      </c>
      <c r="AB61" s="1" t="e">
        <f t="shared" si="58"/>
        <v>#VALUE!</v>
      </c>
      <c r="AC61" s="1" t="e">
        <f t="shared" si="59"/>
        <v>#VALUE!</v>
      </c>
      <c r="AD61" s="1" t="e">
        <f t="shared" si="60"/>
        <v>#VALUE!</v>
      </c>
      <c r="AE61" s="1" t="e">
        <f t="shared" si="61"/>
        <v>#VALUE!</v>
      </c>
      <c r="AF61" s="1" t="e">
        <f t="shared" si="62"/>
        <v>#VALUE!</v>
      </c>
      <c r="AG61" s="1" t="e">
        <f t="shared" si="63"/>
        <v>#VALUE!</v>
      </c>
      <c r="AH61" s="1" t="e">
        <f t="shared" si="64"/>
        <v>#VALUE!</v>
      </c>
      <c r="AI61" s="1" t="e">
        <f t="shared" si="65"/>
        <v>#VALUE!</v>
      </c>
      <c r="AJ61" s="1" t="e">
        <f t="shared" si="66"/>
        <v>#VALUE!</v>
      </c>
      <c r="AK61" s="1" t="e">
        <f t="shared" si="67"/>
        <v>#VALUE!</v>
      </c>
      <c r="AL61" s="1" t="e">
        <f t="shared" si="68"/>
        <v>#VALUE!</v>
      </c>
      <c r="AM61" s="1" t="e">
        <f t="shared" si="69"/>
        <v>#VALUE!</v>
      </c>
      <c r="AN61" s="1" t="str">
        <f t="shared" si="70"/>
        <v/>
      </c>
      <c r="AO61" s="1" t="str">
        <f t="shared" si="71"/>
        <v/>
      </c>
      <c r="AP61" s="1" t="str">
        <f t="shared" si="72"/>
        <v/>
      </c>
      <c r="AQ61" s="1" t="str">
        <f t="shared" si="73"/>
        <v/>
      </c>
      <c r="AU61" s="1" t="e">
        <f t="shared" si="74"/>
        <v>#VALUE!</v>
      </c>
      <c r="AV61" s="1" t="e">
        <f t="shared" si="75"/>
        <v>#VALUE!</v>
      </c>
      <c r="AW61" s="1" t="e">
        <f t="shared" si="76"/>
        <v>#VALUE!</v>
      </c>
      <c r="AX61" s="1" t="e">
        <f t="shared" si="77"/>
        <v>#VALUE!</v>
      </c>
      <c r="AY61" s="1" t="e">
        <f t="shared" si="78"/>
        <v>#VALUE!</v>
      </c>
      <c r="AZ61" s="1" t="e">
        <f t="shared" si="79"/>
        <v>#VALUE!</v>
      </c>
    </row>
    <row r="62" spans="2:52" x14ac:dyDescent="0.25">
      <c r="B62" s="1" t="s">
        <v>21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H62" s="1" t="e">
        <f t="shared" si="38"/>
        <v>#VALUE!</v>
      </c>
      <c r="I62" s="1" t="e">
        <f t="shared" si="39"/>
        <v>#VALUE!</v>
      </c>
      <c r="J62" s="1" t="e">
        <f t="shared" si="40"/>
        <v>#VALUE!</v>
      </c>
      <c r="K62" s="1" t="e">
        <f t="shared" si="41"/>
        <v>#VALUE!</v>
      </c>
      <c r="L62" s="1" t="e">
        <f t="shared" si="42"/>
        <v>#VALUE!</v>
      </c>
      <c r="M62" s="1" t="e">
        <f t="shared" si="43"/>
        <v>#VALUE!</v>
      </c>
      <c r="N62" s="1" t="e">
        <f t="shared" si="44"/>
        <v>#VALUE!</v>
      </c>
      <c r="O62" s="1" t="e">
        <f t="shared" si="45"/>
        <v>#VALUE!</v>
      </c>
      <c r="P62" s="1" t="e">
        <f t="shared" si="46"/>
        <v>#VALUE!</v>
      </c>
      <c r="Q62" s="1" t="e">
        <f t="shared" si="47"/>
        <v>#VALUE!</v>
      </c>
      <c r="R62" s="1" t="e">
        <f t="shared" si="48"/>
        <v>#VALUE!</v>
      </c>
      <c r="S62" s="1" t="e">
        <f t="shared" si="49"/>
        <v>#VALUE!</v>
      </c>
      <c r="T62" s="1" t="e">
        <f t="shared" si="50"/>
        <v>#VALUE!</v>
      </c>
      <c r="U62" s="1" t="e">
        <f t="shared" si="51"/>
        <v>#VALUE!</v>
      </c>
      <c r="V62" s="1" t="e">
        <f t="shared" si="52"/>
        <v>#VALUE!</v>
      </c>
      <c r="W62" s="1" t="e">
        <f t="shared" si="53"/>
        <v>#VALUE!</v>
      </c>
      <c r="X62" s="1" t="e">
        <f t="shared" si="54"/>
        <v>#VALUE!</v>
      </c>
      <c r="Y62" s="1" t="e">
        <f t="shared" si="55"/>
        <v>#VALUE!</v>
      </c>
      <c r="Z62" s="1" t="e">
        <f t="shared" si="56"/>
        <v>#VALUE!</v>
      </c>
      <c r="AA62" s="1" t="e">
        <f t="shared" si="57"/>
        <v>#VALUE!</v>
      </c>
      <c r="AB62" s="1" t="e">
        <f t="shared" si="58"/>
        <v>#VALUE!</v>
      </c>
      <c r="AC62" s="1" t="e">
        <f t="shared" si="59"/>
        <v>#VALUE!</v>
      </c>
      <c r="AD62" s="1" t="e">
        <f t="shared" si="60"/>
        <v>#VALUE!</v>
      </c>
      <c r="AE62" s="1" t="e">
        <f t="shared" si="61"/>
        <v>#VALUE!</v>
      </c>
      <c r="AF62" s="1" t="e">
        <f t="shared" si="62"/>
        <v>#VALUE!</v>
      </c>
      <c r="AG62" s="1" t="e">
        <f t="shared" si="63"/>
        <v>#VALUE!</v>
      </c>
      <c r="AH62" s="1" t="e">
        <f t="shared" si="64"/>
        <v>#VALUE!</v>
      </c>
      <c r="AI62" s="1" t="e">
        <f t="shared" si="65"/>
        <v>#VALUE!</v>
      </c>
      <c r="AJ62" s="1" t="e">
        <f t="shared" si="66"/>
        <v>#VALUE!</v>
      </c>
      <c r="AK62" s="1" t="e">
        <f t="shared" si="67"/>
        <v>#VALUE!</v>
      </c>
      <c r="AL62" s="1" t="e">
        <f t="shared" si="68"/>
        <v>#VALUE!</v>
      </c>
      <c r="AM62" s="1" t="e">
        <f t="shared" si="69"/>
        <v>#VALUE!</v>
      </c>
      <c r="AN62" s="1" t="str">
        <f t="shared" si="70"/>
        <v/>
      </c>
      <c r="AO62" s="1" t="str">
        <f t="shared" si="71"/>
        <v/>
      </c>
      <c r="AP62" s="1" t="str">
        <f t="shared" si="72"/>
        <v/>
      </c>
      <c r="AQ62" s="1" t="str">
        <f t="shared" si="73"/>
        <v/>
      </c>
      <c r="AU62" s="1" t="e">
        <f t="shared" si="74"/>
        <v>#VALUE!</v>
      </c>
      <c r="AV62" s="1" t="e">
        <f t="shared" si="75"/>
        <v>#VALUE!</v>
      </c>
      <c r="AW62" s="1" t="e">
        <f t="shared" si="76"/>
        <v>#VALUE!</v>
      </c>
      <c r="AX62" s="1" t="e">
        <f t="shared" si="77"/>
        <v>#VALUE!</v>
      </c>
      <c r="AY62" s="1" t="e">
        <f t="shared" si="78"/>
        <v>#VALUE!</v>
      </c>
      <c r="AZ62" s="1" t="e">
        <f t="shared" si="79"/>
        <v>#VALUE!</v>
      </c>
    </row>
    <row r="63" spans="2:52" x14ac:dyDescent="0.25">
      <c r="B63" s="1" t="s">
        <v>90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91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22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>Table 1076: allowed revenue and rate of return,</v>
      </c>
      <c r="AO65" s="1" t="str">
        <f t="shared" si="71"/>
        <v/>
      </c>
      <c r="AP65" s="1" t="str">
        <f t="shared" si="72"/>
        <v/>
      </c>
      <c r="AQ65" s="1" t="str">
        <f t="shared" si="73"/>
        <v/>
      </c>
      <c r="AU65" s="1" t="str">
        <f t="shared" si="74"/>
        <v>Table 1076: allowed revenue and rate of return,</v>
      </c>
      <c r="AV65" s="1" t="str">
        <f t="shared" si="75"/>
        <v/>
      </c>
      <c r="AW65" s="1" t="str">
        <f t="shared" si="76"/>
        <v>Gone up mainly due to Table 1076: allowed revenue and rate of return,</v>
      </c>
      <c r="AX65" s="1" t="str">
        <f t="shared" si="77"/>
        <v>No factors contributing to greater than 2% downward change.</v>
      </c>
      <c r="AY65" s="1" t="str">
        <f t="shared" si="78"/>
        <v>Gone up mainly due to Table 1076: allowed revenue and rate of return,</v>
      </c>
      <c r="AZ65" s="1" t="str">
        <f t="shared" si="79"/>
        <v xml:space="preserve">Gone down mainly due to </v>
      </c>
    </row>
    <row r="66" spans="2:52" x14ac:dyDescent="0.25">
      <c r="B66" s="1" t="s">
        <v>23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2" si="84">IF(OR(H43="-",H43&lt;0.02),"",H$28&amp;",")</f>
        <v>Changes due to issue of Model version DCP179,</v>
      </c>
      <c r="I66" s="1" t="str">
        <f t="shared" ref="I66:I71" si="85">IF(OR(H43="-",H43&gt;-0.02),"",H$28&amp;",")</f>
        <v/>
      </c>
      <c r="J66" s="1" t="str">
        <f t="shared" ref="J66:J72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2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2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2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2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2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2" si="98">IF(OR(V43="-",V43&lt;0.02),"",V$28&amp;",")</f>
        <v/>
      </c>
      <c r="W66" s="1" t="str">
        <f t="shared" ref="W66:W71" si="99">IF(OR(V43="-",V43&gt;-0.02),"",V$28&amp;",")</f>
        <v/>
      </c>
      <c r="X66" s="1" t="str">
        <f t="shared" ref="X66:X72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2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2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2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2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2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2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2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2" si="116">IF(OR(AN43="-",AN43&lt;0.02),"",AN$28&amp;",")</f>
        <v>Table 1076: allowed revenue and rate of return,</v>
      </c>
      <c r="AO66" s="1" t="str">
        <f t="shared" ref="AO66:AO71" si="117">IF(OR(AN43="-",AN43&gt;-0.02),"",AN$28&amp;",")</f>
        <v/>
      </c>
      <c r="AP66" s="1" t="str">
        <f t="shared" ref="AP66:AP72" si="118">IF(OR(AP43="-",AP43&lt;0.02),"",AP$28&amp;",")</f>
        <v/>
      </c>
      <c r="AQ66" s="1" t="str">
        <f t="shared" ref="AQ66:AQ71" si="119">IF(OR(AP43="-",AP43&gt;-0.02),"",AP$28&amp;",")</f>
        <v/>
      </c>
      <c r="AU66" s="1" t="str">
        <f t="shared" ref="AU66" si="120">D66&amp;F66&amp;H66&amp;J66&amp;L66&amp;N66&amp;P66&amp;R66&amp;T66&amp;V66&amp;X66&amp;Z66&amp;AB66&amp;AD66&amp;AF66&amp;AH66&amp;AJ66&amp;AL66&amp;AN66&amp;AP66</f>
        <v>Changes due to issue of Model version DCP179,Table 1076: allowed revenue and rate of return,</v>
      </c>
      <c r="AV66" s="1" t="str">
        <f t="shared" ref="AV66" si="121">E66&amp;G66&amp;I66&amp;K66&amp;M66&amp;O66&amp;Q66&amp;S66&amp;U66&amp;W66&amp;Y66&amp;AA66&amp;AC66&amp;AE66&amp;AG66&amp;AI66&amp;AK66&amp;AM66&amp;AO66&amp;AQ66</f>
        <v/>
      </c>
      <c r="AW66" s="1" t="str">
        <f t="shared" ref="AW66" si="122">IF(AU66="","No factors contributing to greater than 2% upward change.",AY66)</f>
        <v>Gone up mainly due to Changes due to issue of Model version DCP179,Table 1076: allowed revenue and rate of return,</v>
      </c>
      <c r="AX66" s="1" t="str">
        <f t="shared" ref="AX66" si="123">IF(AV66="","No factors contributing to greater than 2% downward change.",AZ66)</f>
        <v>No factors contributing to greater than 2% downward change.</v>
      </c>
      <c r="AY66" s="1" t="str">
        <f t="shared" ref="AY66" si="124">"Gone up mainly due to "&amp;AU66</f>
        <v>Gone up mainly due to Changes due to issue of Model version DCP179,Table 1076: allowed revenue and rate of return,</v>
      </c>
      <c r="AZ66" s="1" t="str">
        <f t="shared" ref="AZ66" si="125">"Gone down mainly due to "&amp;AV66</f>
        <v xml:space="preserve">Gone down mainly due to </v>
      </c>
    </row>
    <row r="67" spans="2:52" x14ac:dyDescent="0.25">
      <c r="B67" s="1" t="s">
        <v>24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>Changes due to issue of Model version DCP179,</v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/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>Table 1076: allowed revenue and rate of return,</v>
      </c>
      <c r="AO67" s="1" t="str">
        <f t="shared" si="117"/>
        <v/>
      </c>
      <c r="AP67" s="1" t="str">
        <f t="shared" si="118"/>
        <v/>
      </c>
      <c r="AQ67" s="1" t="str">
        <f t="shared" si="119"/>
        <v/>
      </c>
      <c r="AU67" s="1" t="str">
        <f t="shared" si="74"/>
        <v>Changes due to issue of Model version DCP179,Table 1076: allowed revenue and rate of return,</v>
      </c>
      <c r="AV67" s="1" t="str">
        <f t="shared" si="75"/>
        <v/>
      </c>
      <c r="AW67" s="1" t="str">
        <f t="shared" si="76"/>
        <v>Gone up mainly due to Changes due to issue of Model version DCP179,Table 1076: allowed revenue and rate of return,</v>
      </c>
      <c r="AX67" s="1" t="str">
        <f t="shared" si="77"/>
        <v>No factors contributing to greater than 2% downward change.</v>
      </c>
      <c r="AY67" s="1" t="str">
        <f t="shared" si="78"/>
        <v>Gone up mainly due to Changes due to issue of Model version DCP179,Table 1076: allowed revenue and rate of return,</v>
      </c>
      <c r="AZ67" s="1" t="str">
        <f t="shared" si="79"/>
        <v xml:space="preserve">Gone down mainly due to </v>
      </c>
    </row>
    <row r="68" spans="2:52" x14ac:dyDescent="0.25">
      <c r="B68" s="1" t="s">
        <v>77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>Changes due to issue of Model version DCP179,</v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/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>Table 1053: volumes and mpans etc forecast,</v>
      </c>
      <c r="AN68" s="1" t="str">
        <f t="shared" si="116"/>
        <v>Table 1076: allowed revenue and rate of return,</v>
      </c>
      <c r="AO68" s="1" t="str">
        <f t="shared" si="117"/>
        <v/>
      </c>
      <c r="AP68" s="1" t="str">
        <f t="shared" si="118"/>
        <v/>
      </c>
      <c r="AQ68" s="1" t="str">
        <f t="shared" si="119"/>
        <v/>
      </c>
      <c r="AU68" s="1" t="str">
        <f t="shared" si="74"/>
        <v>Changes due to issue of Model version DCP179,Table 1076: allowed revenue and rate of return,</v>
      </c>
      <c r="AV68" s="1" t="str">
        <f t="shared" si="75"/>
        <v>Table 1053: volumes and mpans etc forecast,</v>
      </c>
      <c r="AW68" s="1" t="str">
        <f t="shared" si="76"/>
        <v>Gone up mainly due to Changes due to issue of Model version DCP179,Table 1076: allowed revenue and rate of return,</v>
      </c>
      <c r="AX68" s="1" t="str">
        <f t="shared" si="77"/>
        <v>Gone down mainly due to Table 1053: volumes and mpans etc forecast,</v>
      </c>
      <c r="AY68" s="1" t="str">
        <f t="shared" si="78"/>
        <v>Gone up mainly due to Changes due to issue of Model version DCP179,Table 1076: allowed revenue and rate of return,</v>
      </c>
      <c r="AZ68" s="1" t="str">
        <f t="shared" si="79"/>
        <v>Gone down mainly due to Table 1053: volumes and mpans etc forecast,</v>
      </c>
    </row>
    <row r="69" spans="2:52" x14ac:dyDescent="0.25">
      <c r="B69" s="1" t="s">
        <v>78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>Changes due to issue of Model version DCP179,</v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/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>Table 1053: volumes and mpans etc forecast,</v>
      </c>
      <c r="AN69" s="1" t="str">
        <f t="shared" si="116"/>
        <v>Table 1076: allowed revenue and rate of return,</v>
      </c>
      <c r="AO69" s="1" t="str">
        <f t="shared" si="117"/>
        <v/>
      </c>
      <c r="AP69" s="1" t="str">
        <f t="shared" si="118"/>
        <v/>
      </c>
      <c r="AQ69" s="1" t="str">
        <f t="shared" si="119"/>
        <v/>
      </c>
      <c r="AU69" s="1" t="str">
        <f t="shared" si="74"/>
        <v>Table 1076: allowed revenue and rate of return,</v>
      </c>
      <c r="AV69" s="1" t="str">
        <f t="shared" si="75"/>
        <v>Changes due to issue of Model version DCP179,Table 1053: volumes and mpans etc forecast,</v>
      </c>
      <c r="AW69" s="1" t="str">
        <f t="shared" si="76"/>
        <v>Gone up mainly due to Table 1076: allowed revenue and rate of return,</v>
      </c>
      <c r="AX69" s="1" t="str">
        <f t="shared" si="77"/>
        <v>Gone down mainly due to Changes due to issue of Model version DCP179,Table 1053: volumes and mpans etc forecast,</v>
      </c>
      <c r="AY69" s="1" t="str">
        <f t="shared" si="78"/>
        <v>Gone up mainly due to Table 1076: allowed revenue and rate of return,</v>
      </c>
      <c r="AZ69" s="1" t="str">
        <f t="shared" si="79"/>
        <v>Gone down mainly due to Changes due to issue of Model version DCP179,Table 1053: volumes and mpans etc forecast,</v>
      </c>
    </row>
    <row r="70" spans="2:52" x14ac:dyDescent="0.25">
      <c r="B70" s="1" t="s">
        <v>79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>Changes due to issue of Model version DCP179,</v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/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>Table 1061/1062: TPR data,</v>
      </c>
      <c r="AE70" s="1" t="str">
        <f t="shared" si="107"/>
        <v/>
      </c>
      <c r="AF70" s="1" t="str">
        <f t="shared" si="108"/>
        <v/>
      </c>
      <c r="AG70" s="1" t="str">
        <f t="shared" si="109"/>
        <v/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>Table 1053: volumes and mpans etc forecast,</v>
      </c>
      <c r="AN70" s="1" t="str">
        <f t="shared" si="116"/>
        <v>Table 1076: allowed revenue and rate of return,</v>
      </c>
      <c r="AO70" s="1" t="str">
        <f t="shared" si="117"/>
        <v/>
      </c>
      <c r="AP70" s="1" t="str">
        <f t="shared" si="118"/>
        <v/>
      </c>
      <c r="AQ70" s="1" t="str">
        <f t="shared" si="119"/>
        <v/>
      </c>
      <c r="AU70" s="1" t="str">
        <f t="shared" si="74"/>
        <v>Table 1061/1062: TPR data,Table 1076: allowed revenue and rate of return,</v>
      </c>
      <c r="AV70" s="1" t="str">
        <f t="shared" si="75"/>
        <v>Changes due to issue of Model version DCP179,Table 1053: volumes and mpans etc forecast,</v>
      </c>
      <c r="AW70" s="1" t="str">
        <f t="shared" si="76"/>
        <v>Gone up mainly due to Table 1061/1062: TPR data,Table 1076: allowed revenue and rate of return,</v>
      </c>
      <c r="AX70" s="1" t="str">
        <f t="shared" si="77"/>
        <v>Gone down mainly due to Changes due to issue of Model version DCP179,Table 1053: volumes and mpans etc forecast,</v>
      </c>
      <c r="AY70" s="1" t="str">
        <f t="shared" si="78"/>
        <v>Gone up mainly due to Table 1061/1062: TPR data,Table 1076: allowed revenue and rate of return,</v>
      </c>
      <c r="AZ70" s="1" t="str">
        <f t="shared" si="79"/>
        <v>Gone down mainly due to Changes due to issue of Model version DCP179,Table 1053: volumes and mpans etc forecast,</v>
      </c>
    </row>
    <row r="71" spans="2:52" x14ac:dyDescent="0.25">
      <c r="B71" s="1" t="s">
        <v>80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25</v>
      </c>
      <c r="G72" s="1" t="str">
        <f t="shared" ref="G72" si="126">IF(OR(F49="-",F49&gt;-0.02),"",F$28&amp;",")</f>
        <v/>
      </c>
      <c r="H72" s="1" t="str">
        <f t="shared" si="84"/>
        <v/>
      </c>
      <c r="I72" s="1" t="str">
        <f t="shared" ref="I72" si="127">IF(OR(H49="-",H49&gt;-0.02),"",H$28&amp;",")</f>
        <v>Changes due to issue of Model version DCP179,</v>
      </c>
      <c r="J72" s="1" t="str">
        <f t="shared" si="86"/>
        <v/>
      </c>
      <c r="K72" s="1" t="str">
        <f t="shared" ref="K72" si="128">IF(OR(J49="-",J49&gt;-0.02),"",J$28&amp;",")</f>
        <v/>
      </c>
      <c r="L72" s="1" t="str">
        <f t="shared" si="88"/>
        <v/>
      </c>
      <c r="M72" s="1" t="str">
        <f t="shared" ref="M72" si="129">IF(OR(L49="-",L49&gt;-0.02),"",L$28&amp;",")</f>
        <v/>
      </c>
      <c r="N72" s="1" t="str">
        <f t="shared" si="90"/>
        <v/>
      </c>
      <c r="O72" s="1" t="str">
        <f t="shared" ref="O72" si="130">IF(OR(N49="-",N49&gt;-0.02),"",N$28&amp;",")</f>
        <v/>
      </c>
      <c r="P72" s="1" t="str">
        <f t="shared" si="92"/>
        <v/>
      </c>
      <c r="Q72" s="1" t="str">
        <f t="shared" ref="Q72" si="131">IF(OR(P49="-",P49&gt;-0.02),"",P$28&amp;",")</f>
        <v/>
      </c>
      <c r="R72" s="1" t="str">
        <f t="shared" si="94"/>
        <v/>
      </c>
      <c r="S72" s="1" t="str">
        <f t="shared" ref="S72" si="132">IF(OR(R49="-",R49&gt;-0.02),"",R$28&amp;",")</f>
        <v/>
      </c>
      <c r="T72" s="1" t="str">
        <f t="shared" si="96"/>
        <v/>
      </c>
      <c r="U72" s="1" t="str">
        <f t="shared" ref="U72" si="133">IF(OR(T49="-",T49&gt;-0.02),"",T$28&amp;",")</f>
        <v/>
      </c>
      <c r="V72" s="1" t="str">
        <f t="shared" si="98"/>
        <v/>
      </c>
      <c r="W72" s="1" t="str">
        <f t="shared" ref="W72" si="134">IF(OR(V49="-",V49&gt;-0.02),"",V$28&amp;",")</f>
        <v/>
      </c>
      <c r="X72" s="1" t="str">
        <f t="shared" si="100"/>
        <v/>
      </c>
      <c r="Y72" s="1" t="str">
        <f t="shared" ref="Y72" si="135">IF(OR(X49="-",X49&gt;-0.02),"",X$28&amp;",")</f>
        <v/>
      </c>
      <c r="Z72" s="1" t="str">
        <f t="shared" si="102"/>
        <v/>
      </c>
      <c r="AA72" s="1" t="str">
        <f t="shared" ref="AA72" si="136">IF(OR(Z49="-",Z49&gt;-0.02),"",Z$28&amp;",")</f>
        <v/>
      </c>
      <c r="AB72" s="1" t="str">
        <f t="shared" si="104"/>
        <v/>
      </c>
      <c r="AC72" s="1" t="str">
        <f t="shared" ref="AC72" si="137">IF(OR(AB49="-",AB49&gt;-0.02),"",AB$28&amp;",")</f>
        <v/>
      </c>
      <c r="AD72" s="1" t="str">
        <f t="shared" si="106"/>
        <v/>
      </c>
      <c r="AE72" s="1" t="str">
        <f t="shared" ref="AE72" si="138">IF(OR(AD49="-",AD49&gt;-0.02),"",AD$28&amp;",")</f>
        <v/>
      </c>
      <c r="AF72" s="1" t="str">
        <f t="shared" si="108"/>
        <v/>
      </c>
      <c r="AG72" s="1" t="str">
        <f t="shared" ref="AG72" si="139">IF(OR(AF49="-",AF49&gt;-0.02),"",AF$28&amp;",")</f>
        <v/>
      </c>
      <c r="AH72" s="1" t="str">
        <f t="shared" si="110"/>
        <v/>
      </c>
      <c r="AI72" s="1" t="str">
        <f t="shared" ref="AI72" si="140">IF(OR(AH49="-",AH49&gt;-0.02),"",AH$28&amp;",")</f>
        <v/>
      </c>
      <c r="AJ72" s="1" t="str">
        <f t="shared" si="112"/>
        <v/>
      </c>
      <c r="AK72" s="1" t="str">
        <f t="shared" ref="AK72" si="141">IF(OR(AJ49="-",AJ49&gt;-0.02),"",AJ$28&amp;",")</f>
        <v/>
      </c>
      <c r="AL72" s="1" t="str">
        <f t="shared" si="114"/>
        <v/>
      </c>
      <c r="AM72" s="1" t="str">
        <f t="shared" ref="AM72" si="142">IF(OR(AL49="-",AL49&gt;-0.02),"",AL$28&amp;",")</f>
        <v>Table 1053: volumes and mpans etc forecast,</v>
      </c>
      <c r="AN72" s="1" t="str">
        <f t="shared" si="116"/>
        <v>Table 1076: allowed revenue and rate of return,</v>
      </c>
      <c r="AO72" s="1" t="str">
        <f t="shared" ref="AO72" si="143">IF(OR(AN49="-",AN49&gt;-0.02),"",AN$28&amp;",")</f>
        <v/>
      </c>
      <c r="AP72" s="1" t="str">
        <f t="shared" si="118"/>
        <v/>
      </c>
      <c r="AQ72" s="1" t="str">
        <f t="shared" ref="AQ72" si="144">IF(OR(AP49="-",AP49&gt;-0.02),"",AP$28&amp;",")</f>
        <v/>
      </c>
      <c r="AU72" s="1" t="str">
        <f t="shared" ref="AU72" si="145">D72&amp;F72&amp;H72&amp;J72&amp;L72&amp;N72&amp;P72&amp;R72&amp;T72&amp;V72&amp;X72&amp;Z72&amp;AB72&amp;AD72&amp;AF72&amp;AH72&amp;AJ72&amp;AL72&amp;AN72&amp;AP72</f>
        <v>Table 1076: allowed revenue and rate of return,</v>
      </c>
      <c r="AV72" s="1" t="str">
        <f t="shared" ref="AV72" si="146">E72&amp;G72&amp;I72&amp;K72&amp;M72&amp;O72&amp;Q72&amp;S72&amp;U72&amp;W72&amp;Y72&amp;AA72&amp;AC72&amp;AE72&amp;AG72&amp;AI72&amp;AK72&amp;AM72&amp;AO72&amp;AQ72</f>
        <v>Changes due to issue of Model version DCP179,Table 1053: volumes and mpans etc forecast,</v>
      </c>
      <c r="AW72" s="1" t="str">
        <f t="shared" ref="AW72" si="147">IF(AU72="","No factors contributing to greater than 2% upward change.",AY72)</f>
        <v>Gone up mainly due to Table 1076: allowed revenue and rate of return,</v>
      </c>
      <c r="AX72" s="1" t="str">
        <f t="shared" ref="AX72" si="148">IF(AV72="","No factors contributing to greater than 2% downward change.",AZ72)</f>
        <v>Gone down mainly due to Changes due to issue of Model version DCP179,Table 1053: volumes and mpans etc forecast,</v>
      </c>
      <c r="AY72" s="1" t="str">
        <f t="shared" ref="AY72" si="149">"Gone up mainly due to "&amp;AU72</f>
        <v>Gone up mainly due to Table 1076: allowed revenue and rate of return,</v>
      </c>
      <c r="AZ72" s="1" t="str">
        <f t="shared" ref="AZ72" si="150">"Gone down mainly due to "&amp;AV72</f>
        <v>Gone down mainly due to Changes due to issue of Model version DCP179,Table 1053: volumes and mpans etc forecast,</v>
      </c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43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zoomScale="80" zoomScaleNormal="8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Q15" sqref="Q15:Q16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96</v>
      </c>
    </row>
    <row r="4" spans="1:17" ht="45.75" customHeight="1" x14ac:dyDescent="0.2">
      <c r="B4" s="67" t="s">
        <v>76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34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35</v>
      </c>
      <c r="D5" s="48" t="s">
        <v>36</v>
      </c>
      <c r="E5" s="48" t="s">
        <v>37</v>
      </c>
      <c r="F5" s="48" t="s">
        <v>38</v>
      </c>
      <c r="G5" s="48" t="s">
        <v>39</v>
      </c>
      <c r="H5" s="48" t="s">
        <v>40</v>
      </c>
      <c r="I5" s="48" t="s">
        <v>41</v>
      </c>
      <c r="J5" s="48" t="s">
        <v>42</v>
      </c>
      <c r="K5" s="48" t="s">
        <v>43</v>
      </c>
      <c r="L5" s="48" t="s">
        <v>44</v>
      </c>
      <c r="M5" s="48" t="s">
        <v>45</v>
      </c>
      <c r="N5" s="48" t="s">
        <v>46</v>
      </c>
      <c r="O5" s="48" t="s">
        <v>47</v>
      </c>
      <c r="P5" s="48" t="s">
        <v>48</v>
      </c>
      <c r="Q5" s="48" t="s">
        <v>49</v>
      </c>
    </row>
    <row r="6" spans="1:17" ht="42.75" x14ac:dyDescent="0.2">
      <c r="A6" s="40"/>
      <c r="B6" s="41" t="s">
        <v>13</v>
      </c>
      <c r="C6" s="42"/>
      <c r="D6" s="43">
        <f>VLOOKUP($B6,[1]Tariffs!$A$15:$I$42,3,FALSE)</f>
        <v>1</v>
      </c>
      <c r="E6" s="44">
        <f>VLOOKUP($B6,[2]Tariffs!$A:$I,4,FALSE)</f>
        <v>1.9570000000000001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3.23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VLOOKUP(B6,[2]Summary!$A$1:$J$65536,10,FALSE)</f>
        <v>2.3039260859615065</v>
      </c>
      <c r="N6" s="47">
        <f>VLOOKUP(B6,[1]Summary!$A$1:$I$65536,9,FALSE)</f>
        <v>2.4117323532824053</v>
      </c>
      <c r="O6" s="50">
        <f>M6/N6-1</f>
        <v>-4.4700759258867517E-2</v>
      </c>
      <c r="P6" s="51">
        <f>VLOOKUP(B6,[2]Summary!$A$1:$IJ$65536,11,FALSE)</f>
        <v>78.293727942547946</v>
      </c>
      <c r="Q6" s="52" t="str">
        <f>'Detailed Breakdown'!AW54&amp;" and "&amp;'Detailed Breakdown'!AX54</f>
        <v>Gone up mainly due to Table 1076: allowed revenue and rate of return, and Gone down mainly due to Changes due to issue of Model version DCP179,</v>
      </c>
    </row>
    <row r="7" spans="1:17" ht="42.75" x14ac:dyDescent="0.2">
      <c r="A7" s="40"/>
      <c r="B7" s="41" t="s">
        <v>14</v>
      </c>
      <c r="C7" s="42"/>
      <c r="D7" s="43">
        <f>VLOOKUP($B7,[1]Tariffs!$A$15:$I$42,3,FALSE)</f>
        <v>2</v>
      </c>
      <c r="E7" s="44">
        <f>VLOOKUP($B7,[2]Tariffs!$A:$I,4,FALSE)</f>
        <v>2.1850000000000001</v>
      </c>
      <c r="F7" s="44">
        <f>VLOOKUP($B7,[2]Tariffs!$A:$I,5,FALSE)</f>
        <v>0.80700000000000005</v>
      </c>
      <c r="G7" s="44">
        <f>VLOOKUP($B7,[2]Tariffs!$A:$I,6,FALSE)</f>
        <v>0</v>
      </c>
      <c r="H7" s="44">
        <f>VLOOKUP($B7,[2]Tariffs!$A:$I,7,FALSE)</f>
        <v>3.23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VLOOKUP(B7,[2]Summary!$A$1:$J$65536,10,FALSE)</f>
        <v>2.0296405451550164</v>
      </c>
      <c r="N7" s="47">
        <f>VLOOKUP(B7,[1]Summary!$A$1:$I$65536,9,FALSE)</f>
        <v>1.9944800671061524</v>
      </c>
      <c r="O7" s="50">
        <f t="shared" ref="O7:O32" si="1">M7/N7-1</f>
        <v>1.7628894180867549E-2</v>
      </c>
      <c r="P7" s="51">
        <f>VLOOKUP(B7,[2]Summary!$A$1:$IJ$65536,11,FALSE)</f>
        <v>89.23001738035066</v>
      </c>
      <c r="Q7" s="52" t="str">
        <f>'Detailed Breakdown'!AW55&amp;" and "&amp;'Detailed Breakdown'!AX55</f>
        <v>Gone up mainly due to Table 1076: allowed revenue and rate of return, and Gone down mainly due to Changes due to issue of Model version DCP179,</v>
      </c>
    </row>
    <row r="8" spans="1:17" ht="42.75" x14ac:dyDescent="0.2">
      <c r="A8" s="40"/>
      <c r="B8" s="41" t="s">
        <v>15</v>
      </c>
      <c r="C8" s="42"/>
      <c r="D8" s="43">
        <f>VLOOKUP($B8,[1]Tariffs!$A$15:$I$42,3,FALSE)</f>
        <v>2</v>
      </c>
      <c r="E8" s="44">
        <f>VLOOKUP($B8,[2]Tariffs!$A:$I,4,FALSE)</f>
        <v>1.1679999999999999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VLOOKUP(B8,[2]Summary!$A$1:$J$65536,10,FALSE)</f>
        <v>1.1679999999999999</v>
      </c>
      <c r="N8" s="47">
        <f>VLOOKUP(B8,[1]Summary!$A$1:$I$65536,9,FALSE)</f>
        <v>0.628</v>
      </c>
      <c r="O8" s="50">
        <f t="shared" si="1"/>
        <v>0.85987261146496796</v>
      </c>
      <c r="P8" s="51">
        <f>VLOOKUP(B8,[2]Summary!$A$1:$IJ$65536,11,FALSE)</f>
        <v>22.990452541267153</v>
      </c>
      <c r="Q8" s="52" t="str">
        <f>'Detailed Breakdown'!AW56&amp;" and "&amp;'Detailed Breakdown'!AX56</f>
        <v>Gone up mainly due to Changes due to issue of Model version DCP179,Table 1076: allowed revenue and rate of return, and Gone down mainly due to Table 1059: Otex,</v>
      </c>
    </row>
    <row r="9" spans="1:17" ht="42.75" x14ac:dyDescent="0.2">
      <c r="A9" s="40"/>
      <c r="B9" s="41" t="s">
        <v>16</v>
      </c>
      <c r="C9" s="42"/>
      <c r="D9" s="43">
        <f>VLOOKUP($B9,[1]Tariffs!$A$15:$I$42,3,FALSE)</f>
        <v>3</v>
      </c>
      <c r="E9" s="44">
        <f>VLOOKUP($B9,[2]Tariffs!$A:$I,4,FALSE)</f>
        <v>1.9550000000000001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5.46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VLOOKUP(B9,[2]Summary!$A$1:$J$65536,10,FALSE)</f>
        <v>2.1245299024635655</v>
      </c>
      <c r="N9" s="47">
        <f>VLOOKUP(B9,[1]Summary!$A$1:$I$65536,9,FALSE)</f>
        <v>2.1113163335171965</v>
      </c>
      <c r="O9" s="50">
        <f t="shared" si="1"/>
        <v>6.2584505867753215E-3</v>
      </c>
      <c r="P9" s="51">
        <f>VLOOKUP(B9,[2]Summary!$A$1:$IJ$65536,11,FALSE)</f>
        <v>249.7480138366497</v>
      </c>
      <c r="Q9" s="52" t="str">
        <f>'Detailed Breakdown'!AW57&amp;" and "&amp;'Detailed Breakdown'!AX57</f>
        <v>Gone up mainly due to Table 1076: allowed revenue and rate of return, and Gone down mainly due to Changes due to issue of Model version DCP179,</v>
      </c>
    </row>
    <row r="10" spans="1:17" ht="42.75" x14ac:dyDescent="0.2">
      <c r="A10" s="40"/>
      <c r="B10" s="41" t="s">
        <v>17</v>
      </c>
      <c r="C10" s="42"/>
      <c r="D10" s="43">
        <f>VLOOKUP($B10,[1]Tariffs!$A$15:$I$42,3,FALSE)</f>
        <v>4</v>
      </c>
      <c r="E10" s="44">
        <f>VLOOKUP($B10,[2]Tariffs!$A:$I,4,FALSE)</f>
        <v>2.052</v>
      </c>
      <c r="F10" s="44">
        <f>VLOOKUP($B10,[2]Tariffs!$A:$I,5,FALSE)</f>
        <v>0.80700000000000005</v>
      </c>
      <c r="G10" s="44">
        <f>VLOOKUP($B10,[2]Tariffs!$A:$I,6,FALSE)</f>
        <v>0</v>
      </c>
      <c r="H10" s="44">
        <f>VLOOKUP($B10,[2]Tariffs!$A:$I,7,FALSE)</f>
        <v>5.46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VLOOKUP(B10,[2]Summary!$A$1:$J$65536,10,FALSE)</f>
        <v>1.8450714219418092</v>
      </c>
      <c r="N10" s="47">
        <f>VLOOKUP(B10,[1]Summary!$A$1:$I$65536,9,FALSE)</f>
        <v>1.7069695090717996</v>
      </c>
      <c r="O10" s="50">
        <f t="shared" si="1"/>
        <v>8.090473329257386E-2</v>
      </c>
      <c r="P10" s="51">
        <f>VLOOKUP(B10,[2]Summary!$A$1:$IJ$65536,11,FALSE)</f>
        <v>443.80780370203877</v>
      </c>
      <c r="Q10" s="52" t="str">
        <f>'Detailed Breakdown'!AW58&amp;" and "&amp;'Detailed Breakdown'!AX58</f>
        <v>Gone up mainly due to Table 1076: allowed revenue and rate of return, and No factors contributing to greater than 2% downward change.</v>
      </c>
    </row>
    <row r="11" spans="1:17" ht="57" x14ac:dyDescent="0.2">
      <c r="A11" s="40"/>
      <c r="B11" s="41" t="s">
        <v>18</v>
      </c>
      <c r="C11" s="42"/>
      <c r="D11" s="43">
        <f>VLOOKUP($B11,[1]Tariffs!$A$15:$I$42,3,FALSE)</f>
        <v>4</v>
      </c>
      <c r="E11" s="44">
        <f>VLOOKUP($B11,[2]Tariffs!$A:$I,4,FALSE)</f>
        <v>0.96199999999999997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VLOOKUP(B11,[2]Summary!$A$1:$J$65536,10,FALSE)</f>
        <v>0.96200000000000019</v>
      </c>
      <c r="N11" s="47">
        <f>VLOOKUP(B11,[1]Summary!$A$1:$I$65536,9,FALSE)</f>
        <v>0.29299999999999998</v>
      </c>
      <c r="O11" s="50">
        <f t="shared" si="1"/>
        <v>2.2832764505119463</v>
      </c>
      <c r="P11" s="51">
        <f>VLOOKUP(B11,[2]Summary!$A$1:$IJ$65536,11,FALSE)</f>
        <v>43.687929256319222</v>
      </c>
      <c r="Q11" s="52" t="str">
        <f>'Detailed Breakdown'!AW59&amp;" and "&amp;'Detailed Breakdown'!AX59</f>
        <v>Gone up mainly due to Changes due to issue of Model version DCP179,Table 1076: allowed revenue and rate of return, and Gone down mainly due to Table 1020: Change In 500MW Model,Table 1059: Otex,</v>
      </c>
    </row>
    <row r="12" spans="1:17" x14ac:dyDescent="0.2">
      <c r="A12" s="40"/>
      <c r="B12" s="41" t="s">
        <v>19</v>
      </c>
      <c r="C12" s="42"/>
      <c r="D12" s="43" t="str">
        <f>VLOOKUP($B12,[1]Tariffs!$A$15:$I$42,3,FALSE)</f>
        <v>5-8</v>
      </c>
      <c r="E12" s="44">
        <f>VLOOKUP($B12,[2]Tariffs!$A:$I,4,FALSE)</f>
        <v>2.0350000000000001</v>
      </c>
      <c r="F12" s="44">
        <f>VLOOKUP($B12,[2]Tariffs!$A:$I,5,FALSE)</f>
        <v>0.80300000000000005</v>
      </c>
      <c r="G12" s="44">
        <f>VLOOKUP($B12,[2]Tariffs!$A:$I,6,FALSE)</f>
        <v>0</v>
      </c>
      <c r="H12" s="44">
        <f>VLOOKUP($B12,[2]Tariffs!$A:$I,7,FALSE)</f>
        <v>32.5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VLOOKUP(B12,[2]Summary!$A$1:$J$65536,10,FALSE)</f>
        <v>1.8977203720712348</v>
      </c>
      <c r="N12" s="47" t="str">
        <f>VLOOKUP(B12,[1]Summary!$A$1:$I$65536,9,FALSE)</f>
        <v/>
      </c>
      <c r="O12" s="50"/>
      <c r="P12" s="51">
        <f>VLOOKUP(B12,[2]Summary!$A$1:$IJ$65536,11,FALSE)</f>
        <v>1972.4106220964047</v>
      </c>
      <c r="Q12" s="52"/>
    </row>
    <row r="13" spans="1:17" x14ac:dyDescent="0.2">
      <c r="A13" s="40"/>
      <c r="B13" s="41" t="s">
        <v>20</v>
      </c>
      <c r="C13" s="42"/>
      <c r="D13" s="43" t="str">
        <f>VLOOKUP($B13,[1]Tariffs!$A$15:$I$42,3,FALSE)</f>
        <v>5-8</v>
      </c>
      <c r="E13" s="44">
        <f>VLOOKUP($B13,[2]Tariffs!$A:$I,4,FALSE)</f>
        <v>1.8879999999999999</v>
      </c>
      <c r="F13" s="44">
        <f>VLOOKUP($B13,[2]Tariffs!$A:$I,5,FALSE)</f>
        <v>0.79700000000000004</v>
      </c>
      <c r="G13" s="44">
        <f>VLOOKUP($B13,[2]Tariffs!$A:$I,6,FALSE)</f>
        <v>0</v>
      </c>
      <c r="H13" s="44">
        <f>VLOOKUP($B13,[2]Tariffs!$A:$I,7,FALSE)</f>
        <v>24.35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VLOOKUP(B13,[2]Summary!$A$1:$J$65536,10,FALSE)</f>
        <v>1.7494152092834749</v>
      </c>
      <c r="N13" s="47" t="str">
        <f>VLOOKUP(B13,[1]Summary!$A$1:$I$65536,9,FALSE)</f>
        <v/>
      </c>
      <c r="O13" s="50"/>
      <c r="P13" s="51">
        <f>VLOOKUP(B13,[2]Summary!$A$1:$IJ$65536,11,FALSE)</f>
        <v>1835.4285956302238</v>
      </c>
      <c r="Q13" s="52"/>
    </row>
    <row r="14" spans="1:17" x14ac:dyDescent="0.2">
      <c r="A14" s="40"/>
      <c r="B14" s="41" t="s">
        <v>21</v>
      </c>
      <c r="C14" s="42"/>
      <c r="D14" s="43" t="str">
        <f>VLOOKUP($B14,[1]Tariffs!$A$15:$I$42,3,FALSE)</f>
        <v>5-8</v>
      </c>
      <c r="E14" s="44">
        <f>VLOOKUP($B14,[2]Tariffs!$A:$I,4,FALSE)</f>
        <v>1.2589999999999999</v>
      </c>
      <c r="F14" s="44">
        <f>VLOOKUP($B14,[2]Tariffs!$A:$I,5,FALSE)</f>
        <v>0.76900000000000002</v>
      </c>
      <c r="G14" s="44">
        <f>VLOOKUP($B14,[2]Tariffs!$A:$I,6,FALSE)</f>
        <v>0</v>
      </c>
      <c r="H14" s="44">
        <f>VLOOKUP($B14,[2]Tariffs!$A:$I,7,FALSE)</f>
        <v>223.48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VLOOKUP(B14,[2]Summary!$A$1:$J$65536,10,FALSE)</f>
        <v>1.6707915719851218</v>
      </c>
      <c r="N14" s="47" t="str">
        <f>VLOOKUP(B14,[1]Summary!$A$1:$I$65536,9,FALSE)</f>
        <v/>
      </c>
      <c r="O14" s="50"/>
      <c r="P14" s="51">
        <f>VLOOKUP(B14,[2]Summary!$A$1:$IJ$65536,11,FALSE)</f>
        <v>2609.0538824115065</v>
      </c>
      <c r="Q14" s="52"/>
    </row>
    <row r="15" spans="1:17" x14ac:dyDescent="0.2">
      <c r="A15" s="40"/>
      <c r="B15" s="41" t="s">
        <v>90</v>
      </c>
      <c r="C15" s="42"/>
      <c r="D15" s="43">
        <v>0</v>
      </c>
      <c r="E15" s="44">
        <f>VLOOKUP($B15,[2]Tariffs!$A:$I,4,FALSE)</f>
        <v>7.3310000000000004</v>
      </c>
      <c r="F15" s="44">
        <f>VLOOKUP($B15,[2]Tariffs!$A:$I,5,FALSE)</f>
        <v>1.359</v>
      </c>
      <c r="G15" s="44">
        <f>VLOOKUP($B15,[2]Tariffs!$A:$I,6,FALSE)</f>
        <v>0.80200000000000005</v>
      </c>
      <c r="H15" s="44">
        <f>VLOOKUP($B15,[2]Tariffs!$A:$I,7,FALSE)</f>
        <v>3.23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 t="str">
        <f>VLOOKUP(B15,[2]Summary!$A$1:$J$65536,10,FALSE)</f>
        <v/>
      </c>
      <c r="N15" s="47" t="str">
        <f>VLOOKUP(B15,[1]Summary!$A$1:$I$65536,9,FALSE)</f>
        <v/>
      </c>
      <c r="O15" s="50"/>
      <c r="P15" s="51" t="str">
        <f>VLOOKUP(B15,[2]Summary!$A$1:$IJ$65536,11,FALSE)</f>
        <v/>
      </c>
      <c r="Q15" s="52"/>
    </row>
    <row r="16" spans="1:17" x14ac:dyDescent="0.2">
      <c r="A16" s="40"/>
      <c r="B16" s="41" t="s">
        <v>91</v>
      </c>
      <c r="C16" s="42"/>
      <c r="D16" s="43">
        <v>0</v>
      </c>
      <c r="E16" s="44">
        <f>VLOOKUP($B16,[2]Tariffs!$A:$I,4,FALSE)</f>
        <v>7.6749999999999998</v>
      </c>
      <c r="F16" s="44">
        <f>VLOOKUP($B16,[2]Tariffs!$A:$I,5,FALSE)</f>
        <v>1.391</v>
      </c>
      <c r="G16" s="44">
        <f>VLOOKUP($B16,[2]Tariffs!$A:$I,6,FALSE)</f>
        <v>0.80400000000000005</v>
      </c>
      <c r="H16" s="44">
        <f>VLOOKUP($B16,[2]Tariffs!$A:$I,7,FALSE)</f>
        <v>5.46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VLOOKUP(B16,[2]Summary!$A$1:$J$65536,10,FALSE)</f>
        <v>1.8267921633473345</v>
      </c>
      <c r="N16" s="47">
        <f>VLOOKUP(B16,[1]Summary!$A$1:$I$65536,9,FALSE)</f>
        <v>1.7436332447967493</v>
      </c>
      <c r="O16" s="50">
        <f t="shared" ref="O16" si="3">M16/N16-1</f>
        <v>4.7692895738678631E-2</v>
      </c>
      <c r="P16" s="51">
        <f>VLOOKUP(B16,[2]Summary!$A$1:$IJ$65536,11,FALSE)</f>
        <v>1141.2348783741206</v>
      </c>
      <c r="Q16" s="52"/>
    </row>
    <row r="17" spans="1:17" ht="42.75" x14ac:dyDescent="0.2">
      <c r="A17" s="40"/>
      <c r="B17" s="41" t="s">
        <v>22</v>
      </c>
      <c r="C17" s="42"/>
      <c r="D17" s="43">
        <f>VLOOKUP($B17,[1]Tariffs!$A$15:$I$42,3,FALSE)</f>
        <v>0</v>
      </c>
      <c r="E17" s="44">
        <f>VLOOKUP($B17,[2]Tariffs!$A:$I,4,FALSE)</f>
        <v>6.1950000000000003</v>
      </c>
      <c r="F17" s="44">
        <f>VLOOKUP($B17,[2]Tariffs!$A:$I,5,FALSE)</f>
        <v>1.2270000000000001</v>
      </c>
      <c r="G17" s="44">
        <f>VLOOKUP($B17,[2]Tariffs!$A:$I,6,FALSE)</f>
        <v>0.79200000000000004</v>
      </c>
      <c r="H17" s="44">
        <f>VLOOKUP($B17,[2]Tariffs!$A:$I,7,FALSE)</f>
        <v>8.27</v>
      </c>
      <c r="I17" s="44">
        <f>VLOOKUP($B17,[2]Tariffs!$A:$I,8,FALSE)</f>
        <v>2.6</v>
      </c>
      <c r="J17" s="44">
        <f>VLOOKUP($B17,[2]Tariffs!$A:$I,9,FALSE)</f>
        <v>5.79</v>
      </c>
      <c r="K17" s="44">
        <f t="shared" si="0"/>
        <v>2.6</v>
      </c>
      <c r="L17" s="54"/>
      <c r="M17" s="47">
        <f>VLOOKUP(B17,[2]Summary!$A$1:$J$65536,10,FALSE)</f>
        <v>2.1182409617447089</v>
      </c>
      <c r="N17" s="47">
        <f>VLOOKUP(B17,[1]Summary!$A$1:$I$65536,9,FALSE)</f>
        <v>2.0035916025114751</v>
      </c>
      <c r="O17" s="50">
        <f t="shared" si="1"/>
        <v>5.7221920420070793E-2</v>
      </c>
      <c r="P17" s="51">
        <f>VLOOKUP(B17,[2]Summary!$A$1:$IJ$65536,11,FALSE)</f>
        <v>5198.1564537512186</v>
      </c>
      <c r="Q17" s="52" t="str">
        <f>'Detailed Breakdown'!AW65&amp;" and "&amp;'Detailed Breakdown'!AX65</f>
        <v>Gone up mainly due to Table 1076: allowed revenue and rate of return, and No factors contributing to greater than 2% downward change.</v>
      </c>
    </row>
    <row r="18" spans="1:17" ht="42.75" x14ac:dyDescent="0.2">
      <c r="A18" s="40"/>
      <c r="B18" s="41" t="s">
        <v>23</v>
      </c>
      <c r="C18" s="42"/>
      <c r="D18" s="43">
        <f>VLOOKUP($B18,[1]Tariffs!$A$15:$I$42,3,FALSE)</f>
        <v>0</v>
      </c>
      <c r="E18" s="44">
        <f>VLOOKUP($B18,[2]Tariffs!$A:$I,4,FALSE)</f>
        <v>4.6630000000000003</v>
      </c>
      <c r="F18" s="44">
        <f>VLOOKUP($B18,[2]Tariffs!$A:$I,5,FALSE)</f>
        <v>1.048</v>
      </c>
      <c r="G18" s="44">
        <f>VLOOKUP($B18,[2]Tariffs!$A:$I,6,FALSE)</f>
        <v>0.77800000000000002</v>
      </c>
      <c r="H18" s="44">
        <f>VLOOKUP($B18,[2]Tariffs!$A:$I,7,FALSE)</f>
        <v>6.37</v>
      </c>
      <c r="I18" s="44">
        <f>VLOOKUP($B18,[2]Tariffs!$A:$I,8,FALSE)</f>
        <v>3.52</v>
      </c>
      <c r="J18" s="44">
        <f>VLOOKUP($B18,[2]Tariffs!$A:$I,9,FALSE)</f>
        <v>5.63</v>
      </c>
      <c r="K18" s="44">
        <f t="shared" si="0"/>
        <v>3.52</v>
      </c>
      <c r="L18" s="54"/>
      <c r="M18" s="47">
        <f>VLOOKUP(B18,[2]Summary!$A$1:$J$65536,10,FALSE)</f>
        <v>2.1095477111051135</v>
      </c>
      <c r="N18" s="47">
        <f>VLOOKUP(B18,[1]Summary!$A$1:$I$65536,9,FALSE)</f>
        <v>2.0188300428484833</v>
      </c>
      <c r="O18" s="50">
        <f t="shared" si="1"/>
        <v>4.4935762957357017E-2</v>
      </c>
      <c r="P18" s="51">
        <f>VLOOKUP(B18,[2]Summary!$A$1:$IJ$65536,11,FALSE)</f>
        <v>14405.258106665549</v>
      </c>
      <c r="Q18" s="52" t="str">
        <f>'Detailed Breakdown'!AW66&amp;" and "&amp;'Detailed Breakdown'!AX66</f>
        <v>Gone up mainly due to Changes due to issue of Model version DCP179,Table 1076: allowed revenue and rate of return, and No factors contributing to greater than 2% downward change.</v>
      </c>
    </row>
    <row r="19" spans="1:17" ht="42.75" x14ac:dyDescent="0.2">
      <c r="A19" s="40"/>
      <c r="B19" s="41" t="s">
        <v>24</v>
      </c>
      <c r="C19" s="42"/>
      <c r="D19" s="43">
        <f>VLOOKUP($B19,[1]Tariffs!$A$15:$I$42,3,FALSE)</f>
        <v>0</v>
      </c>
      <c r="E19" s="44">
        <f>VLOOKUP($B19,[2]Tariffs!$A:$I,4,FALSE)</f>
        <v>3.1469999999999998</v>
      </c>
      <c r="F19" s="44">
        <f>VLOOKUP($B19,[2]Tariffs!$A:$I,5,FALSE)</f>
        <v>0.89</v>
      </c>
      <c r="G19" s="44">
        <f>VLOOKUP($B19,[2]Tariffs!$A:$I,6,FALSE)</f>
        <v>0.76700000000000002</v>
      </c>
      <c r="H19" s="44">
        <f>VLOOKUP($B19,[2]Tariffs!$A:$I,7,FALSE)</f>
        <v>63.18</v>
      </c>
      <c r="I19" s="44">
        <f>VLOOKUP($B19,[2]Tariffs!$A:$I,8,FALSE)</f>
        <v>4.2</v>
      </c>
      <c r="J19" s="44">
        <f>VLOOKUP($B19,[2]Tariffs!$A:$I,9,FALSE)</f>
        <v>6.46</v>
      </c>
      <c r="K19" s="44">
        <f t="shared" si="0"/>
        <v>4.2</v>
      </c>
      <c r="L19" s="54"/>
      <c r="M19" s="47">
        <f>VLOOKUP(B19,[2]Summary!$A$1:$J$65536,10,FALSE)</f>
        <v>1.6076541281647596</v>
      </c>
      <c r="N19" s="47">
        <f>VLOOKUP(B19,[1]Summary!$A$1:$I$65536,9,FALSE)</f>
        <v>1.3484286948733248</v>
      </c>
      <c r="O19" s="50">
        <f t="shared" si="1"/>
        <v>0.19224259634714103</v>
      </c>
      <c r="P19" s="51">
        <f>VLOOKUP(B19,[2]Summary!$A$1:$IJ$65536,11,FALSE)</f>
        <v>37287.25184189836</v>
      </c>
      <c r="Q19" s="52" t="str">
        <f>'Detailed Breakdown'!AW67&amp;" and "&amp;'Detailed Breakdown'!AX67</f>
        <v>Gone up mainly due to Changes due to issue of Model version DCP179,Table 1076: allowed revenue and rate of return, and No factors contributing to greater than 2% downward change.</v>
      </c>
    </row>
    <row r="20" spans="1:17" ht="42.75" x14ac:dyDescent="0.2">
      <c r="A20" s="40"/>
      <c r="B20" s="41" t="s">
        <v>77</v>
      </c>
      <c r="C20" s="42"/>
      <c r="D20" s="43">
        <f>VLOOKUP($B20,[1]Tariffs!$A$15:$I$42,3,FALSE)</f>
        <v>8</v>
      </c>
      <c r="E20" s="44">
        <f>VLOOKUP($B20,[2]Tariffs!$A:$I,4,FALSE)</f>
        <v>2.1469999999999998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VLOOKUP(B20,[2]Summary!$A$1:$J$65536,10,FALSE)</f>
        <v>2.1469999999999998</v>
      </c>
      <c r="N20" s="47">
        <f>VLOOKUP(B20,[1]Summary!$A$1:$I$65536,9,FALSE)</f>
        <v>1.8939999999999999</v>
      </c>
      <c r="O20" s="50">
        <f t="shared" si="1"/>
        <v>0.1335797254487856</v>
      </c>
      <c r="P20" s="51">
        <f>VLOOKUP(B20,[2]Summary!$A$1:$IJ$65536,11,FALSE)</f>
        <v>684.73042861219017</v>
      </c>
      <c r="Q20" s="52" t="str">
        <f>'Detailed Breakdown'!AW68&amp;" and "&amp;'Detailed Breakdown'!AX68</f>
        <v>Gone up mainly due to Changes due to issue of Model version DCP179,Table 1076: allowed revenue and rate of return, and Gone down mainly due to Table 1053: volumes and mpans etc forecast,</v>
      </c>
    </row>
    <row r="21" spans="1:17" ht="57" x14ac:dyDescent="0.2">
      <c r="A21" s="40"/>
      <c r="B21" s="41" t="s">
        <v>78</v>
      </c>
      <c r="C21" s="42"/>
      <c r="D21" s="43">
        <f>VLOOKUP($B21,[1]Tariffs!$A$15:$I$42,3,FALSE)</f>
        <v>1</v>
      </c>
      <c r="E21" s="44">
        <f>VLOOKUP($B21,[2]Tariffs!$A:$I,4,FALSE)</f>
        <v>2.4089999999999998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VLOOKUP(B21,[2]Summary!$A$1:$J$65536,10,FALSE)</f>
        <v>2.4090000000000003</v>
      </c>
      <c r="N21" s="47">
        <f>VLOOKUP(B21,[1]Summary!$A$1:$I$65536,9,FALSE)</f>
        <v>2.5080000000000005</v>
      </c>
      <c r="O21" s="50">
        <f t="shared" si="1"/>
        <v>-3.9473684210526438E-2</v>
      </c>
      <c r="P21" s="51">
        <f>VLOOKUP(B21,[2]Summary!$A$1:$IJ$65536,11,FALSE)</f>
        <v>768.75544809892472</v>
      </c>
      <c r="Q21" s="52" t="str">
        <f>'Detailed Breakdown'!AW69&amp;" and "&amp;'Detailed Breakdown'!AX69</f>
        <v>Gone up mainly due to Table 1076: allowed revenue and rate of return, and Gone down mainly due to Changes due to issue of Model version DCP179,Table 1053: volumes and mpans etc forecast,</v>
      </c>
    </row>
    <row r="22" spans="1:17" ht="57" x14ac:dyDescent="0.2">
      <c r="A22" s="40"/>
      <c r="B22" s="41" t="s">
        <v>79</v>
      </c>
      <c r="C22" s="42"/>
      <c r="D22" s="43">
        <f>VLOOKUP($B22,[1]Tariffs!$A$15:$I$42,3,FALSE)</f>
        <v>1</v>
      </c>
      <c r="E22" s="44">
        <f>VLOOKUP($B22,[2]Tariffs!$A:$I,4,FALSE)</f>
        <v>3.3159999999999998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VLOOKUP(B22,[2]Summary!$A$1:$J$65536,10,FALSE)</f>
        <v>3.3160000000000003</v>
      </c>
      <c r="N22" s="47">
        <f>VLOOKUP(B22,[1]Summary!$A$1:$I$65536,9,FALSE)</f>
        <v>4.0400000000000009</v>
      </c>
      <c r="O22" s="50">
        <f t="shared" si="1"/>
        <v>-0.17920792079207937</v>
      </c>
      <c r="P22" s="51">
        <f>VLOOKUP(B22,[2]Summary!$A$1:$IJ$65536,11,FALSE)</f>
        <v>74.785596375980759</v>
      </c>
      <c r="Q22" s="52" t="str">
        <f>'Detailed Breakdown'!AW70&amp;" and "&amp;'Detailed Breakdown'!AX70</f>
        <v>Gone up mainly due to Table 1061/1062: TPR data,Table 1076: allowed revenue and rate of return, and Gone down mainly due to Changes due to issue of Model version DCP179,Table 1053: volumes and mpans etc forecast,</v>
      </c>
    </row>
    <row r="23" spans="1:17" ht="28.5" x14ac:dyDescent="0.2">
      <c r="A23" s="40"/>
      <c r="B23" s="41" t="s">
        <v>80</v>
      </c>
      <c r="C23" s="42"/>
      <c r="D23" s="43">
        <f>VLOOKUP($B23,[1]Tariffs!$A$15:$I$42,3,FALSE)</f>
        <v>1</v>
      </c>
      <c r="E23" s="44">
        <f>VLOOKUP($B23,[2]Tariffs!$A:$I,4,FALSE)</f>
        <v>1.885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VLOOKUP(B23,[2]Summary!$A$1:$J$65536,10,FALSE)</f>
        <v>1.8850000000000002</v>
      </c>
      <c r="N23" s="47">
        <f>VLOOKUP(B23,[1]Summary!$A$1:$I$65536,9,FALSE)</f>
        <v>1.2849999999999999</v>
      </c>
      <c r="O23" s="50">
        <f t="shared" si="1"/>
        <v>0.46692607003891085</v>
      </c>
      <c r="P23" s="51">
        <f>VLOOKUP(B23,[2]Summary!$A$1:$IJ$65536,11,FALSE)</f>
        <v>768.73845823881049</v>
      </c>
      <c r="Q23" s="52" t="str">
        <f>'Detailed Breakdown'!AW71&amp;" and "&amp;'Detailed Breakdown'!AX71</f>
        <v>No factors contributing to greater than 2% upward change. and No factors contributing to greater than 2% downward change.</v>
      </c>
    </row>
    <row r="24" spans="1:17" ht="57" x14ac:dyDescent="0.2">
      <c r="A24" s="40"/>
      <c r="B24" s="41" t="s">
        <v>25</v>
      </c>
      <c r="C24" s="42"/>
      <c r="D24" s="43">
        <f>VLOOKUP($B24,[1]Tariffs!$A$15:$I$42,3,FALSE)</f>
        <v>0</v>
      </c>
      <c r="E24" s="44">
        <f>VLOOKUP($B24,[2]Tariffs!$A:$I,4,FALSE)</f>
        <v>20.83</v>
      </c>
      <c r="F24" s="44">
        <f>VLOOKUP($B24,[2]Tariffs!$A:$I,5,FALSE)</f>
        <v>1.8819999999999999</v>
      </c>
      <c r="G24" s="44">
        <f>VLOOKUP($B24,[2]Tariffs!$A:$I,6,FALSE)</f>
        <v>1.3959999999999999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VLOOKUP(B24,[2]Summary!$A$1:$J$65536,10,FALSE)</f>
        <v>2.5871107052290681</v>
      </c>
      <c r="N24" s="47">
        <f>VLOOKUP(B24,[1]Summary!$A$1:$I$65536,9,FALSE)</f>
        <v>2.6702291964190055</v>
      </c>
      <c r="O24" s="50">
        <f t="shared" si="1"/>
        <v>-3.1127848988171558E-2</v>
      </c>
      <c r="P24" s="51">
        <f>VLOOKUP(B24,[2]Summary!$A$1:$IJ$65536,11,FALSE)</f>
        <v>186234.35837306283</v>
      </c>
      <c r="Q24" s="52" t="str">
        <f>'Detailed Breakdown'!AW72&amp;" and "&amp;'Detailed Breakdown'!AX72</f>
        <v>Gone up mainly due to Table 1076: allowed revenue and rate of return, and Gone down mainly due to Changes due to issue of Model version DCP179,Table 1053: volumes and mpans etc forecast,</v>
      </c>
    </row>
    <row r="25" spans="1:17" ht="15" customHeight="1" x14ac:dyDescent="0.2">
      <c r="A25" s="40"/>
      <c r="B25" s="41" t="s">
        <v>93</v>
      </c>
      <c r="C25" s="42"/>
      <c r="D25" s="43" t="str">
        <f>VLOOKUP($B25,[1]Tariffs!$A$15:$I$42,3,FALSE)</f>
        <v>8&amp;0</v>
      </c>
      <c r="E25" s="44">
        <f>VLOOKUP($B25,[2]Tariffs!$A:$I,4,FALSE)</f>
        <v>-0.63300000000000001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VLOOKUP(B25,[2]Summary!$A$1:$J$65536,10,FALSE)</f>
        <v>-0.63300000000000012</v>
      </c>
      <c r="N25" s="47">
        <f>VLOOKUP(B25,[1]Summary!$A$1:$I$65536,9,FALSE)</f>
        <v>-0.62600000000000011</v>
      </c>
      <c r="O25" s="50">
        <f t="shared" si="1"/>
        <v>1.1182108626198062E-2</v>
      </c>
      <c r="P25" s="51">
        <f>VLOOKUP(B25,[2]Summary!$A$1:$IJ$65536,11,FALSE)</f>
        <v>-100.41896782800674</v>
      </c>
      <c r="Q25" s="55"/>
    </row>
    <row r="26" spans="1:17" ht="15" customHeight="1" x14ac:dyDescent="0.2">
      <c r="A26" s="40"/>
      <c r="B26" s="41" t="s">
        <v>50</v>
      </c>
      <c r="C26" s="42"/>
      <c r="D26" s="43">
        <f>VLOOKUP($B26,[1]Tariffs!$A$15:$I$42,3,FALSE)</f>
        <v>8</v>
      </c>
      <c r="E26" s="44">
        <f>VLOOKUP($B26,[2]Tariffs!$A:$I,4,FALSE)</f>
        <v>-0.55700000000000005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 t="str">
        <f>VLOOKUP(B26,[2]Summary!$A$1:$J$65536,10,FALSE)</f>
        <v/>
      </c>
      <c r="N26" s="47" t="str">
        <f>VLOOKUP(B26,[1]Summary!$A$1:$I$65536,9,FALSE)</f>
        <v/>
      </c>
      <c r="O26" s="50"/>
      <c r="P26" s="51" t="str">
        <f>VLOOKUP(B26,[2]Summary!$A$1:$IJ$65536,11,FALSE)</f>
        <v/>
      </c>
      <c r="Q26" s="55"/>
    </row>
    <row r="27" spans="1:17" x14ac:dyDescent="0.2">
      <c r="A27" s="40"/>
      <c r="B27" s="41" t="s">
        <v>51</v>
      </c>
      <c r="C27" s="42"/>
      <c r="D27" s="43">
        <f>VLOOKUP($B27,[1]Tariffs!$A$15:$I$42,3,FALSE)</f>
        <v>0</v>
      </c>
      <c r="E27" s="44">
        <f>VLOOKUP($B27,[2]Tariffs!$A:$I,4,FALSE)</f>
        <v>-0.63300000000000001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>
        <f>VLOOKUP(B27,[2]Summary!$A$1:$J$65536,10,FALSE)</f>
        <v>-0.6180655636285769</v>
      </c>
      <c r="N27" s="47">
        <f>VLOOKUP(B27,[1]Summary!$A$1:$I$65536,9,FALSE)</f>
        <v>-0.61172870497829568</v>
      </c>
      <c r="O27" s="50">
        <f t="shared" si="1"/>
        <v>1.0358936238746619E-2</v>
      </c>
      <c r="P27" s="51">
        <f>VLOOKUP(B27,[2]Summary!$A$1:$IJ$65536,11,FALSE)</f>
        <v>-513.26968911576125</v>
      </c>
      <c r="Q27" s="55"/>
    </row>
    <row r="28" spans="1:17" ht="15" customHeight="1" x14ac:dyDescent="0.2">
      <c r="A28" s="40"/>
      <c r="B28" s="41" t="s">
        <v>52</v>
      </c>
      <c r="C28" s="42"/>
      <c r="D28" s="43">
        <f>VLOOKUP($B28,[1]Tariffs!$A$15:$I$42,3,FALSE)</f>
        <v>0</v>
      </c>
      <c r="E28" s="44">
        <f>VLOOKUP($B28,[2]Tariffs!$A:$I,4,FALSE)</f>
        <v>-5.2110000000000003</v>
      </c>
      <c r="F28" s="44">
        <f>VLOOKUP($B28,[2]Tariffs!$A:$I,5,FALSE)</f>
        <v>-0.47699999999999998</v>
      </c>
      <c r="G28" s="44">
        <f>VLOOKUP($B28,[2]Tariffs!$A:$I,6,FALSE)</f>
        <v>-3.5000000000000003E-2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</v>
      </c>
      <c r="K28" s="44">
        <f t="shared" si="0"/>
        <v>0</v>
      </c>
      <c r="L28" s="49"/>
      <c r="M28" s="47">
        <f>VLOOKUP(B28,[2]Summary!$A$1:$J$65536,10,FALSE)</f>
        <v>-0.66459733034913104</v>
      </c>
      <c r="N28" s="47">
        <f>VLOOKUP(B28,[1]Summary!$A$1:$I$65536,9,FALSE)</f>
        <v>-0.68816471513904365</v>
      </c>
      <c r="O28" s="50">
        <f t="shared" si="1"/>
        <v>-3.4246720692662658E-2</v>
      </c>
      <c r="P28" s="51">
        <f>VLOOKUP(B28,[2]Summary!$A$1:$IJ$65536,11,FALSE)</f>
        <v>-943.27517533384344</v>
      </c>
      <c r="Q28" s="55"/>
    </row>
    <row r="29" spans="1:17" ht="15" customHeight="1" x14ac:dyDescent="0.2">
      <c r="A29" s="40"/>
      <c r="B29" s="41" t="s">
        <v>53</v>
      </c>
      <c r="C29" s="42"/>
      <c r="D29" s="43">
        <f>VLOOKUP($B29,[1]Tariffs!$A$15:$I$42,3,FALSE)</f>
        <v>0</v>
      </c>
      <c r="E29" s="44">
        <f>VLOOKUP($B29,[2]Tariffs!$A:$I,4,FALSE)</f>
        <v>-0.55700000000000005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</v>
      </c>
      <c r="K29" s="44">
        <f t="shared" si="0"/>
        <v>0</v>
      </c>
      <c r="L29" s="49"/>
      <c r="M29" s="47">
        <f>VLOOKUP(B29,[2]Summary!$A$1:$J$65536,10,FALSE)</f>
        <v>-0.53386328254409465</v>
      </c>
      <c r="N29" s="47">
        <f>VLOOKUP(B29,[1]Summary!$A$1:$I$65536,9,FALSE)</f>
        <v>-0.52183681661794301</v>
      </c>
      <c r="O29" s="50">
        <f t="shared" si="1"/>
        <v>2.3046411336202555E-2</v>
      </c>
      <c r="P29" s="51">
        <f>VLOOKUP(B29,[2]Summary!$A$1:$IJ$65536,11,FALSE)</f>
        <v>-853.28506091016129</v>
      </c>
      <c r="Q29" s="55"/>
    </row>
    <row r="30" spans="1:17" ht="15" customHeight="1" x14ac:dyDescent="0.2">
      <c r="A30" s="40"/>
      <c r="B30" s="41" t="s">
        <v>54</v>
      </c>
      <c r="C30" s="42"/>
      <c r="D30" s="43">
        <f>VLOOKUP($B30,[1]Tariffs!$A$15:$I$42,3,FALSE)</f>
        <v>0</v>
      </c>
      <c r="E30" s="44">
        <f>VLOOKUP($B30,[2]Tariffs!$A:$I,4,FALSE)</f>
        <v>-4.6239999999999997</v>
      </c>
      <c r="F30" s="44">
        <f>VLOOKUP($B30,[2]Tariffs!$A:$I,5,FALSE)</f>
        <v>-0.40899999999999997</v>
      </c>
      <c r="G30" s="44">
        <f>VLOOKUP($B30,[2]Tariffs!$A:$I,6,FALSE)</f>
        <v>-0.03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</v>
      </c>
      <c r="K30" s="44">
        <f t="shared" si="0"/>
        <v>0</v>
      </c>
      <c r="L30" s="49"/>
      <c r="M30" s="47">
        <f>VLOOKUP(B30,[2]Summary!$A$1:$J$65536,10,FALSE)</f>
        <v>-0.56682922457556817</v>
      </c>
      <c r="N30" s="47">
        <f>VLOOKUP(B30,[1]Summary!$A$1:$I$65536,9,FALSE)</f>
        <v>-0.5141890184742961</v>
      </c>
      <c r="O30" s="50">
        <f t="shared" si="1"/>
        <v>0.10237520485650653</v>
      </c>
      <c r="P30" s="51">
        <f>VLOOKUP(B30,[2]Summary!$A$1:$IJ$65536,11,FALSE)</f>
        <v>-6316.4347493950172</v>
      </c>
      <c r="Q30" s="55"/>
    </row>
    <row r="31" spans="1:17" x14ac:dyDescent="0.2">
      <c r="A31" s="40"/>
      <c r="B31" s="41" t="s">
        <v>55</v>
      </c>
      <c r="C31" s="42"/>
      <c r="D31" s="43">
        <f>VLOOKUP($B31,[1]Tariffs!$A$15:$I$42,3,FALSE)</f>
        <v>0</v>
      </c>
      <c r="E31" s="44">
        <f>VLOOKUP($B31,[2]Tariffs!$A:$I,4,FALSE)</f>
        <v>-0.34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30.46</v>
      </c>
      <c r="I31" s="44">
        <f>VLOOKUP($B31,[2]Tariffs!$A:$I,8,FALSE)</f>
        <v>0</v>
      </c>
      <c r="J31" s="44">
        <f>VLOOKUP($B31,[2]Tariffs!$A:$I,9,FALSE)</f>
        <v>0</v>
      </c>
      <c r="K31" s="44">
        <f t="shared" si="0"/>
        <v>0</v>
      </c>
      <c r="L31" s="49"/>
      <c r="M31" s="47">
        <f>VLOOKUP(B31,[2]Summary!$A$1:$J$65536,10,FALSE)</f>
        <v>-0.33194363361069479</v>
      </c>
      <c r="N31" s="47">
        <f>VLOOKUP(B31,[1]Summary!$A$1:$I$65536,9,FALSE)</f>
        <v>-0.32455626288062328</v>
      </c>
      <c r="O31" s="50">
        <f t="shared" si="1"/>
        <v>2.2761448706934084E-2</v>
      </c>
      <c r="P31" s="51">
        <f>VLOOKUP(B31,[2]Summary!$A$1:$IJ$65536,11,FALSE)</f>
        <v>-6428.1593808876569</v>
      </c>
      <c r="Q31" s="55"/>
    </row>
    <row r="32" spans="1:17" x14ac:dyDescent="0.2">
      <c r="A32" s="40"/>
      <c r="B32" s="41" t="s">
        <v>56</v>
      </c>
      <c r="C32" s="42"/>
      <c r="D32" s="43">
        <f>VLOOKUP($B32,[1]Tariffs!$A$15:$I$42,3,FALSE)</f>
        <v>0</v>
      </c>
      <c r="E32" s="44">
        <f>VLOOKUP($B32,[2]Tariffs!$A:$I,4,FALSE)</f>
        <v>-2.9809999999999999</v>
      </c>
      <c r="F32" s="44">
        <f>VLOOKUP($B32,[2]Tariffs!$A:$I,5,FALSE)</f>
        <v>-0.21199999999999999</v>
      </c>
      <c r="G32" s="44">
        <f>VLOOKUP($B32,[2]Tariffs!$A:$I,6,FALSE)</f>
        <v>-1.4999999999999999E-2</v>
      </c>
      <c r="H32" s="44">
        <f>VLOOKUP($B32,[2]Tariffs!$A:$I,7,FALSE)</f>
        <v>30.46</v>
      </c>
      <c r="I32" s="44">
        <f>VLOOKUP($B32,[2]Tariffs!$A:$I,8,FALSE)</f>
        <v>0</v>
      </c>
      <c r="J32" s="44">
        <f>VLOOKUP($B32,[2]Tariffs!$A:$I,9,FALSE)</f>
        <v>0</v>
      </c>
      <c r="K32" s="44">
        <f t="shared" si="0"/>
        <v>0</v>
      </c>
      <c r="L32" s="49"/>
      <c r="M32" s="47">
        <f>VLOOKUP(B32,[2]Summary!$A$1:$J$65536,10,FALSE)</f>
        <v>-0.37289921072897864</v>
      </c>
      <c r="N32" s="47">
        <f>VLOOKUP(B32,[1]Summary!$A$1:$I$65536,9,FALSE)</f>
        <v>-0.35481414485732443</v>
      </c>
      <c r="O32" s="50">
        <f t="shared" si="1"/>
        <v>5.097053241472782E-2</v>
      </c>
      <c r="P32" s="51">
        <f>VLOOKUP(B32,[2]Summary!$A$1:$IJ$65536,11,FALSE)</f>
        <v>-13250.274143122131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2015-12-08T07:31:49Z</cp:lastPrinted>
  <dcterms:created xsi:type="dcterms:W3CDTF">2012-04-17T13:56:47Z</dcterms:created>
  <dcterms:modified xsi:type="dcterms:W3CDTF">2016-12-19T13:59:54Z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