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60" yWindow="555" windowWidth="14250" windowHeight="9660" activeTab="1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</externalReferences>
  <definedNames>
    <definedName name="_xlnm.Print_Area" localSheetId="1">'Detailed Breakdown'!$B$2:$AS$49</definedName>
  </definedNames>
  <calcPr calcId="145621"/>
</workbook>
</file>

<file path=xl/calcChain.xml><?xml version="1.0" encoding="utf-8"?>
<calcChain xmlns="http://schemas.openxmlformats.org/spreadsheetml/2006/main">
  <c r="Q7" i="3" l="1"/>
  <c r="Q8" i="3"/>
  <c r="Q9" i="3"/>
  <c r="Q10" i="3"/>
  <c r="Q11" i="3"/>
  <c r="Q17" i="3"/>
  <c r="Q18" i="3"/>
  <c r="Q19" i="3"/>
  <c r="Q20" i="3"/>
  <c r="Q21" i="3"/>
  <c r="Q22" i="3"/>
  <c r="Q23" i="3"/>
  <c r="Q24" i="3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W72" i="2" s="1"/>
  <c r="AQ72" i="2"/>
  <c r="AR72" i="2"/>
  <c r="AS72" i="2"/>
  <c r="AX72" i="2"/>
  <c r="AZ72" i="2" s="1"/>
  <c r="BB72" i="2"/>
  <c r="BA72" i="2" l="1"/>
  <c r="AY72" i="2" s="1"/>
  <c r="N32" i="3" l="1"/>
  <c r="N31" i="3"/>
  <c r="N30" i="3"/>
  <c r="N29" i="3"/>
  <c r="N28" i="3"/>
  <c r="N27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4" i="3"/>
  <c r="D13" i="3"/>
  <c r="D12" i="3"/>
  <c r="D11" i="3"/>
  <c r="D10" i="3"/>
  <c r="D9" i="3"/>
  <c r="D8" i="3"/>
  <c r="D7" i="3"/>
  <c r="D6" i="3"/>
  <c r="AS49" i="2" l="1"/>
  <c r="AR49" i="2"/>
  <c r="AS47" i="2"/>
  <c r="AR47" i="2"/>
  <c r="AS46" i="2"/>
  <c r="AR46" i="2"/>
  <c r="AS45" i="2"/>
  <c r="AR45" i="2"/>
  <c r="AS44" i="2"/>
  <c r="AR44" i="2"/>
  <c r="AS43" i="2"/>
  <c r="AR43" i="2"/>
  <c r="AS42" i="2"/>
  <c r="AR42" i="2"/>
  <c r="AS39" i="2"/>
  <c r="AS38" i="2"/>
  <c r="AS37" i="2"/>
  <c r="AS36" i="2"/>
  <c r="AR36" i="2"/>
  <c r="AS35" i="2"/>
  <c r="AR35" i="2"/>
  <c r="AS34" i="2"/>
  <c r="AR34" i="2"/>
  <c r="AS33" i="2"/>
  <c r="AR33" i="2"/>
  <c r="AS32" i="2"/>
  <c r="AR32" i="2"/>
  <c r="AS31" i="2"/>
  <c r="AR31" i="2"/>
  <c r="AS71" i="2" l="1"/>
  <c r="AR71" i="2"/>
  <c r="AS64" i="2"/>
  <c r="AR64" i="2"/>
  <c r="AS63" i="2"/>
  <c r="AR63" i="2"/>
  <c r="AS62" i="2"/>
  <c r="AR62" i="2"/>
  <c r="AS61" i="2"/>
  <c r="AR61" i="2"/>
  <c r="AS60" i="2"/>
  <c r="AR60" i="2"/>
  <c r="AS70" i="2"/>
  <c r="AR69" i="2"/>
  <c r="AS68" i="2"/>
  <c r="AR67" i="2"/>
  <c r="AS66" i="2"/>
  <c r="AR65" i="2"/>
  <c r="AS59" i="2"/>
  <c r="AS58" i="2"/>
  <c r="AR57" i="2"/>
  <c r="AS56" i="2"/>
  <c r="AS55" i="2"/>
  <c r="AS54" i="2"/>
  <c r="AR28" i="2"/>
  <c r="AR59" i="2" l="1"/>
  <c r="AR55" i="2"/>
  <c r="AS57" i="2"/>
  <c r="AR51" i="2"/>
  <c r="AS65" i="2"/>
  <c r="AS67" i="2"/>
  <c r="AS69" i="2"/>
  <c r="AR54" i="2"/>
  <c r="AR56" i="2"/>
  <c r="AR58" i="2"/>
  <c r="AR66" i="2"/>
  <c r="AR68" i="2"/>
  <c r="AR70" i="2"/>
  <c r="F49" i="2" l="1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F44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F43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Q39" i="2"/>
  <c r="AO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Q38" i="2"/>
  <c r="AO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Q37" i="2"/>
  <c r="AO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P28" i="2" l="1"/>
  <c r="AN28" i="2"/>
  <c r="AL28" i="2"/>
  <c r="AJ28" i="2"/>
  <c r="AF28" i="2"/>
  <c r="AD28" i="2"/>
  <c r="AB28" i="2"/>
  <c r="Z28" i="2"/>
  <c r="X28" i="2"/>
  <c r="V28" i="2"/>
  <c r="R28" i="2"/>
  <c r="P28" i="2"/>
  <c r="N28" i="2"/>
  <c r="D66" i="2" l="1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X66" i="2" l="1"/>
  <c r="BB66" i="2" s="1"/>
  <c r="AZ66" i="2" s="1"/>
  <c r="AW66" i="2"/>
  <c r="BA66" i="2" s="1"/>
  <c r="AY66" i="2" l="1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E54" i="2"/>
  <c r="D54" i="2"/>
  <c r="AQ71" i="2" l="1"/>
  <c r="AP71" i="2"/>
  <c r="AQ69" i="2"/>
  <c r="AP69" i="2"/>
  <c r="AQ70" i="2"/>
  <c r="AP70" i="2"/>
  <c r="G54" i="2"/>
  <c r="F54" i="2"/>
  <c r="I55" i="2"/>
  <c r="H55" i="2"/>
  <c r="K54" i="2"/>
  <c r="J54" i="2"/>
  <c r="D51" i="2"/>
  <c r="J51" i="2" l="1"/>
  <c r="AW70" i="2"/>
  <c r="AX69" i="2"/>
  <c r="BB69" i="2" s="1"/>
  <c r="AZ69" i="2" s="1"/>
  <c r="AX70" i="2"/>
  <c r="BB70" i="2" s="1"/>
  <c r="F51" i="2"/>
  <c r="G55" i="2"/>
  <c r="F55" i="2"/>
  <c r="F56" i="2"/>
  <c r="G56" i="2"/>
  <c r="G57" i="2"/>
  <c r="F57" i="2"/>
  <c r="F58" i="2"/>
  <c r="G58" i="2"/>
  <c r="G59" i="2"/>
  <c r="F59" i="2"/>
  <c r="G60" i="2"/>
  <c r="F60" i="2"/>
  <c r="F61" i="2"/>
  <c r="G61" i="2"/>
  <c r="G62" i="2"/>
  <c r="F62" i="2"/>
  <c r="F63" i="2"/>
  <c r="G63" i="2"/>
  <c r="G64" i="2"/>
  <c r="F64" i="2"/>
  <c r="F65" i="2"/>
  <c r="G65" i="2"/>
  <c r="I54" i="2"/>
  <c r="H54" i="2"/>
  <c r="J63" i="2"/>
  <c r="K63" i="2"/>
  <c r="K64" i="2"/>
  <c r="J64" i="2"/>
  <c r="J65" i="2"/>
  <c r="K65" i="2"/>
  <c r="H56" i="2"/>
  <c r="I56" i="2"/>
  <c r="I57" i="2"/>
  <c r="H57" i="2"/>
  <c r="H58" i="2"/>
  <c r="I58" i="2"/>
  <c r="I59" i="2"/>
  <c r="H59" i="2"/>
  <c r="H63" i="2"/>
  <c r="I63" i="2"/>
  <c r="I64" i="2"/>
  <c r="H64" i="2"/>
  <c r="H65" i="2"/>
  <c r="I65" i="2"/>
  <c r="K55" i="2"/>
  <c r="J55" i="2"/>
  <c r="J56" i="2"/>
  <c r="K56" i="2"/>
  <c r="K57" i="2"/>
  <c r="J57" i="2"/>
  <c r="J58" i="2"/>
  <c r="K58" i="2"/>
  <c r="K59" i="2"/>
  <c r="J59" i="2"/>
  <c r="V51" i="2"/>
  <c r="W54" i="2"/>
  <c r="V54" i="2"/>
  <c r="W55" i="2"/>
  <c r="V55" i="2"/>
  <c r="V56" i="2"/>
  <c r="W56" i="2"/>
  <c r="W57" i="2"/>
  <c r="V57" i="2"/>
  <c r="V58" i="2"/>
  <c r="W58" i="2"/>
  <c r="V59" i="2"/>
  <c r="W59" i="2"/>
  <c r="V63" i="2"/>
  <c r="W63" i="2"/>
  <c r="W64" i="2"/>
  <c r="V64" i="2"/>
  <c r="V65" i="2"/>
  <c r="W65" i="2"/>
  <c r="H51" i="2"/>
  <c r="AQ68" i="2" l="1"/>
  <c r="AX68" i="2" s="1"/>
  <c r="BB68" i="2" s="1"/>
  <c r="AZ68" i="2" s="1"/>
  <c r="AP68" i="2"/>
  <c r="BA70" i="2"/>
  <c r="AY70" i="2" s="1"/>
  <c r="AZ70" i="2"/>
  <c r="M54" i="2"/>
  <c r="L54" i="2"/>
  <c r="O54" i="2"/>
  <c r="N54" i="2"/>
  <c r="S54" i="2"/>
  <c r="R54" i="2"/>
  <c r="Y54" i="2"/>
  <c r="X54" i="2"/>
  <c r="AC54" i="2"/>
  <c r="AB54" i="2"/>
  <c r="AE54" i="2"/>
  <c r="AD54" i="2"/>
  <c r="AI54" i="2"/>
  <c r="AH54" i="2"/>
  <c r="AM54" i="2"/>
  <c r="AL54" i="2"/>
  <c r="AQ54" i="2"/>
  <c r="AP54" i="2"/>
  <c r="O55" i="2"/>
  <c r="N55" i="2"/>
  <c r="S55" i="2"/>
  <c r="R55" i="2"/>
  <c r="Y55" i="2"/>
  <c r="X55" i="2"/>
  <c r="AC55" i="2"/>
  <c r="AB55" i="2"/>
  <c r="Q54" i="2"/>
  <c r="P54" i="2"/>
  <c r="U54" i="2"/>
  <c r="T54" i="2"/>
  <c r="AA54" i="2"/>
  <c r="Z54" i="2"/>
  <c r="AG54" i="2"/>
  <c r="AF54" i="2"/>
  <c r="AK54" i="2"/>
  <c r="AJ54" i="2"/>
  <c r="AO54" i="2"/>
  <c r="AN54" i="2"/>
  <c r="M55" i="2"/>
  <c r="L55" i="2"/>
  <c r="Q55" i="2"/>
  <c r="P55" i="2"/>
  <c r="U55" i="2"/>
  <c r="T55" i="2"/>
  <c r="AA55" i="2"/>
  <c r="Z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S57" i="2"/>
  <c r="R57" i="2"/>
  <c r="U57" i="2"/>
  <c r="T57" i="2"/>
  <c r="Y57" i="2"/>
  <c r="X57" i="2"/>
  <c r="AA57" i="2"/>
  <c r="Z57" i="2"/>
  <c r="AC57" i="2"/>
  <c r="AB57" i="2"/>
  <c r="AE57" i="2"/>
  <c r="AD57" i="2"/>
  <c r="AG57" i="2"/>
  <c r="AF57" i="2"/>
  <c r="AI57" i="2"/>
  <c r="AH57" i="2"/>
  <c r="AK57" i="2"/>
  <c r="AJ57" i="2"/>
  <c r="AM57" i="2"/>
  <c r="AL57" i="2"/>
  <c r="AO57" i="2"/>
  <c r="AN57" i="2"/>
  <c r="AQ57" i="2"/>
  <c r="AP57" i="2"/>
  <c r="L58" i="2"/>
  <c r="M58" i="2"/>
  <c r="N58" i="2"/>
  <c r="O58" i="2"/>
  <c r="P58" i="2"/>
  <c r="Q58" i="2"/>
  <c r="R58" i="2"/>
  <c r="S58" i="2"/>
  <c r="T58" i="2"/>
  <c r="U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M59" i="2"/>
  <c r="L59" i="2"/>
  <c r="O59" i="2"/>
  <c r="N59" i="2"/>
  <c r="Q59" i="2"/>
  <c r="P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O60" i="2"/>
  <c r="AN60" i="2"/>
  <c r="AQ60" i="2"/>
  <c r="AP60" i="2"/>
  <c r="AN61" i="2"/>
  <c r="AO61" i="2"/>
  <c r="AP61" i="2"/>
  <c r="AQ61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M64" i="2"/>
  <c r="L64" i="2"/>
  <c r="O64" i="2"/>
  <c r="N64" i="2"/>
  <c r="Q64" i="2"/>
  <c r="P64" i="2"/>
  <c r="S64" i="2"/>
  <c r="R64" i="2"/>
  <c r="U64" i="2"/>
  <c r="T64" i="2"/>
  <c r="Y64" i="2"/>
  <c r="X64" i="2"/>
  <c r="AA64" i="2"/>
  <c r="Z64" i="2"/>
  <c r="AC64" i="2"/>
  <c r="AB64" i="2"/>
  <c r="AE64" i="2"/>
  <c r="AD64" i="2"/>
  <c r="AG64" i="2"/>
  <c r="AF64" i="2"/>
  <c r="AI64" i="2"/>
  <c r="AH64" i="2"/>
  <c r="AK64" i="2"/>
  <c r="AJ64" i="2"/>
  <c r="AM64" i="2"/>
  <c r="AL64" i="2"/>
  <c r="AO64" i="2"/>
  <c r="AN64" i="2"/>
  <c r="AQ64" i="2"/>
  <c r="AP64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N51" i="2"/>
  <c r="X51" i="2"/>
  <c r="AF51" i="2"/>
  <c r="AN51" i="2"/>
  <c r="R51" i="2"/>
  <c r="AB51" i="2"/>
  <c r="AJ51" i="2"/>
  <c r="AH51" i="2"/>
  <c r="AL51" i="2"/>
  <c r="L51" i="2"/>
  <c r="Z51" i="2"/>
  <c r="AD51" i="2"/>
  <c r="AP51" i="2"/>
  <c r="T51" i="2"/>
  <c r="P51" i="2"/>
  <c r="AX55" i="2" l="1"/>
  <c r="BB55" i="2" s="1"/>
  <c r="AZ55" i="2" s="1"/>
  <c r="AW55" i="2"/>
  <c r="BA55" i="2" s="1"/>
  <c r="AY55" i="2" s="1"/>
  <c r="AW71" i="2"/>
  <c r="AX67" i="2"/>
  <c r="BB67" i="2" s="1"/>
  <c r="AZ67" i="2" s="1"/>
  <c r="AW64" i="2"/>
  <c r="BA64" i="2" s="1"/>
  <c r="AY64" i="2" s="1"/>
  <c r="AW60" i="2"/>
  <c r="BA60" i="2" s="1"/>
  <c r="AY60" i="2" s="1"/>
  <c r="AW67" i="2"/>
  <c r="BA67" i="2" s="1"/>
  <c r="AY67" i="2" s="1"/>
  <c r="AX64" i="2"/>
  <c r="BB64" i="2" s="1"/>
  <c r="AX62" i="2"/>
  <c r="BB62" i="2" s="1"/>
  <c r="AX60" i="2"/>
  <c r="BB60" i="2" s="1"/>
  <c r="AZ60" i="2" s="1"/>
  <c r="AW58" i="2"/>
  <c r="BA58" i="2" s="1"/>
  <c r="AY58" i="2" s="1"/>
  <c r="AW56" i="2"/>
  <c r="AX71" i="2"/>
  <c r="BB71" i="2" s="1"/>
  <c r="AX65" i="2"/>
  <c r="BB65" i="2" s="1"/>
  <c r="AZ65" i="2" s="1"/>
  <c r="AX63" i="2"/>
  <c r="BB63" i="2" s="1"/>
  <c r="AZ63" i="2" s="1"/>
  <c r="AX61" i="2"/>
  <c r="BB61" i="2" s="1"/>
  <c r="AZ61" i="2" s="1"/>
  <c r="AW59" i="2"/>
  <c r="BA59" i="2" s="1"/>
  <c r="AY59" i="2" s="1"/>
  <c r="AW57" i="2"/>
  <c r="BA57" i="2" s="1"/>
  <c r="AY57" i="2" s="1"/>
  <c r="AW63" i="2"/>
  <c r="BA63" i="2" s="1"/>
  <c r="AY63" i="2" s="1"/>
  <c r="AW61" i="2"/>
  <c r="BA61" i="2" s="1"/>
  <c r="AY61" i="2" s="1"/>
  <c r="AX59" i="2"/>
  <c r="BB59" i="2" s="1"/>
  <c r="AZ59" i="2" s="1"/>
  <c r="AX57" i="2"/>
  <c r="BB57" i="2" s="1"/>
  <c r="AZ57" i="2" s="1"/>
  <c r="AW65" i="2"/>
  <c r="BA65" i="2" s="1"/>
  <c r="AY65" i="2" s="1"/>
  <c r="AW62" i="2"/>
  <c r="BA62" i="2" s="1"/>
  <c r="AY62" i="2" s="1"/>
  <c r="AX58" i="2"/>
  <c r="BB58" i="2" s="1"/>
  <c r="AZ58" i="2" s="1"/>
  <c r="AX56" i="2"/>
  <c r="BB56" i="2" s="1"/>
  <c r="AZ56" i="2" s="1"/>
  <c r="AW54" i="2"/>
  <c r="BA54" i="2" s="1"/>
  <c r="AY54" i="2" s="1"/>
  <c r="AW68" i="2"/>
  <c r="BA68" i="2" s="1"/>
  <c r="AY68" i="2" s="1"/>
  <c r="AW69" i="2"/>
  <c r="BA69" i="2" s="1"/>
  <c r="AY69" i="2" s="1"/>
  <c r="AX54" i="2"/>
  <c r="BA71" i="2"/>
  <c r="AY71" i="2" s="1"/>
  <c r="BA56" i="2"/>
  <c r="AY56" i="2" s="1"/>
  <c r="AZ62" i="2" l="1"/>
  <c r="AZ71" i="2"/>
  <c r="AZ64" i="2"/>
  <c r="BB54" i="2"/>
  <c r="AZ54" i="2" s="1"/>
  <c r="Q6" i="3" s="1"/>
  <c r="P15" i="3" l="1"/>
  <c r="P26" i="3"/>
  <c r="P30" i="3"/>
  <c r="J31" i="3" l="1"/>
  <c r="M30" i="3"/>
  <c r="M26" i="3"/>
  <c r="G31" i="3"/>
  <c r="M15" i="3"/>
  <c r="M23" i="3"/>
  <c r="I31" i="3"/>
  <c r="K31" i="3" s="1"/>
  <c r="F31" i="3"/>
  <c r="I8" i="3" l="1"/>
  <c r="K8" i="3" s="1"/>
  <c r="I16" i="3"/>
  <c r="K16" i="3" s="1"/>
  <c r="F8" i="3"/>
  <c r="J16" i="3"/>
  <c r="G13" i="3"/>
  <c r="G23" i="3"/>
  <c r="J23" i="3"/>
  <c r="J29" i="3"/>
  <c r="J14" i="3"/>
  <c r="F22" i="3"/>
  <c r="J30" i="3"/>
  <c r="G6" i="3"/>
  <c r="G10" i="3"/>
  <c r="F20" i="3"/>
  <c r="I20" i="3"/>
  <c r="K20" i="3" s="1"/>
  <c r="I26" i="3"/>
  <c r="K26" i="3" s="1"/>
  <c r="I7" i="3"/>
  <c r="K7" i="3" s="1"/>
  <c r="I24" i="3"/>
  <c r="K24" i="3" s="1"/>
  <c r="J9" i="3"/>
  <c r="J27" i="3"/>
  <c r="I12" i="3"/>
  <c r="K12" i="3" s="1"/>
  <c r="F21" i="3"/>
  <c r="J25" i="3"/>
  <c r="J32" i="3"/>
  <c r="G29" i="3"/>
  <c r="J22" i="3"/>
  <c r="I6" i="3"/>
  <c r="K6" i="3" s="1"/>
  <c r="J6" i="3"/>
  <c r="I10" i="3"/>
  <c r="K10" i="3" s="1"/>
  <c r="J20" i="3"/>
  <c r="F26" i="3"/>
  <c r="J7" i="3"/>
  <c r="F9" i="3"/>
  <c r="G27" i="3"/>
  <c r="J12" i="3"/>
  <c r="G11" i="3"/>
  <c r="J21" i="3"/>
  <c r="G25" i="3"/>
  <c r="G8" i="3"/>
  <c r="I15" i="3"/>
  <c r="K15" i="3" s="1"/>
  <c r="I13" i="3"/>
  <c r="K13" i="3" s="1"/>
  <c r="I23" i="3"/>
  <c r="K23" i="3" s="1"/>
  <c r="I29" i="3"/>
  <c r="K29" i="3" s="1"/>
  <c r="G14" i="3"/>
  <c r="G22" i="3"/>
  <c r="F6" i="3"/>
  <c r="J10" i="3"/>
  <c r="G20" i="3"/>
  <c r="J26" i="3"/>
  <c r="J24" i="3"/>
  <c r="I9" i="3"/>
  <c r="K9" i="3" s="1"/>
  <c r="I27" i="3"/>
  <c r="K27" i="3" s="1"/>
  <c r="G12" i="3"/>
  <c r="J11" i="3"/>
  <c r="G21" i="3"/>
  <c r="I25" i="3"/>
  <c r="K25" i="3" s="1"/>
  <c r="J28" i="3"/>
  <c r="J8" i="3"/>
  <c r="J15" i="3"/>
  <c r="J13" i="3"/>
  <c r="F23" i="3"/>
  <c r="F29" i="3"/>
  <c r="I14" i="3"/>
  <c r="K14" i="3" s="1"/>
  <c r="I22" i="3"/>
  <c r="K22" i="3" s="1"/>
  <c r="I30" i="3"/>
  <c r="K30" i="3" s="1"/>
  <c r="G26" i="3"/>
  <c r="G7" i="3"/>
  <c r="G9" i="3"/>
  <c r="F27" i="3"/>
  <c r="F11" i="3"/>
  <c r="I11" i="3"/>
  <c r="K11" i="3" s="1"/>
  <c r="I21" i="3"/>
  <c r="K21" i="3" s="1"/>
  <c r="F25" i="3"/>
  <c r="I28" i="3"/>
  <c r="K28" i="3" s="1"/>
  <c r="I32" i="3"/>
  <c r="K32" i="3" s="1"/>
  <c r="H20" i="3" l="1"/>
  <c r="H24" i="3"/>
  <c r="H8" i="3"/>
  <c r="H22" i="3"/>
  <c r="H21" i="3"/>
  <c r="H11" i="3"/>
  <c r="H23" i="3"/>
  <c r="H26" i="3" l="1"/>
  <c r="H19" i="3" l="1"/>
  <c r="H30" i="3"/>
  <c r="H27" i="3"/>
  <c r="H32" i="3"/>
  <c r="F28" i="3" l="1"/>
  <c r="J17" i="3"/>
  <c r="H28" i="3"/>
  <c r="E25" i="3"/>
  <c r="H14" i="3"/>
  <c r="H17" i="3"/>
  <c r="J19" i="3"/>
  <c r="H31" i="3"/>
  <c r="M27" i="3"/>
  <c r="O27" i="3" s="1"/>
  <c r="P27" i="3"/>
  <c r="E27" i="3"/>
  <c r="J18" i="3"/>
  <c r="E26" i="3"/>
  <c r="E29" i="3"/>
  <c r="H13" i="3"/>
  <c r="E31" i="3"/>
  <c r="H25" i="3"/>
  <c r="H15" i="3" l="1"/>
  <c r="E28" i="3"/>
  <c r="M31" i="3"/>
  <c r="O31" i="3" s="1"/>
  <c r="P31" i="3"/>
  <c r="F32" i="3"/>
  <c r="G32" i="3"/>
  <c r="E32" i="3"/>
  <c r="H7" i="3"/>
  <c r="H18" i="3"/>
  <c r="I19" i="3"/>
  <c r="K19" i="3" s="1"/>
  <c r="G28" i="3"/>
  <c r="P25" i="3"/>
  <c r="M25" i="3"/>
  <c r="O25" i="3" s="1"/>
  <c r="F30" i="3"/>
  <c r="H16" i="3"/>
  <c r="H10" i="3"/>
  <c r="G30" i="3"/>
  <c r="I18" i="3"/>
  <c r="K18" i="3" s="1"/>
  <c r="H29" i="3"/>
  <c r="H9" i="3"/>
  <c r="E30" i="3"/>
  <c r="I17" i="3" l="1"/>
  <c r="K17" i="3" s="1"/>
  <c r="P28" i="3"/>
  <c r="M28" i="3"/>
  <c r="O28" i="3" s="1"/>
  <c r="H6" i="3"/>
  <c r="H12" i="3"/>
  <c r="P29" i="3"/>
  <c r="M29" i="3"/>
  <c r="O29" i="3" s="1"/>
  <c r="P32" i="3"/>
  <c r="M32" i="3"/>
  <c r="O32" i="3" s="1"/>
  <c r="E13" i="3" l="1"/>
  <c r="F24" i="3" l="1"/>
  <c r="M13" i="3"/>
  <c r="P13" i="3"/>
  <c r="F13" i="3"/>
  <c r="E18" i="3"/>
  <c r="F10" i="3"/>
  <c r="E15" i="3"/>
  <c r="F15" i="3"/>
  <c r="E21" i="3"/>
  <c r="E22" i="3"/>
  <c r="F14" i="3"/>
  <c r="E19" i="3"/>
  <c r="E14" i="3"/>
  <c r="F12" i="3"/>
  <c r="E20" i="3"/>
  <c r="E9" i="3"/>
  <c r="F7" i="3"/>
  <c r="E23" i="3"/>
  <c r="E24" i="3"/>
  <c r="G16" i="3"/>
  <c r="E11" i="3"/>
  <c r="G19" i="3"/>
  <c r="E8" i="3"/>
  <c r="E16" i="3"/>
  <c r="G15" i="3"/>
  <c r="E17" i="3"/>
  <c r="E12" i="3"/>
  <c r="E10" i="3"/>
  <c r="M12" i="3" l="1"/>
  <c r="P12" i="3"/>
  <c r="P14" i="3"/>
  <c r="M14" i="3"/>
  <c r="P8" i="3"/>
  <c r="M8" i="3"/>
  <c r="O8" i="3" s="1"/>
  <c r="G17" i="3"/>
  <c r="M21" i="3"/>
  <c r="O21" i="3" s="1"/>
  <c r="P21" i="3"/>
  <c r="F17" i="3"/>
  <c r="E6" i="3"/>
  <c r="F19" i="3"/>
  <c r="M20" i="3"/>
  <c r="O20" i="3" s="1"/>
  <c r="P20" i="3"/>
  <c r="P10" i="3"/>
  <c r="M10" i="3"/>
  <c r="O10" i="3" s="1"/>
  <c r="G24" i="3"/>
  <c r="F18" i="3"/>
  <c r="P9" i="3"/>
  <c r="M9" i="3"/>
  <c r="O9" i="3" s="1"/>
  <c r="P19" i="3"/>
  <c r="M19" i="3"/>
  <c r="O19" i="3" s="1"/>
  <c r="E7" i="3"/>
  <c r="G18" i="3"/>
  <c r="M17" i="3"/>
  <c r="O17" i="3" s="1"/>
  <c r="M16" i="3"/>
  <c r="P16" i="3"/>
  <c r="M11" i="3"/>
  <c r="O11" i="3" s="1"/>
  <c r="P11" i="3"/>
  <c r="P23" i="3"/>
  <c r="F16" i="3"/>
  <c r="P22" i="3"/>
  <c r="M22" i="3"/>
  <c r="O22" i="3" s="1"/>
  <c r="P17" i="3" l="1"/>
  <c r="P18" i="3"/>
  <c r="M18" i="3"/>
  <c r="O18" i="3" s="1"/>
  <c r="M7" i="3"/>
  <c r="O7" i="3" s="1"/>
  <c r="P7" i="3"/>
  <c r="P6" i="3"/>
  <c r="M6" i="3"/>
  <c r="O6" i="3" s="1"/>
  <c r="P24" i="3"/>
  <c r="M24" i="3"/>
  <c r="O24" i="3" s="1"/>
</calcChain>
</file>

<file path=xl/sharedStrings.xml><?xml version="1.0" encoding="utf-8"?>
<sst xmlns="http://schemas.openxmlformats.org/spreadsheetml/2006/main" count="319" uniqueCount="89">
  <si>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</si>
  <si>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</si>
  <si>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</si>
  <si>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</si>
  <si>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</si>
  <si>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</si>
  <si>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</si>
  <si>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</si>
  <si>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</si>
  <si>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</si>
  <si>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Table 1076: allowed revenue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</si>
  <si>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</si>
  <si>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</si>
  <si>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</si>
  <si>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</si>
  <si>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</si>
  <si>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</si>
  <si>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</si>
  <si>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</si>
  <si>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</si>
  <si>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</si>
  <si>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</si>
  <si>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</si>
  <si>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</si>
  <si>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</si>
  <si>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</si>
  <si>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</si>
  <si>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</si>
  <si>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</si>
  <si>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</si>
  <si>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</si>
  <si>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</si>
  <si>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</si>
  <si>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</si>
  <si>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</si>
  <si>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</si>
  <si>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</si>
  <si>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</si>
  <si>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</si>
  <si>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</si>
  <si>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</si>
  <si>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</si>
  <si>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</si>
  <si>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</si>
  <si>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</si>
  <si>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</si>
  <si>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</si>
  <si>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</si>
  <si>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</si>
  <si>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</si>
  <si>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</si>
  <si>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</si>
  <si>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</si>
  <si>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</si>
  <si>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</si>
  <si>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</si>
  <si>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</si>
  <si>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</si>
  <si>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</si>
  <si>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</si>
  <si>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</si>
  <si>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</si>
  <si>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</si>
  <si>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</si>
  <si>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</si>
  <si>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</si>
  <si>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</si>
  <si>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</si>
  <si>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</si>
  <si>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</si>
  <si>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</si>
  <si>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</si>
  <si>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</si>
  <si>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</si>
  <si>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</si>
  <si>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</si>
  <si>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</si>
  <si>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</si>
  <si>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</si>
  <si>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</si>
  <si>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>LV Network Domestic</t>
  </si>
  <si>
    <t>LV Network Non-Domestic Non-CT</t>
  </si>
  <si>
    <t>Changes due to issue of Model version DCP179</t>
  </si>
  <si>
    <t>LV Generation NHH or Aggregate HH</t>
  </si>
  <si>
    <t>No More Profile Class 5 to 8 Customers</t>
  </si>
  <si>
    <t>Rate of return</t>
  </si>
  <si>
    <t>DNO : South Wales</t>
  </si>
  <si>
    <t>Changes due to issue of Model version DCP228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</si>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</sst>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  <numFmt numFmtId="171" formatCode="#,##0.000;[Red]\(#,##0.000\)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5">
    <xf numFmtId="0" fontId="0" fillId="0" borderId="0" xfId="0"/>
    <xf numFmtId="0" fontId="3" fillId="0" borderId="0" xfId="1" applyFont="1"/>
    <xf numFmtId="0" fontId="5" fillId="3" borderId="0" xfId="1" applyFont="1" applyFill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164" fontId="3" fillId="4" borderId="1" xfId="2" applyNumberFormat="1" applyFont="1" applyFill="1" applyBorder="1" applyAlignment="1">
      <alignment horizontal="center" vertical="center"/>
    </xf>
    <xf numFmtId="165" fontId="3" fillId="4" borderId="2" xfId="2" applyNumberFormat="1" applyFont="1" applyFill="1" applyBorder="1"/>
    <xf numFmtId="164" fontId="3" fillId="4" borderId="5" xfId="2" applyNumberFormat="1" applyFont="1" applyFill="1" applyBorder="1" applyAlignment="1">
      <alignment horizontal="center" vertical="center"/>
    </xf>
    <xf numFmtId="165" fontId="3" fillId="4" borderId="6" xfId="2" applyNumberFormat="1" applyFont="1" applyFill="1" applyBorder="1"/>
    <xf numFmtId="164" fontId="3" fillId="4" borderId="3" xfId="2" applyNumberFormat="1" applyFont="1" applyFill="1" applyBorder="1" applyAlignment="1">
      <alignment horizontal="center" vertical="center"/>
    </xf>
    <xf numFmtId="165" fontId="3" fillId="4" borderId="4" xfId="2" applyNumberFormat="1" applyFont="1" applyFill="1" applyBorder="1"/>
    <xf numFmtId="0" fontId="6" fillId="3" borderId="0" xfId="2" applyFont="1" applyFill="1" applyAlignment="1">
      <alignment horizontal="center" vertical="center"/>
    </xf>
    <xf numFmtId="165" fontId="3" fillId="6" borderId="2" xfId="2" applyNumberFormat="1" applyFont="1" applyFill="1" applyBorder="1" applyAlignment="1">
      <alignment horizontal="center" vertical="center"/>
    </xf>
    <xf numFmtId="165" fontId="3" fillId="6" borderId="6" xfId="2" applyNumberFormat="1" applyFont="1" applyFill="1" applyBorder="1" applyAlignment="1">
      <alignment horizontal="center" vertical="center"/>
    </xf>
    <xf numFmtId="165" fontId="3" fillId="6" borderId="4" xfId="2" applyNumberFormat="1" applyFont="1" applyFill="1" applyBorder="1" applyAlignment="1">
      <alignment horizontal="center" vertical="center"/>
    </xf>
    <xf numFmtId="166" fontId="3" fillId="0" borderId="0" xfId="1" applyNumberFormat="1" applyFont="1"/>
    <xf numFmtId="0" fontId="4" fillId="2" borderId="7" xfId="2" applyFont="1" applyFill="1" applyBorder="1" applyAlignment="1">
      <alignment vertical="center"/>
    </xf>
    <xf numFmtId="0" fontId="3" fillId="0" borderId="8" xfId="1" applyFont="1" applyBorder="1"/>
    <xf numFmtId="166" fontId="3" fillId="7" borderId="1" xfId="2" applyNumberFormat="1" applyFont="1" applyFill="1" applyBorder="1" applyAlignment="1">
      <alignment horizontal="center" vertical="center"/>
    </xf>
    <xf numFmtId="166" fontId="3" fillId="7" borderId="5" xfId="2" applyNumberFormat="1" applyFont="1" applyFill="1" applyBorder="1" applyAlignment="1">
      <alignment horizontal="center" vertical="center"/>
    </xf>
    <xf numFmtId="166" fontId="3" fillId="7" borderId="3" xfId="2" applyNumberFormat="1" applyFont="1" applyFill="1" applyBorder="1" applyAlignment="1">
      <alignment horizontal="center" vertical="center"/>
    </xf>
    <xf numFmtId="166" fontId="3" fillId="13" borderId="1" xfId="2" applyNumberFormat="1" applyFont="1" applyFill="1" applyBorder="1" applyAlignment="1">
      <alignment horizontal="center" vertical="center"/>
    </xf>
    <xf numFmtId="165" fontId="3" fillId="13" borderId="2" xfId="2" applyNumberFormat="1" applyFont="1" applyFill="1" applyBorder="1" applyAlignment="1">
      <alignment horizontal="center" vertical="center"/>
    </xf>
    <xf numFmtId="166" fontId="3" fillId="13" borderId="5" xfId="2" applyNumberFormat="1" applyFont="1" applyFill="1" applyBorder="1" applyAlignment="1">
      <alignment horizontal="center" vertical="center"/>
    </xf>
    <xf numFmtId="165" fontId="3" fillId="13" borderId="6" xfId="2" applyNumberFormat="1" applyFont="1" applyFill="1" applyBorder="1" applyAlignment="1">
      <alignment horizontal="center" vertical="center"/>
    </xf>
    <xf numFmtId="166" fontId="3" fillId="13" borderId="3" xfId="2" applyNumberFormat="1" applyFont="1" applyFill="1" applyBorder="1" applyAlignment="1">
      <alignment horizontal="center" vertical="center"/>
    </xf>
    <xf numFmtId="165" fontId="3" fillId="13" borderId="4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6" applyFont="1" applyAlignment="1" applyProtection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9" fillId="0" borderId="0" xfId="0" applyFont="1"/>
    <xf numFmtId="0" fontId="12" fillId="0" borderId="0" xfId="2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2" fillId="2" borderId="7" xfId="2" applyFont="1" applyFill="1" applyBorder="1" applyAlignment="1" applyProtection="1">
      <alignment vertical="center" wrapText="1"/>
      <protection locked="0"/>
    </xf>
    <xf numFmtId="4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6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10" borderId="7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/>
    <xf numFmtId="165" fontId="3" fillId="0" borderId="0" xfId="1" applyNumberFormat="1" applyFont="1"/>
    <xf numFmtId="168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2" applyFont="1" applyFill="1" applyBorder="1" applyAlignment="1">
      <alignment horizontal="center" vertical="center" wrapText="1"/>
    </xf>
    <xf numFmtId="167" fontId="12" fillId="11" borderId="7" xfId="2" applyNumberFormat="1" applyFont="1" applyFill="1" applyBorder="1" applyAlignment="1">
      <alignment horizontal="center" vertical="center"/>
    </xf>
    <xf numFmtId="170" fontId="23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2" applyFont="1" applyFill="1" applyBorder="1" applyAlignment="1" applyProtection="1">
      <alignment horizontal="center" vertical="center" wrapText="1"/>
      <protection locked="0"/>
    </xf>
    <xf numFmtId="164" fontId="16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2" fillId="11" borderId="7" xfId="2" applyNumberFormat="1" applyFont="1" applyFill="1" applyBorder="1" applyAlignment="1">
      <alignment horizontal="center" vertical="center"/>
    </xf>
    <xf numFmtId="0" fontId="16" fillId="12" borderId="7" xfId="2" applyFont="1" applyFill="1" applyBorder="1" applyAlignment="1" applyProtection="1">
      <alignment horizontal="center" vertical="center" wrapText="1"/>
      <protection locked="0"/>
    </xf>
    <xf numFmtId="10" fontId="3" fillId="0" borderId="0" xfId="1" applyNumberFormat="1" applyFont="1"/>
    <xf numFmtId="171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64" fontId="3" fillId="13" borderId="9" xfId="1" applyNumberFormat="1" applyFont="1" applyFill="1" applyBorder="1" applyAlignment="1">
      <alignment horizontal="center" vertical="center" wrapText="1"/>
    </xf>
    <xf numFmtId="164" fontId="3" fillId="13" borderId="10" xfId="1" applyNumberFormat="1" applyFont="1" applyFill="1" applyBorder="1" applyAlignment="1">
      <alignment horizontal="center" vertical="center" wrapText="1"/>
    </xf>
    <xf numFmtId="49" fontId="18" fillId="8" borderId="9" xfId="5" applyNumberFormat="1" applyFont="1" applyFill="1" applyBorder="1" applyAlignment="1">
      <alignment horizontal="center" vertical="center" wrapText="1"/>
    </xf>
    <xf numFmtId="49" fontId="18" fillId="8" borderId="11" xfId="5" applyNumberFormat="1" applyFont="1" applyFill="1" applyBorder="1" applyAlignment="1">
      <alignment horizontal="center" vertical="center" wrapText="1"/>
    </xf>
    <xf numFmtId="49" fontId="18" fillId="8" borderId="10" xfId="5" applyNumberFormat="1" applyFont="1" applyFill="1" applyBorder="1" applyAlignment="1">
      <alignment horizontal="center" vertical="center" wrapText="1"/>
    </xf>
    <xf numFmtId="0" fontId="19" fillId="9" borderId="9" xfId="2" applyFont="1" applyFill="1" applyBorder="1" applyAlignment="1">
      <alignment horizontal="center" vertical="center"/>
    </xf>
    <xf numFmtId="0" fontId="19" fillId="9" borderId="11" xfId="2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</cellXfs>
  <cellStyles count="8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 3" xfId="7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WPD South Wales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DCM-model227+r7062%20-%201%20April%202017%20-%20South%20Wales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DCM%20Model_01%20April%202018%20Pre-Release%202018%20South%20W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A15" t="str">
            <v>Domestic Unrestricted</v>
          </cell>
          <cell r="B15" t="str">
            <v>100, 105, 800, 860</v>
          </cell>
          <cell r="C15">
            <v>1</v>
          </cell>
          <cell r="D15">
            <v>2.78</v>
          </cell>
          <cell r="E15">
            <v>0</v>
          </cell>
          <cell r="F15">
            <v>0</v>
          </cell>
          <cell r="G15">
            <v>4.4400000000000004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 xml:space="preserve">101, 106, 801, 861,  </v>
          </cell>
          <cell r="C16">
            <v>2</v>
          </cell>
          <cell r="D16">
            <v>3.363</v>
          </cell>
          <cell r="E16">
            <v>0.20100000000000001</v>
          </cell>
          <cell r="F16">
            <v>0</v>
          </cell>
          <cell r="G16">
            <v>4.4400000000000004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194, 843</v>
          </cell>
          <cell r="C17">
            <v>2</v>
          </cell>
          <cell r="D17">
            <v>0.33200000000000002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200, 810, 862</v>
          </cell>
          <cell r="C18">
            <v>3</v>
          </cell>
          <cell r="D18">
            <v>2.56</v>
          </cell>
          <cell r="E18">
            <v>0</v>
          </cell>
          <cell r="F18">
            <v>0</v>
          </cell>
          <cell r="G18">
            <v>7.66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201, 811, 863</v>
          </cell>
          <cell r="C19">
            <v>4</v>
          </cell>
          <cell r="D19">
            <v>2.9950000000000001</v>
          </cell>
          <cell r="E19">
            <v>0.26</v>
          </cell>
          <cell r="F19">
            <v>0</v>
          </cell>
          <cell r="G19">
            <v>7.66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294</v>
          </cell>
          <cell r="C20">
            <v>4</v>
          </cell>
          <cell r="D20">
            <v>0.33500000000000002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>
            <v>300</v>
          </cell>
          <cell r="C21" t="str">
            <v>5-8</v>
          </cell>
          <cell r="D21">
            <v>2.2429999999999999</v>
          </cell>
          <cell r="E21">
            <v>0.11600000000000001</v>
          </cell>
          <cell r="F21">
            <v>0</v>
          </cell>
          <cell r="G21">
            <v>7.06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>
            <v>344</v>
          </cell>
          <cell r="C22" t="str">
            <v>5-8</v>
          </cell>
          <cell r="D22">
            <v>2.0920000000000001</v>
          </cell>
          <cell r="E22">
            <v>9.9000000000000005E-2</v>
          </cell>
          <cell r="F22">
            <v>0</v>
          </cell>
          <cell r="G22">
            <v>5.23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>
            <v>400</v>
          </cell>
          <cell r="C23" t="str">
            <v>5-8</v>
          </cell>
          <cell r="D23">
            <v>1.655</v>
          </cell>
          <cell r="E23">
            <v>5.0999999999999997E-2</v>
          </cell>
          <cell r="F23">
            <v>0</v>
          </cell>
          <cell r="G23">
            <v>90.9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>
            <v>116</v>
          </cell>
          <cell r="D24">
            <v>15.906000000000001</v>
          </cell>
          <cell r="E24">
            <v>1.8660000000000001</v>
          </cell>
          <cell r="F24">
            <v>0.14199999999999999</v>
          </cell>
          <cell r="G24">
            <v>4.4400000000000004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>
            <v>117</v>
          </cell>
          <cell r="D25">
            <v>17.635000000000002</v>
          </cell>
          <cell r="E25">
            <v>2.069</v>
          </cell>
          <cell r="F25">
            <v>0.158</v>
          </cell>
          <cell r="G25">
            <v>7.66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>
            <v>300</v>
          </cell>
          <cell r="D26">
            <v>13.326000000000001</v>
          </cell>
          <cell r="E26">
            <v>1.5549999999999999</v>
          </cell>
          <cell r="F26">
            <v>0.108</v>
          </cell>
          <cell r="G26">
            <v>11.9</v>
          </cell>
          <cell r="H26">
            <v>2.82</v>
          </cell>
          <cell r="I26">
            <v>0.49299999999999999</v>
          </cell>
        </row>
        <row r="27">
          <cell r="A27" t="str">
            <v>LV Sub HH Metered</v>
          </cell>
          <cell r="B27">
            <v>344</v>
          </cell>
          <cell r="D27">
            <v>11.391</v>
          </cell>
          <cell r="E27">
            <v>1.3169999999999999</v>
          </cell>
          <cell r="F27">
            <v>7.4999999999999997E-2</v>
          </cell>
          <cell r="G27">
            <v>9.16</v>
          </cell>
          <cell r="H27">
            <v>3.28</v>
          </cell>
          <cell r="I27">
            <v>0.434</v>
          </cell>
        </row>
        <row r="28">
          <cell r="A28" t="str">
            <v>HV HH Metered</v>
          </cell>
          <cell r="B28">
            <v>400</v>
          </cell>
          <cell r="D28">
            <v>9.9420000000000002</v>
          </cell>
          <cell r="E28">
            <v>1.155</v>
          </cell>
          <cell r="F28">
            <v>5.5E-2</v>
          </cell>
          <cell r="G28">
            <v>90.9</v>
          </cell>
          <cell r="H28">
            <v>3.42</v>
          </cell>
          <cell r="I28">
            <v>0.34599999999999997</v>
          </cell>
        </row>
        <row r="29">
          <cell r="A29" t="str">
            <v>NHH UMS category A</v>
          </cell>
          <cell r="B29">
            <v>718</v>
          </cell>
          <cell r="C29">
            <v>8</v>
          </cell>
          <cell r="D29">
            <v>2.6019999999999999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>
            <v>701</v>
          </cell>
          <cell r="C30">
            <v>1</v>
          </cell>
          <cell r="D30">
            <v>2.8639999999999999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>
            <v>719</v>
          </cell>
          <cell r="C31">
            <v>1</v>
          </cell>
          <cell r="D31">
            <v>4.1219999999999999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>
            <v>720</v>
          </cell>
          <cell r="C32">
            <v>1</v>
          </cell>
          <cell r="D32">
            <v>2.3479999999999999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>
            <v>700</v>
          </cell>
          <cell r="D33">
            <v>36.948</v>
          </cell>
          <cell r="E33">
            <v>2.7090000000000001</v>
          </cell>
          <cell r="F33">
            <v>0.98599999999999999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>
            <v>697</v>
          </cell>
          <cell r="C34" t="str">
            <v>8&amp;0</v>
          </cell>
          <cell r="D34">
            <v>-0.81399999999999995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>
            <v>717</v>
          </cell>
          <cell r="C35">
            <v>8</v>
          </cell>
          <cell r="D35">
            <v>-0.74199999999999999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>
            <v>697</v>
          </cell>
          <cell r="D36">
            <v>-0.81399999999999995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0.26800000000000002</v>
          </cell>
        </row>
        <row r="37">
          <cell r="A37" t="str">
            <v>LV Generation Non-Intermittent</v>
          </cell>
          <cell r="B37">
            <v>603</v>
          </cell>
          <cell r="D37">
            <v>-6.3949999999999996</v>
          </cell>
          <cell r="E37">
            <v>-0.67300000000000004</v>
          </cell>
          <cell r="F37">
            <v>-0.10299999999999999</v>
          </cell>
          <cell r="G37">
            <v>0</v>
          </cell>
          <cell r="H37">
            <v>0</v>
          </cell>
          <cell r="I37">
            <v>0.26800000000000002</v>
          </cell>
        </row>
        <row r="38">
          <cell r="A38" t="str">
            <v>LV Sub Generation Intermittent</v>
          </cell>
          <cell r="B38">
            <v>602</v>
          </cell>
          <cell r="D38">
            <v>-0.74199999999999999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0.23200000000000001</v>
          </cell>
        </row>
        <row r="39">
          <cell r="A39" t="str">
            <v>LV Sub Generation Non-Intermittent</v>
          </cell>
          <cell r="B39">
            <v>604</v>
          </cell>
          <cell r="D39">
            <v>-5.8689999999999998</v>
          </cell>
          <cell r="E39">
            <v>-0.60799999999999998</v>
          </cell>
          <cell r="F39">
            <v>-9.1999999999999998E-2</v>
          </cell>
          <cell r="G39">
            <v>0</v>
          </cell>
          <cell r="H39">
            <v>0</v>
          </cell>
          <cell r="I39">
            <v>0.23200000000000001</v>
          </cell>
        </row>
        <row r="40">
          <cell r="A40" t="str">
            <v>HV Generation Intermittent</v>
          </cell>
          <cell r="B40">
            <v>698</v>
          </cell>
          <cell r="D40">
            <v>-0.51400000000000001</v>
          </cell>
          <cell r="E40">
            <v>0</v>
          </cell>
          <cell r="F40">
            <v>0</v>
          </cell>
          <cell r="G40">
            <v>43.83</v>
          </cell>
          <cell r="H40">
            <v>0</v>
          </cell>
          <cell r="I40">
            <v>0.193</v>
          </cell>
        </row>
        <row r="41">
          <cell r="A41" t="str">
            <v>HV Generation Non-Intermittent</v>
          </cell>
          <cell r="B41">
            <v>606</v>
          </cell>
          <cell r="D41">
            <v>-4.2210000000000001</v>
          </cell>
          <cell r="E41">
            <v>-0.40400000000000003</v>
          </cell>
          <cell r="F41">
            <v>-5.6000000000000001E-2</v>
          </cell>
          <cell r="G41">
            <v>43.83</v>
          </cell>
          <cell r="H41">
            <v>0</v>
          </cell>
          <cell r="I41">
            <v>0.193</v>
          </cell>
        </row>
        <row r="42">
          <cell r="A42" t="str">
            <v>LDNO LV: Domestic Unrestricted</v>
          </cell>
          <cell r="C42">
            <v>1</v>
          </cell>
          <cell r="D42">
            <v>1.889</v>
          </cell>
          <cell r="E42">
            <v>0</v>
          </cell>
          <cell r="F42">
            <v>0</v>
          </cell>
          <cell r="G42">
            <v>3.02</v>
          </cell>
          <cell r="H42">
            <v>0</v>
          </cell>
          <cell r="I42">
            <v>0</v>
          </cell>
        </row>
      </sheetData>
      <sheetData sheetId="20">
        <row r="1">
          <cell r="A1" t="str">
            <v>Summary for WPD South Wales in April 17 (Final)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94559072.127015442</v>
          </cell>
          <cell r="D14">
            <v>-3478.2030479609966</v>
          </cell>
          <cell r="E14">
            <v>-1.5650519901895475E-5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</row>
        <row r="45">
          <cell r="A45" t="str">
            <v>&gt; Domestic Unrestricted</v>
          </cell>
        </row>
        <row r="46">
          <cell r="A46" t="str">
            <v>Domestic Unrestricted</v>
          </cell>
          <cell r="B46">
            <v>3173111.102634883</v>
          </cell>
          <cell r="C46">
            <v>976783.71308210539</v>
          </cell>
          <cell r="D46">
            <v>104042245.50745834</v>
          </cell>
          <cell r="E46">
            <v>88212488.653249741</v>
          </cell>
          <cell r="F46">
            <v>15829756.8542086</v>
          </cell>
          <cell r="G46">
            <v>0</v>
          </cell>
          <cell r="H46">
            <v>0</v>
          </cell>
          <cell r="I46">
            <v>3.2788718119912006</v>
          </cell>
        </row>
        <row r="47">
          <cell r="A47" t="str">
            <v>LDNO LV: Domestic Unrestricted</v>
          </cell>
          <cell r="B47">
            <v>2892.3257936908672</v>
          </cell>
          <cell r="C47">
            <v>1019.4212828576334</v>
          </cell>
          <cell r="D47">
            <v>65873.115043760161</v>
          </cell>
          <cell r="E47">
            <v>54636.034242820475</v>
          </cell>
          <cell r="F47">
            <v>11237.080800939693</v>
          </cell>
          <cell r="G47">
            <v>0</v>
          </cell>
          <cell r="H47">
            <v>0</v>
          </cell>
          <cell r="I47">
            <v>2.2775136600258352</v>
          </cell>
        </row>
        <row r="48">
          <cell r="A48" t="str">
            <v>LDNO HV: Domestic Unrestricted</v>
          </cell>
          <cell r="B48">
            <v>12015.517545129263</v>
          </cell>
          <cell r="C48">
            <v>4637.3674043719802</v>
          </cell>
          <cell r="D48">
            <v>147237.40109282499</v>
          </cell>
          <cell r="E48">
            <v>120155.17545129263</v>
          </cell>
          <cell r="F48">
            <v>27082.225641532365</v>
          </cell>
          <cell r="G48">
            <v>0</v>
          </cell>
          <cell r="H48">
            <v>0</v>
          </cell>
          <cell r="I48">
            <v>1.2253937505381174</v>
          </cell>
        </row>
        <row r="49">
          <cell r="A49" t="str">
            <v>&gt; Domestic Two Rate</v>
          </cell>
        </row>
        <row r="50">
          <cell r="A50" t="str">
            <v>Domestic Two Rate</v>
          </cell>
          <cell r="B50">
            <v>341234.08687766606</v>
          </cell>
          <cell r="C50">
            <v>56792.873881935382</v>
          </cell>
          <cell r="D50">
            <v>6878829.8657462113</v>
          </cell>
          <cell r="E50">
            <v>5958444.551615566</v>
          </cell>
          <cell r="F50">
            <v>920385.3141306449</v>
          </cell>
          <cell r="G50">
            <v>0</v>
          </cell>
          <cell r="H50">
            <v>0</v>
          </cell>
          <cell r="I50">
            <v>2.0158683233226649</v>
          </cell>
        </row>
        <row r="51">
          <cell r="A51" t="str">
            <v>LDNO LV: Domestic Two Rate</v>
          </cell>
          <cell r="B51">
            <v>75.110919489397162</v>
          </cell>
          <cell r="C51">
            <v>26.300858690857414</v>
          </cell>
          <cell r="D51">
            <v>1711.4270011153692</v>
          </cell>
          <cell r="E51">
            <v>1421.5126357660479</v>
          </cell>
          <cell r="F51">
            <v>289.91436534932126</v>
          </cell>
          <cell r="G51">
            <v>0</v>
          </cell>
          <cell r="H51">
            <v>0</v>
          </cell>
          <cell r="I51">
            <v>2.278532885430804</v>
          </cell>
        </row>
        <row r="52">
          <cell r="A52" t="str">
            <v>LDNO HV: Domestic Two Rate</v>
          </cell>
          <cell r="B52">
            <v>205.02153678653622</v>
          </cell>
          <cell r="C52">
            <v>72.59036998676649</v>
          </cell>
          <cell r="D52">
            <v>1769.4948906438526</v>
          </cell>
          <cell r="E52">
            <v>1345.5671299211363</v>
          </cell>
          <cell r="F52">
            <v>423.92776072271624</v>
          </cell>
          <cell r="G52">
            <v>0</v>
          </cell>
          <cell r="H52">
            <v>0</v>
          </cell>
          <cell r="I52">
            <v>0.86307756657107226</v>
          </cell>
        </row>
        <row r="53">
          <cell r="A53" t="str">
            <v>&gt; Domestic Off Peak (related MPAN)</v>
          </cell>
        </row>
        <row r="54">
          <cell r="A54" t="str">
            <v>Domestic Off Peak (related MPAN)</v>
          </cell>
          <cell r="B54">
            <v>3470.0405350324372</v>
          </cell>
          <cell r="C54">
            <v>1037</v>
          </cell>
          <cell r="D54">
            <v>11520.534576307691</v>
          </cell>
          <cell r="E54">
            <v>11520.534576307691</v>
          </cell>
          <cell r="F54">
            <v>0</v>
          </cell>
          <cell r="G54">
            <v>0</v>
          </cell>
          <cell r="H54">
            <v>0</v>
          </cell>
          <cell r="I54">
            <v>0.33199999999999996</v>
          </cell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</row>
        <row r="57">
          <cell r="A57" t="str">
            <v>&gt; Small Non Domestic Unrestricted</v>
          </cell>
        </row>
        <row r="58">
          <cell r="A58" t="str">
            <v>Small Non Domestic Unrestricted</v>
          </cell>
          <cell r="B58">
            <v>809524.84201247967</v>
          </cell>
          <cell r="C58">
            <v>64127.249485902837</v>
          </cell>
          <cell r="D58">
            <v>22516769.72389584</v>
          </cell>
          <cell r="E58">
            <v>20723835.955519482</v>
          </cell>
          <cell r="F58">
            <v>1792933.7683763576</v>
          </cell>
          <cell r="G58">
            <v>0</v>
          </cell>
          <cell r="H58">
            <v>0</v>
          </cell>
          <cell r="I58">
            <v>2.7814797712592889</v>
          </cell>
        </row>
        <row r="59">
          <cell r="A59" t="str">
            <v>LDNO LV: Small Non Domestic Unrestricted</v>
          </cell>
          <cell r="B59">
            <v>48.866953721656849</v>
          </cell>
          <cell r="C59">
            <v>4.2081373905371882</v>
          </cell>
          <cell r="D59">
            <v>929.66677289200845</v>
          </cell>
          <cell r="E59">
            <v>849.79632521961264</v>
          </cell>
          <cell r="F59">
            <v>79.870447672395827</v>
          </cell>
          <cell r="G59">
            <v>0</v>
          </cell>
          <cell r="H59">
            <v>0</v>
          </cell>
          <cell r="I59">
            <v>1.9024447036075403</v>
          </cell>
        </row>
        <row r="60">
          <cell r="A60" t="str">
            <v>LDNO HV: Small Non Domestic Unrestricted</v>
          </cell>
          <cell r="B60">
            <v>3576.6660619129179</v>
          </cell>
          <cell r="C60">
            <v>129.40022475901853</v>
          </cell>
          <cell r="D60">
            <v>34244.67229444033</v>
          </cell>
          <cell r="E60">
            <v>32941.094430217978</v>
          </cell>
          <cell r="F60">
            <v>1303.5778642223527</v>
          </cell>
          <cell r="G60">
            <v>0</v>
          </cell>
          <cell r="H60">
            <v>0</v>
          </cell>
          <cell r="I60">
            <v>0.95744673116408197</v>
          </cell>
        </row>
        <row r="61">
          <cell r="A61" t="str">
            <v>&gt; Small Non Domestic Two Rate</v>
          </cell>
        </row>
        <row r="62">
          <cell r="A62" t="str">
            <v>Small Non Domestic Two Rate</v>
          </cell>
          <cell r="B62">
            <v>297520.08837827749</v>
          </cell>
          <cell r="C62">
            <v>13544.100004363989</v>
          </cell>
          <cell r="D62">
            <v>6783208.5924007287</v>
          </cell>
          <cell r="E62">
            <v>6404529.1003787164</v>
          </cell>
          <cell r="F62">
            <v>378679.49202201277</v>
          </cell>
          <cell r="G62">
            <v>0</v>
          </cell>
          <cell r="H62">
            <v>0</v>
          </cell>
          <cell r="I62">
            <v>2.2799161661233169</v>
          </cell>
        </row>
        <row r="63">
          <cell r="A63" t="str">
            <v>LDNO LV: Small Non Domestic Two Rate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 t="str">
            <v/>
          </cell>
        </row>
        <row r="64">
          <cell r="A64" t="str">
            <v>LDNO HV: Small Non Domestic Two Rate</v>
          </cell>
          <cell r="B64">
            <v>1130.3250526318247</v>
          </cell>
          <cell r="C64">
            <v>9.46830912870867</v>
          </cell>
          <cell r="D64">
            <v>10715.312673771276</v>
          </cell>
          <cell r="E64">
            <v>10619.928927608664</v>
          </cell>
          <cell r="F64">
            <v>95.383746162611132</v>
          </cell>
          <cell r="G64">
            <v>0</v>
          </cell>
          <cell r="H64">
            <v>0</v>
          </cell>
          <cell r="I64">
            <v>0.94798506401516713</v>
          </cell>
        </row>
        <row r="65">
          <cell r="A65" t="str">
            <v>&gt; Small Non Domestic Off Peak (related MPAN)</v>
          </cell>
        </row>
        <row r="66">
          <cell r="A66" t="str">
            <v>Small Non Domestic Off Peak (related MPAN)</v>
          </cell>
          <cell r="B66">
            <v>2151.0802678091518</v>
          </cell>
          <cell r="C66">
            <v>293</v>
          </cell>
          <cell r="D66">
            <v>7206.1188971606589</v>
          </cell>
          <cell r="E66">
            <v>7206.1188971606589</v>
          </cell>
          <cell r="F66">
            <v>0</v>
          </cell>
          <cell r="G66">
            <v>0</v>
          </cell>
          <cell r="H66">
            <v>0</v>
          </cell>
          <cell r="I66">
            <v>0.33500000000000002</v>
          </cell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</row>
        <row r="69">
          <cell r="A69" t="str">
            <v>&gt; LV Medium Non-Domestic</v>
          </cell>
        </row>
        <row r="70">
          <cell r="A70" t="str">
            <v>LV Medium Non-Domestic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 t="str">
            <v/>
          </cell>
        </row>
        <row r="71">
          <cell r="A71" t="str">
            <v>LDNO LV: LV Medium Non-Domestic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 t="str">
            <v/>
          </cell>
        </row>
        <row r="72">
          <cell r="A72" t="str">
            <v>LDNO HV: LV Medium Non-Domestic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/>
          </cell>
        </row>
        <row r="73">
          <cell r="A73" t="str">
            <v>&gt; LV Sub Medium Non-Domestic</v>
          </cell>
        </row>
        <row r="74">
          <cell r="A74" t="str">
            <v>LV Sub Medium Non-Domestic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</row>
        <row r="75">
          <cell r="A75" t="str">
            <v>&gt; HV Medium Non-Domestic</v>
          </cell>
        </row>
        <row r="76">
          <cell r="A76" t="str">
            <v>HV Medium Non-Domestic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 t="str">
            <v/>
          </cell>
        </row>
        <row r="77">
          <cell r="A77" t="str">
            <v>&gt; LV Network Domestic</v>
          </cell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</row>
        <row r="81">
          <cell r="A81" t="str">
            <v>&gt; LV Network Non-Domestic Non-CT</v>
          </cell>
        </row>
        <row r="82">
          <cell r="A82" t="str">
            <v>LV Network Non-Domestic Non-CT</v>
          </cell>
          <cell r="B82">
            <v>180417.71433902462</v>
          </cell>
          <cell r="C82">
            <v>2669.4480631700135</v>
          </cell>
          <cell r="D82">
            <v>4688792.6729899617</v>
          </cell>
          <cell r="E82">
            <v>4614157.5745917913</v>
          </cell>
          <cell r="F82">
            <v>74635.098398170405</v>
          </cell>
          <cell r="G82">
            <v>0</v>
          </cell>
          <cell r="H82">
            <v>0</v>
          </cell>
          <cell r="I82">
            <v>2.5988538266143908</v>
          </cell>
        </row>
        <row r="83">
          <cell r="A83" t="str">
            <v>LDNO LV: LV Network Non-Domestic Non-CT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 t="str">
            <v/>
          </cell>
        </row>
        <row r="84">
          <cell r="A84" t="str">
            <v>LDNO HV: LV Network Non-Domestic Non-CT</v>
          </cell>
          <cell r="B84">
            <v>596.94161734783063</v>
          </cell>
          <cell r="C84">
            <v>11.228430574046923</v>
          </cell>
          <cell r="D84">
            <v>6014.7583719566774</v>
          </cell>
          <cell r="E84">
            <v>5901.6431623537283</v>
          </cell>
          <cell r="F84">
            <v>113.11520960294871</v>
          </cell>
          <cell r="G84">
            <v>0</v>
          </cell>
          <cell r="H84">
            <v>0</v>
          </cell>
          <cell r="I84">
            <v>1.0075957509345426</v>
          </cell>
        </row>
        <row r="85">
          <cell r="A85" t="str">
            <v>&gt; LV HH Metered</v>
          </cell>
        </row>
        <row r="86">
          <cell r="A86" t="str">
            <v>LV HH Metered</v>
          </cell>
          <cell r="B86">
            <v>1512346.2400331167</v>
          </cell>
          <cell r="C86">
            <v>5327.8480624014182</v>
          </cell>
          <cell r="D86">
            <v>37885411.901059829</v>
          </cell>
          <cell r="E86">
            <v>29523738.94359754</v>
          </cell>
          <cell r="F86">
            <v>231415.08059040562</v>
          </cell>
          <cell r="G86">
            <v>7574524.332583244</v>
          </cell>
          <cell r="H86">
            <v>555733.54428864154</v>
          </cell>
          <cell r="I86">
            <v>2.5050752862142356</v>
          </cell>
        </row>
        <row r="87">
          <cell r="A87" t="str">
            <v>LDNO LV: LV HH Metered</v>
          </cell>
          <cell r="B87">
            <v>172.19163608344934</v>
          </cell>
          <cell r="C87">
            <v>1.052034347634297</v>
          </cell>
          <cell r="D87">
            <v>2581.6155902691526</v>
          </cell>
          <cell r="E87">
            <v>2102.8010935616594</v>
          </cell>
          <cell r="F87">
            <v>31.026596980430686</v>
          </cell>
          <cell r="G87">
            <v>405.49611895216333</v>
          </cell>
          <cell r="H87">
            <v>42.291780774898733</v>
          </cell>
          <cell r="I87">
            <v>1.4992688663565648</v>
          </cell>
        </row>
        <row r="88">
          <cell r="A88" t="str">
            <v>LDNO HV: LV HH Metered</v>
          </cell>
          <cell r="B88">
            <v>31473.204704547265</v>
          </cell>
          <cell r="C88">
            <v>53.997698979279456</v>
          </cell>
          <cell r="D88">
            <v>304675.88622447214</v>
          </cell>
          <cell r="E88">
            <v>219827.39599645606</v>
          </cell>
          <cell r="F88">
            <v>843.55205345430363</v>
          </cell>
          <cell r="G88">
            <v>81055.370514786424</v>
          </cell>
          <cell r="H88">
            <v>2949.567659775325</v>
          </cell>
          <cell r="I88">
            <v>0.9680485005724645</v>
          </cell>
        </row>
        <row r="89">
          <cell r="A89" t="str">
            <v>&gt; LV Sub HH Metered</v>
          </cell>
        </row>
        <row r="90">
          <cell r="A90" t="str">
            <v>LV Sub HH Metered</v>
          </cell>
          <cell r="B90">
            <v>23507.051361450627</v>
          </cell>
          <cell r="C90">
            <v>33.196323540107819</v>
          </cell>
          <cell r="D90">
            <v>556989.5622420772</v>
          </cell>
          <cell r="E90">
            <v>395598.7295676478</v>
          </cell>
          <cell r="F90">
            <v>1109.8858812399649</v>
          </cell>
          <cell r="G90">
            <v>146564.82170599489</v>
          </cell>
          <cell r="H90">
            <v>13716.125087194559</v>
          </cell>
          <cell r="I90">
            <v>2.3694573754813342</v>
          </cell>
        </row>
        <row r="91">
          <cell r="A91" t="str">
            <v>LDNO HV: LV Sub HH Metered</v>
          </cell>
          <cell r="B91">
            <v>2452.8339033627831</v>
          </cell>
          <cell r="C91">
            <v>1.052034347634297</v>
          </cell>
          <cell r="D91">
            <v>29914.173173569674</v>
          </cell>
          <cell r="E91">
            <v>23479.973710829399</v>
          </cell>
          <cell r="F91">
            <v>19.314824605391877</v>
          </cell>
          <cell r="G91">
            <v>6262.1502915453384</v>
          </cell>
          <cell r="H91">
            <v>152.73434658954721</v>
          </cell>
          <cell r="I91">
            <v>1.2195759823997043</v>
          </cell>
        </row>
        <row r="92">
          <cell r="A92" t="str">
            <v>&gt; HV HH Metered</v>
          </cell>
        </row>
        <row r="93">
          <cell r="A93" t="str">
            <v>HV HH Metered</v>
          </cell>
          <cell r="B93">
            <v>1931151.5645997054</v>
          </cell>
          <cell r="C93">
            <v>645.81938523482495</v>
          </cell>
          <cell r="D93">
            <v>35436998.845462292</v>
          </cell>
          <cell r="E93">
            <v>26062471.197404057</v>
          </cell>
          <cell r="F93">
            <v>214273.18473013639</v>
          </cell>
          <cell r="G93">
            <v>8676150.9568276741</v>
          </cell>
          <cell r="H93">
            <v>484103.50650042557</v>
          </cell>
          <cell r="I93">
            <v>1.8350190370898092</v>
          </cell>
        </row>
        <row r="94">
          <cell r="A94" t="str">
            <v>LDNO HV: HV HH Metered</v>
          </cell>
          <cell r="B94">
            <v>7264.8431268677996</v>
          </cell>
          <cell r="C94">
            <v>4.2081373905371882</v>
          </cell>
          <cell r="D94">
            <v>90135.672796155777</v>
          </cell>
          <cell r="E94">
            <v>72792.058624372818</v>
          </cell>
          <cell r="F94">
            <v>921.27489449813481</v>
          </cell>
          <cell r="G94">
            <v>15889.841571886262</v>
          </cell>
          <cell r="H94">
            <v>532.4977053985757</v>
          </cell>
          <cell r="I94">
            <v>1.2407105180675431</v>
          </cell>
        </row>
        <row r="95">
          <cell r="A95" t="str">
            <v>&gt; NHH UMS category A</v>
          </cell>
        </row>
        <row r="96">
          <cell r="A96" t="str">
            <v>NHH UMS category A</v>
          </cell>
          <cell r="B96">
            <v>6769.8479720519999</v>
          </cell>
          <cell r="C96">
            <v>520.17450757264214</v>
          </cell>
          <cell r="D96">
            <v>176151.44423279303</v>
          </cell>
          <cell r="E96">
            <v>176151.44423279303</v>
          </cell>
          <cell r="F96">
            <v>0</v>
          </cell>
          <cell r="G96">
            <v>0</v>
          </cell>
          <cell r="H96">
            <v>0</v>
          </cell>
          <cell r="I96">
            <v>2.6019999999999999</v>
          </cell>
        </row>
        <row r="97">
          <cell r="A97" t="str">
            <v>LDNO LV: NHH UMS category A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 t="str">
            <v/>
          </cell>
        </row>
        <row r="98">
          <cell r="A98" t="str">
            <v>LDNO HV: NHH UMS category A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 t="str">
            <v/>
          </cell>
        </row>
        <row r="99">
          <cell r="A99" t="str">
            <v>&gt; NHH UMS category B</v>
          </cell>
        </row>
        <row r="100">
          <cell r="A100" t="str">
            <v>NHH UMS category B</v>
          </cell>
          <cell r="B100">
            <v>5647.5154869803991</v>
          </cell>
          <cell r="C100">
            <v>757.99748282472581</v>
          </cell>
          <cell r="D100">
            <v>161744.84354711862</v>
          </cell>
          <cell r="E100">
            <v>161744.84354711862</v>
          </cell>
          <cell r="F100">
            <v>0</v>
          </cell>
          <cell r="G100">
            <v>0</v>
          </cell>
          <cell r="H100">
            <v>0</v>
          </cell>
          <cell r="I100">
            <v>2.8639999999999999</v>
          </cell>
        </row>
        <row r="101">
          <cell r="A101" t="str">
            <v>LDNO LV: NHH UMS category B</v>
          </cell>
          <cell r="B101">
            <v>6.0619531794433446</v>
          </cell>
          <cell r="C101">
            <v>0</v>
          </cell>
          <cell r="D101">
            <v>117.96560887196748</v>
          </cell>
          <cell r="E101">
            <v>117.96560887196748</v>
          </cell>
          <cell r="F101">
            <v>0</v>
          </cell>
          <cell r="G101">
            <v>0</v>
          </cell>
          <cell r="H101">
            <v>0</v>
          </cell>
          <cell r="I101">
            <v>1.946</v>
          </cell>
        </row>
        <row r="102">
          <cell r="A102" t="str">
            <v>LDNO HV: NHH UMS category B</v>
          </cell>
          <cell r="B102">
            <v>285.488094081724</v>
          </cell>
          <cell r="C102">
            <v>0</v>
          </cell>
          <cell r="D102">
            <v>2943.3822499825742</v>
          </cell>
          <cell r="E102">
            <v>2943.3822499825742</v>
          </cell>
          <cell r="F102">
            <v>0</v>
          </cell>
          <cell r="G102">
            <v>0</v>
          </cell>
          <cell r="H102">
            <v>0</v>
          </cell>
          <cell r="I102">
            <v>1.0309999999999999</v>
          </cell>
        </row>
        <row r="103">
          <cell r="A103" t="str">
            <v>&gt; NHH UMS category C</v>
          </cell>
        </row>
        <row r="104">
          <cell r="A104" t="str">
            <v>NHH UMS category C</v>
          </cell>
          <cell r="B104">
            <v>344.56898615040006</v>
          </cell>
          <cell r="C104">
            <v>85.00906349436174</v>
          </cell>
          <cell r="D104">
            <v>14203.13360911949</v>
          </cell>
          <cell r="E104">
            <v>14203.13360911949</v>
          </cell>
          <cell r="F104">
            <v>0</v>
          </cell>
          <cell r="G104">
            <v>0</v>
          </cell>
          <cell r="H104">
            <v>0</v>
          </cell>
          <cell r="I104">
            <v>4.1219999999999999</v>
          </cell>
        </row>
        <row r="105">
          <cell r="A105" t="str">
            <v>LDNO LV: NHH UMS category C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</row>
        <row r="106">
          <cell r="A106" t="str">
            <v>LDNO HV: NHH UMS category C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 t="str">
            <v/>
          </cell>
        </row>
        <row r="107">
          <cell r="A107" t="str">
            <v>&gt; NHH UMS category D</v>
          </cell>
        </row>
        <row r="108">
          <cell r="A108" t="str">
            <v>NHH UMS category D</v>
          </cell>
          <cell r="B108">
            <v>0</v>
          </cell>
          <cell r="C108">
            <v>1.0120126606471638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 t="str">
            <v/>
          </cell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</row>
        <row r="111">
          <cell r="A111" t="str">
            <v>&gt; LV UMS (Pseudo HH Metered)</v>
          </cell>
        </row>
        <row r="112">
          <cell r="A112" t="str">
            <v>LV UMS (Pseudo HH Metered)</v>
          </cell>
          <cell r="B112">
            <v>137660.48127592198</v>
          </cell>
          <cell r="C112">
            <v>26.312329176826264</v>
          </cell>
          <cell r="D112">
            <v>4095575.1374011822</v>
          </cell>
          <cell r="E112">
            <v>4095575.1374011822</v>
          </cell>
          <cell r="F112">
            <v>0</v>
          </cell>
          <cell r="G112">
            <v>0</v>
          </cell>
          <cell r="H112">
            <v>0</v>
          </cell>
          <cell r="I112">
            <v>2.9751277196192212</v>
          </cell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</row>
        <row r="115">
          <cell r="A115" t="str">
            <v>&gt; LV Generation NHH or Aggregate HH</v>
          </cell>
        </row>
        <row r="116">
          <cell r="A116" t="str">
            <v>LV Generation NHH or Aggregate HH</v>
          </cell>
          <cell r="B116">
            <v>1533.587579355474</v>
          </cell>
          <cell r="C116">
            <v>131.56164588413131</v>
          </cell>
          <cell r="D116">
            <v>-12483.402895953557</v>
          </cell>
          <cell r="E116">
            <v>-12483.402895953557</v>
          </cell>
          <cell r="F116">
            <v>0</v>
          </cell>
          <cell r="G116">
            <v>0</v>
          </cell>
          <cell r="H116">
            <v>0</v>
          </cell>
          <cell r="I116">
            <v>-0.81400000000000006</v>
          </cell>
        </row>
        <row r="117">
          <cell r="A117" t="str">
            <v>LDNO LV: LV Generation NHH or Aggregate HH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 t="str">
            <v/>
          </cell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</row>
        <row r="119">
          <cell r="A119" t="str">
            <v>&gt; LV Sub Generation NHH</v>
          </cell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</row>
        <row r="122">
          <cell r="A122" t="str">
            <v>&gt; LV Generation Intermittent</v>
          </cell>
        </row>
        <row r="123">
          <cell r="A123" t="str">
            <v>LV Generation Intermittent</v>
          </cell>
          <cell r="B123">
            <v>23691.871688160412</v>
          </cell>
          <cell r="C123">
            <v>147.7538484544859</v>
          </cell>
          <cell r="D123">
            <v>-188780.92252401228</v>
          </cell>
          <cell r="E123">
            <v>-192851.83554162574</v>
          </cell>
          <cell r="F123">
            <v>0</v>
          </cell>
          <cell r="G123">
            <v>0</v>
          </cell>
          <cell r="H123">
            <v>4070.9130176134631</v>
          </cell>
          <cell r="I123">
            <v>-0.79681725871557951</v>
          </cell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</row>
        <row r="125">
          <cell r="A125" t="str">
            <v>LDNO HV: LV Generation Intermittent</v>
          </cell>
          <cell r="B125">
            <v>167.19694870198867</v>
          </cell>
          <cell r="C125">
            <v>0</v>
          </cell>
          <cell r="D125">
            <v>-819.64836851548398</v>
          </cell>
          <cell r="E125">
            <v>-1360.9831624341878</v>
          </cell>
          <cell r="F125">
            <v>0</v>
          </cell>
          <cell r="G125">
            <v>0</v>
          </cell>
          <cell r="H125">
            <v>541.33479391870378</v>
          </cell>
          <cell r="I125">
            <v>-0.4902292624827877</v>
          </cell>
        </row>
        <row r="126">
          <cell r="A126" t="str">
            <v>&gt; LV Generation Non-Intermittent</v>
          </cell>
        </row>
        <row r="127">
          <cell r="A127" t="str">
            <v>LV Generation Non-Intermittent</v>
          </cell>
          <cell r="B127">
            <v>2781.370271441137</v>
          </cell>
          <cell r="C127">
            <v>11.132139267118802</v>
          </cell>
          <cell r="D127">
            <v>-21297.085090234825</v>
          </cell>
          <cell r="E127">
            <v>-22383.378920562325</v>
          </cell>
          <cell r="F127">
            <v>0</v>
          </cell>
          <cell r="G127">
            <v>0</v>
          </cell>
          <cell r="H127">
            <v>1086.2938303275027</v>
          </cell>
          <cell r="I127">
            <v>-0.76570477900448586</v>
          </cell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</row>
        <row r="129">
          <cell r="A129" t="str">
            <v>LDNO HV: LV Generation Non-Intermittent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</row>
        <row r="130">
          <cell r="A130" t="str">
            <v>&gt; LV Sub Generation Intermittent</v>
          </cell>
        </row>
        <row r="131">
          <cell r="A131" t="str">
            <v>LV Sub Generation Intermittent</v>
          </cell>
          <cell r="B131">
            <v>181.44968482980366</v>
          </cell>
          <cell r="C131">
            <v>1.0120126606471638</v>
          </cell>
          <cell r="D131">
            <v>-1346.356661437143</v>
          </cell>
          <cell r="E131">
            <v>-1346.356661437143</v>
          </cell>
          <cell r="F131">
            <v>0</v>
          </cell>
          <cell r="G131">
            <v>0</v>
          </cell>
          <cell r="H131">
            <v>0</v>
          </cell>
          <cell r="I131">
            <v>-0.74199999999999999</v>
          </cell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</row>
        <row r="133">
          <cell r="A133" t="str">
            <v>&gt; LV Sub Generation Non-Intermittent</v>
          </cell>
        </row>
        <row r="134">
          <cell r="A134" t="str">
            <v>LV Sub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/>
          </cell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</row>
        <row r="136">
          <cell r="A136" t="str">
            <v>&gt; HV Generation Intermittent</v>
          </cell>
        </row>
        <row r="137">
          <cell r="A137" t="str">
            <v>HV Generation Intermittent</v>
          </cell>
          <cell r="B137">
            <v>119985.506961505</v>
          </cell>
          <cell r="C137">
            <v>53.315307503809542</v>
          </cell>
          <cell r="D137">
            <v>-605837.6502484628</v>
          </cell>
          <cell r="E137">
            <v>-616725.50578213576</v>
          </cell>
          <cell r="F137">
            <v>8529.3562368056973</v>
          </cell>
          <cell r="G137">
            <v>0</v>
          </cell>
          <cell r="H137">
            <v>2358.4992968672173</v>
          </cell>
          <cell r="I137">
            <v>-0.50492569110270458</v>
          </cell>
        </row>
        <row r="138">
          <cell r="A138" t="str">
            <v>LDNO HV: HV Generation Intermittent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 t="str">
            <v/>
          </cell>
        </row>
        <row r="139">
          <cell r="A139" t="str">
            <v>&gt; HV Generation Non-Intermittent</v>
          </cell>
        </row>
        <row r="140">
          <cell r="A140" t="str">
            <v>HV Generation Non-Intermittent</v>
          </cell>
          <cell r="B140">
            <v>150179.95618447743</v>
          </cell>
          <cell r="C140">
            <v>33.196323540107819</v>
          </cell>
          <cell r="D140">
            <v>-885676.27719116327</v>
          </cell>
          <cell r="E140">
            <v>-892017.1575511198</v>
          </cell>
          <cell r="F140">
            <v>5310.7312417846788</v>
          </cell>
          <cell r="G140">
            <v>0</v>
          </cell>
          <cell r="H140">
            <v>1030.1491181718882</v>
          </cell>
          <cell r="I140">
            <v>-0.58974333172878279</v>
          </cell>
        </row>
        <row r="141">
          <cell r="A141" t="str">
            <v>LDNO HV: HV Generation Non-Intermittent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/>
          </cell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8785572.562977856</v>
          </cell>
          <cell r="C156">
            <v>1128993.0198845176</v>
          </cell>
          <cell r="D156">
            <v>222238271.08432397</v>
          </cell>
          <cell r="E156">
            <v>185171631.62726226</v>
          </cell>
          <cell r="F156">
            <v>19499469.030021898</v>
          </cell>
          <cell r="G156">
            <v>16500852.969614085</v>
          </cell>
          <cell r="H156">
            <v>1066317.4574256989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CTables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Adder"/>
      <sheetName val="Adjust"/>
      <sheetName val="Tariffs"/>
      <sheetName val="Summary"/>
      <sheetName val="M-ATW"/>
      <sheetName val="M-Rev"/>
      <sheetName val="C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Tariffs for no company in no year (no data version)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Exceeded capacity charge p/kVA/day (in Tariffs)</v>
          </cell>
        </row>
        <row r="11">
          <cell r="A11" t="str">
            <v>x7 = 3607. Reactive power charge p/kVArh (in Tariffs)</v>
          </cell>
        </row>
        <row r="12">
          <cell r="A12" t="str">
            <v>Kind:</v>
          </cell>
          <cell r="B12" t="str">
            <v>Input data</v>
          </cell>
          <cell r="C12" t="str">
            <v>Fixed data</v>
          </cell>
          <cell r="D12" t="str">
            <v>Copy cells</v>
          </cell>
          <cell r="E12" t="str">
            <v>Copy cells</v>
          </cell>
          <cell r="F12" t="str">
            <v>Copy cells</v>
          </cell>
          <cell r="G12" t="str">
            <v>Copy cells</v>
          </cell>
          <cell r="H12" t="str">
            <v>Copy cells</v>
          </cell>
          <cell r="I12" t="str">
            <v>Copy cells</v>
          </cell>
        </row>
        <row r="13">
          <cell r="A13" t="str">
            <v>Formula:</v>
          </cell>
          <cell r="B13" t="str">
            <v/>
          </cell>
          <cell r="C13" t="str">
            <v/>
          </cell>
          <cell r="D13" t="str">
            <v>= x1</v>
          </cell>
          <cell r="E13" t="str">
            <v>= x2</v>
          </cell>
          <cell r="F13" t="str">
            <v>= x3</v>
          </cell>
          <cell r="G13" t="str">
            <v>= x4</v>
          </cell>
          <cell r="H13" t="str">
            <v>= x5</v>
          </cell>
          <cell r="I13" t="str">
            <v>= x6</v>
          </cell>
        </row>
        <row r="15">
          <cell r="B15" t="str">
            <v>Open LLFCs</v>
          </cell>
          <cell r="C15" t="str">
            <v>PCs</v>
          </cell>
          <cell r="D15" t="str">
            <v>Unit rate 1 p/kWh</v>
          </cell>
          <cell r="E15" t="str">
            <v>Unit rate 2 p/kWh</v>
          </cell>
          <cell r="F15" t="str">
            <v>Unit rate 3 p/kWh</v>
          </cell>
          <cell r="G15" t="str">
            <v>Fixed charge p/MPAN/day</v>
          </cell>
          <cell r="H15" t="str">
            <v>Capacity charge p/kVA/day</v>
          </cell>
          <cell r="I15" t="str">
            <v>Exceeded capacity charge p/kVA/day</v>
          </cell>
        </row>
        <row r="16">
          <cell r="A16" t="str">
            <v>Domestic Unrestricted</v>
          </cell>
          <cell r="B16" t="e">
            <v>#VALUE!</v>
          </cell>
          <cell r="C16">
            <v>1</v>
          </cell>
          <cell r="D16">
            <v>2.7370000000000001</v>
          </cell>
          <cell r="E16">
            <v>0</v>
          </cell>
          <cell r="F16">
            <v>0</v>
          </cell>
          <cell r="G16">
            <v>4.5</v>
          </cell>
          <cell r="H16">
            <v>0</v>
          </cell>
          <cell r="I16">
            <v>0</v>
          </cell>
        </row>
        <row r="17">
          <cell r="A17" t="str">
            <v>Domestic Two Rate</v>
          </cell>
          <cell r="B17" t="e">
            <v>#VALUE!</v>
          </cell>
          <cell r="C17">
            <v>2</v>
          </cell>
          <cell r="D17">
            <v>3.0310000000000001</v>
          </cell>
          <cell r="E17">
            <v>1.476</v>
          </cell>
          <cell r="F17">
            <v>0</v>
          </cell>
          <cell r="G17">
            <v>4.5</v>
          </cell>
          <cell r="H17">
            <v>0</v>
          </cell>
          <cell r="I17">
            <v>0</v>
          </cell>
        </row>
        <row r="18">
          <cell r="A18" t="str">
            <v>Domestic Off Peak (related MPAN)</v>
          </cell>
          <cell r="B18" t="e">
            <v>#VALUE!</v>
          </cell>
          <cell r="C18">
            <v>2</v>
          </cell>
          <cell r="D18">
            <v>1.4790000000000001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Small Non Domestic Unrestricted</v>
          </cell>
          <cell r="B19" t="e">
            <v>#VALUE!</v>
          </cell>
          <cell r="C19">
            <v>3</v>
          </cell>
          <cell r="D19">
            <v>2.456</v>
          </cell>
          <cell r="E19">
            <v>0</v>
          </cell>
          <cell r="F19">
            <v>0</v>
          </cell>
          <cell r="G19">
            <v>7.81</v>
          </cell>
          <cell r="H19">
            <v>0</v>
          </cell>
          <cell r="I19">
            <v>0</v>
          </cell>
        </row>
        <row r="20">
          <cell r="A20" t="str">
            <v>Small Non Domestic Two Rate</v>
          </cell>
          <cell r="B20" t="e">
            <v>#VALUE!</v>
          </cell>
          <cell r="C20">
            <v>4</v>
          </cell>
          <cell r="D20">
            <v>2.7429999999999999</v>
          </cell>
          <cell r="E20">
            <v>1.4890000000000001</v>
          </cell>
          <cell r="F20">
            <v>0</v>
          </cell>
          <cell r="G20">
            <v>7.81</v>
          </cell>
          <cell r="H20">
            <v>0</v>
          </cell>
          <cell r="I20">
            <v>0</v>
          </cell>
        </row>
        <row r="21">
          <cell r="A21" t="str">
            <v>Small Non Domestic Off Peak (related MPAN)</v>
          </cell>
          <cell r="B21" t="e">
            <v>#VALUE!</v>
          </cell>
          <cell r="C21">
            <v>4</v>
          </cell>
          <cell r="D21">
            <v>1.4810000000000001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LV Medium Non-Domestic</v>
          </cell>
          <cell r="B22" t="e">
            <v>#VALUE!</v>
          </cell>
          <cell r="C22" t="str">
            <v>5-8</v>
          </cell>
          <cell r="D22">
            <v>2.5990000000000002</v>
          </cell>
          <cell r="E22">
            <v>1.427</v>
          </cell>
          <cell r="F22">
            <v>0</v>
          </cell>
          <cell r="G22">
            <v>40.770000000000003</v>
          </cell>
          <cell r="H22">
            <v>0</v>
          </cell>
          <cell r="I22">
            <v>0</v>
          </cell>
        </row>
        <row r="23">
          <cell r="A23" t="str">
            <v>LV Sub Medium Non-Domestic</v>
          </cell>
          <cell r="B23" t="e">
            <v>#VALUE!</v>
          </cell>
          <cell r="C23" t="str">
            <v>5-8</v>
          </cell>
          <cell r="D23">
            <v>2.52</v>
          </cell>
          <cell r="E23">
            <v>1.4159999999999999</v>
          </cell>
          <cell r="F23">
            <v>0</v>
          </cell>
          <cell r="G23">
            <v>33.979999999999997</v>
          </cell>
          <cell r="H23">
            <v>0</v>
          </cell>
          <cell r="I23">
            <v>0</v>
          </cell>
        </row>
        <row r="24">
          <cell r="A24" t="str">
            <v>HV Medium Non-Domestic</v>
          </cell>
          <cell r="B24" t="e">
            <v>#VALUE!</v>
          </cell>
          <cell r="C24" t="str">
            <v>5-8</v>
          </cell>
          <cell r="D24">
            <v>1.946</v>
          </cell>
          <cell r="E24">
            <v>1.339</v>
          </cell>
          <cell r="F24">
            <v>0</v>
          </cell>
          <cell r="G24">
            <v>171.25</v>
          </cell>
          <cell r="H24">
            <v>0</v>
          </cell>
          <cell r="I24">
            <v>0</v>
          </cell>
        </row>
        <row r="25">
          <cell r="A25" t="str">
            <v>LV Network Domestic</v>
          </cell>
          <cell r="B25" t="e">
            <v>#VALUE!</v>
          </cell>
          <cell r="D25">
            <v>9.9290000000000003</v>
          </cell>
          <cell r="E25">
            <v>2.117</v>
          </cell>
          <cell r="F25">
            <v>1.4470000000000001</v>
          </cell>
          <cell r="G25">
            <v>4.5</v>
          </cell>
          <cell r="H25">
            <v>0</v>
          </cell>
          <cell r="I25">
            <v>0</v>
          </cell>
        </row>
        <row r="26">
          <cell r="A26" t="str">
            <v>LV Network Non-Domestic Non-CT</v>
          </cell>
          <cell r="B26" t="e">
            <v>#VALUE!</v>
          </cell>
          <cell r="D26">
            <v>9.9760000000000009</v>
          </cell>
          <cell r="E26">
            <v>2.1219999999999999</v>
          </cell>
          <cell r="F26">
            <v>1.448</v>
          </cell>
          <cell r="G26">
            <v>7.81</v>
          </cell>
          <cell r="H26">
            <v>0</v>
          </cell>
          <cell r="I26">
            <v>0</v>
          </cell>
        </row>
        <row r="27">
          <cell r="A27" t="str">
            <v>LV HH Metered</v>
          </cell>
          <cell r="B27" t="e">
            <v>#VALUE!</v>
          </cell>
          <cell r="D27">
            <v>7.7850000000000001</v>
          </cell>
          <cell r="E27">
            <v>1.885</v>
          </cell>
          <cell r="F27">
            <v>1.3959999999999999</v>
          </cell>
          <cell r="G27">
            <v>12.22</v>
          </cell>
          <cell r="H27">
            <v>2.88</v>
          </cell>
          <cell r="I27">
            <v>6.36</v>
          </cell>
        </row>
        <row r="28">
          <cell r="A28" t="str">
            <v>LV Sub HH Metered</v>
          </cell>
          <cell r="B28" t="e">
            <v>#VALUE!</v>
          </cell>
          <cell r="D28">
            <v>6.4649999999999999</v>
          </cell>
          <cell r="E28">
            <v>1.728</v>
          </cell>
          <cell r="F28">
            <v>1.3640000000000001</v>
          </cell>
          <cell r="G28">
            <v>9.41</v>
          </cell>
          <cell r="H28">
            <v>3.36</v>
          </cell>
          <cell r="I28">
            <v>6.44</v>
          </cell>
        </row>
        <row r="29">
          <cell r="A29" t="str">
            <v>HV HH Metered</v>
          </cell>
          <cell r="B29" t="e">
            <v>#VALUE!</v>
          </cell>
          <cell r="D29">
            <v>5.12</v>
          </cell>
          <cell r="E29">
            <v>1.591</v>
          </cell>
          <cell r="F29">
            <v>1.331</v>
          </cell>
          <cell r="G29">
            <v>93.37</v>
          </cell>
          <cell r="H29">
            <v>3.51</v>
          </cell>
          <cell r="I29">
            <v>6.98</v>
          </cell>
        </row>
        <row r="30">
          <cell r="A30" t="str">
            <v>NHH UMS category A</v>
          </cell>
          <cell r="B30" t="e">
            <v>#VALUE!</v>
          </cell>
          <cell r="C30">
            <v>8</v>
          </cell>
          <cell r="D30">
            <v>3.0289999999999999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B</v>
          </cell>
          <cell r="B31" t="e">
            <v>#VALUE!</v>
          </cell>
          <cell r="C31">
            <v>1</v>
          </cell>
          <cell r="D31">
            <v>3.2959999999999998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C</v>
          </cell>
          <cell r="B32" t="e">
            <v>#VALUE!</v>
          </cell>
          <cell r="C32">
            <v>1</v>
          </cell>
          <cell r="D32">
            <v>3.96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NHH UMS category D</v>
          </cell>
          <cell r="B33" t="e">
            <v>#VALUE!</v>
          </cell>
          <cell r="C33">
            <v>1</v>
          </cell>
          <cell r="D33">
            <v>2.774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UMS (Pseudo HH Metered)</v>
          </cell>
          <cell r="B34" t="e">
            <v>#VALUE!</v>
          </cell>
          <cell r="D34">
            <v>23.451000000000001</v>
          </cell>
          <cell r="E34">
            <v>2.8780000000000001</v>
          </cell>
          <cell r="F34">
            <v>2.2850000000000001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NHH or Aggregate HH</v>
          </cell>
          <cell r="B35" t="e">
            <v>#VALUE!</v>
          </cell>
          <cell r="C35" t="str">
            <v>8&amp;0</v>
          </cell>
          <cell r="D35">
            <v>-0.83099999999999996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Sub Generation NHH</v>
          </cell>
          <cell r="B36" t="e">
            <v>#VALUE!</v>
          </cell>
          <cell r="C36">
            <v>8</v>
          </cell>
          <cell r="D36">
            <v>-0.75700000000000001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 t="str">
            <v>LV Generation Intermittent</v>
          </cell>
          <cell r="B37" t="e">
            <v>#VALUE!</v>
          </cell>
          <cell r="D37">
            <v>-0.83099999999999996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A38" t="str">
            <v>LV Generation Intermittent no RP charge</v>
          </cell>
          <cell r="B38" t="e">
            <v>#VALUE!</v>
          </cell>
          <cell r="D38">
            <v>-0.83099999999999996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LV Generation Non-Intermittent</v>
          </cell>
          <cell r="B39" t="e">
            <v>#VALUE!</v>
          </cell>
          <cell r="D39">
            <v>-6.45</v>
          </cell>
          <cell r="E39">
            <v>-0.64800000000000002</v>
          </cell>
          <cell r="F39">
            <v>-0.15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LV Generation Non-Intermittent no RP charge</v>
          </cell>
          <cell r="B40" t="e">
            <v>#VALUE!</v>
          </cell>
          <cell r="D40">
            <v>-6.45</v>
          </cell>
          <cell r="E40">
            <v>-0.64800000000000002</v>
          </cell>
          <cell r="F40">
            <v>-0.15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LV Sub Generation Intermittent</v>
          </cell>
          <cell r="B41" t="e">
            <v>#VALUE!</v>
          </cell>
          <cell r="D41">
            <v>-0.75700000000000001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LV Sub Generation Intermittent no RP charge</v>
          </cell>
          <cell r="B42" t="e">
            <v>#VALUE!</v>
          </cell>
          <cell r="D42">
            <v>-0.75700000000000001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LV Sub Generation Non-Intermittent</v>
          </cell>
          <cell r="B43" t="e">
            <v>#VALUE!</v>
          </cell>
          <cell r="D43">
            <v>-5.9059999999999997</v>
          </cell>
          <cell r="E43">
            <v>-0.58499999999999996</v>
          </cell>
          <cell r="F43">
            <v>-0.13700000000000001</v>
          </cell>
          <cell r="G43">
            <v>0</v>
          </cell>
          <cell r="H43">
            <v>0</v>
          </cell>
          <cell r="I43">
            <v>0</v>
          </cell>
        </row>
        <row r="44">
          <cell r="A44" t="str">
            <v>LV Sub Generation Non-Intermittent no RP charge</v>
          </cell>
          <cell r="B44" t="e">
            <v>#VALUE!</v>
          </cell>
          <cell r="D44">
            <v>-5.9059999999999997</v>
          </cell>
          <cell r="E44">
            <v>-0.58499999999999996</v>
          </cell>
          <cell r="F44">
            <v>-0.13700000000000001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HV Generation Intermittent</v>
          </cell>
          <cell r="B45" t="e">
            <v>#VALUE!</v>
          </cell>
          <cell r="D45">
            <v>-0.52400000000000002</v>
          </cell>
          <cell r="E45">
            <v>0</v>
          </cell>
          <cell r="F45">
            <v>0</v>
          </cell>
          <cell r="G45">
            <v>45.01</v>
          </cell>
          <cell r="H45">
            <v>0</v>
          </cell>
          <cell r="I45">
            <v>0</v>
          </cell>
        </row>
        <row r="46">
          <cell r="A46" t="str">
            <v>HV Generation Intermittent no RP charge</v>
          </cell>
          <cell r="B46" t="e">
            <v>#VALUE!</v>
          </cell>
          <cell r="D46">
            <v>-0.52400000000000002</v>
          </cell>
          <cell r="E46">
            <v>0</v>
          </cell>
          <cell r="F46">
            <v>0</v>
          </cell>
          <cell r="G46">
            <v>45.01</v>
          </cell>
          <cell r="H46">
            <v>0</v>
          </cell>
          <cell r="I46">
            <v>0</v>
          </cell>
        </row>
        <row r="47">
          <cell r="A47" t="str">
            <v>HV Generation Non-Intermittent</v>
          </cell>
          <cell r="B47" t="e">
            <v>#VALUE!</v>
          </cell>
          <cell r="D47">
            <v>-4.202</v>
          </cell>
          <cell r="E47">
            <v>-0.38500000000000001</v>
          </cell>
          <cell r="F47">
            <v>-9.6000000000000002E-2</v>
          </cell>
          <cell r="G47">
            <v>45.01</v>
          </cell>
          <cell r="H47">
            <v>0</v>
          </cell>
          <cell r="I47">
            <v>0</v>
          </cell>
        </row>
        <row r="48">
          <cell r="A48" t="str">
            <v>HV Generation Non-Intermittent no RP charge</v>
          </cell>
          <cell r="B48" t="e">
            <v>#VALUE!</v>
          </cell>
          <cell r="D48">
            <v>-4.202</v>
          </cell>
          <cell r="E48">
            <v>-0.38500000000000001</v>
          </cell>
          <cell r="F48">
            <v>-9.6000000000000002E-2</v>
          </cell>
          <cell r="G48">
            <v>45.01</v>
          </cell>
          <cell r="H48">
            <v>0</v>
          </cell>
          <cell r="I48">
            <v>0</v>
          </cell>
        </row>
        <row r="49">
          <cell r="A49" t="str">
            <v>LDNO LV: Domestic Unrestricted</v>
          </cell>
          <cell r="B49" t="e">
            <v>#VALUE!</v>
          </cell>
          <cell r="C49">
            <v>1</v>
          </cell>
          <cell r="D49">
            <v>1.843</v>
          </cell>
          <cell r="E49">
            <v>0</v>
          </cell>
          <cell r="F49">
            <v>0</v>
          </cell>
          <cell r="G49">
            <v>3.03</v>
          </cell>
          <cell r="H49">
            <v>0</v>
          </cell>
          <cell r="I49">
            <v>0</v>
          </cell>
        </row>
        <row r="50">
          <cell r="A50" t="str">
            <v>LDNO LV: Domestic Two Rate</v>
          </cell>
          <cell r="B50" t="e">
            <v>#VALUE!</v>
          </cell>
          <cell r="C50">
            <v>2</v>
          </cell>
          <cell r="D50">
            <v>2.0409999999999999</v>
          </cell>
          <cell r="E50">
            <v>0.99399999999999999</v>
          </cell>
          <cell r="F50">
            <v>0</v>
          </cell>
          <cell r="G50">
            <v>3.03</v>
          </cell>
          <cell r="H50">
            <v>0</v>
          </cell>
          <cell r="I50">
            <v>0</v>
          </cell>
        </row>
        <row r="51">
          <cell r="A51" t="str">
            <v>LDNO LV: Domestic Off Peak (related MPAN)</v>
          </cell>
          <cell r="B51" t="e">
            <v>#VALUE!</v>
          </cell>
          <cell r="C51">
            <v>2</v>
          </cell>
          <cell r="D51">
            <v>0.996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LDNO LV: Small Non Domestic Unrestricted</v>
          </cell>
          <cell r="B52" t="e">
            <v>#VALUE!</v>
          </cell>
          <cell r="C52">
            <v>3</v>
          </cell>
          <cell r="D52">
            <v>1.6539999999999999</v>
          </cell>
          <cell r="E52">
            <v>0</v>
          </cell>
          <cell r="F52">
            <v>0</v>
          </cell>
          <cell r="G52">
            <v>5.26</v>
          </cell>
          <cell r="H52">
            <v>0</v>
          </cell>
          <cell r="I52">
            <v>0</v>
          </cell>
        </row>
        <row r="53">
          <cell r="A53" t="str">
            <v>LDNO LV: Small Non Domestic Two Rate</v>
          </cell>
          <cell r="B53" t="e">
            <v>#VALUE!</v>
          </cell>
          <cell r="C53">
            <v>4</v>
          </cell>
          <cell r="D53">
            <v>1.847</v>
          </cell>
          <cell r="E53">
            <v>1.0029999999999999</v>
          </cell>
          <cell r="F53">
            <v>0</v>
          </cell>
          <cell r="G53">
            <v>5.26</v>
          </cell>
          <cell r="H53">
            <v>0</v>
          </cell>
          <cell r="I53">
            <v>0</v>
          </cell>
        </row>
        <row r="54">
          <cell r="A54" t="str">
            <v>LDNO LV: Small Non Domestic Off Peak (related MPAN)</v>
          </cell>
          <cell r="B54" t="e">
            <v>#VALUE!</v>
          </cell>
          <cell r="C54">
            <v>4</v>
          </cell>
          <cell r="D54">
            <v>0.997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LV Medium Non-Domestic</v>
          </cell>
          <cell r="B55" t="e">
            <v>#VALUE!</v>
          </cell>
          <cell r="C55" t="str">
            <v>5-8</v>
          </cell>
          <cell r="D55">
            <v>1.75</v>
          </cell>
          <cell r="E55">
            <v>0.96099999999999997</v>
          </cell>
          <cell r="F55">
            <v>0</v>
          </cell>
          <cell r="G55">
            <v>27.46</v>
          </cell>
          <cell r="H55">
            <v>0</v>
          </cell>
          <cell r="I55">
            <v>0</v>
          </cell>
        </row>
        <row r="56">
          <cell r="A56" t="str">
            <v>LDNO LV: LV Network Domestic</v>
          </cell>
          <cell r="B56" t="e">
            <v>#VALUE!</v>
          </cell>
          <cell r="D56">
            <v>6.6870000000000003</v>
          </cell>
          <cell r="E56">
            <v>1.4259999999999999</v>
          </cell>
          <cell r="F56">
            <v>0.97499999999999998</v>
          </cell>
          <cell r="G56">
            <v>3.03</v>
          </cell>
          <cell r="H56">
            <v>0</v>
          </cell>
          <cell r="I56">
            <v>0</v>
          </cell>
        </row>
        <row r="57">
          <cell r="A57" t="str">
            <v>LDNO LV: LV Network Non-Domestic Non-CT</v>
          </cell>
          <cell r="B57" t="e">
            <v>#VALUE!</v>
          </cell>
          <cell r="D57">
            <v>6.7190000000000003</v>
          </cell>
          <cell r="E57">
            <v>1.429</v>
          </cell>
          <cell r="F57">
            <v>0.97499999999999998</v>
          </cell>
          <cell r="G57">
            <v>5.26</v>
          </cell>
          <cell r="H57">
            <v>0</v>
          </cell>
          <cell r="I57">
            <v>0</v>
          </cell>
        </row>
        <row r="58">
          <cell r="A58" t="str">
            <v>LDNO LV: LV HH Metered</v>
          </cell>
          <cell r="B58" t="e">
            <v>#VALUE!</v>
          </cell>
          <cell r="D58">
            <v>5.2430000000000003</v>
          </cell>
          <cell r="E58">
            <v>1.27</v>
          </cell>
          <cell r="F58">
            <v>0.94</v>
          </cell>
          <cell r="G58">
            <v>8.23</v>
          </cell>
          <cell r="H58">
            <v>1.94</v>
          </cell>
          <cell r="I58">
            <v>4.28</v>
          </cell>
        </row>
        <row r="59">
          <cell r="A59" t="str">
            <v>LDNO LV: NHH UMS category A</v>
          </cell>
          <cell r="B59" t="e">
            <v>#VALUE!</v>
          </cell>
          <cell r="C59">
            <v>8</v>
          </cell>
          <cell r="D59">
            <v>2.04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LDNO LV: NHH UMS category B</v>
          </cell>
          <cell r="B60" t="e">
            <v>#VALUE!</v>
          </cell>
          <cell r="C60">
            <v>1</v>
          </cell>
          <cell r="D60">
            <v>2.2200000000000002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LDNO LV: NHH UMS category C</v>
          </cell>
          <cell r="B61" t="e">
            <v>#VALUE!</v>
          </cell>
          <cell r="C61">
            <v>1</v>
          </cell>
          <cell r="D61">
            <v>2.6669999999999998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LDNO LV: NHH UMS category D</v>
          </cell>
          <cell r="B62" t="e">
            <v>#VALUE!</v>
          </cell>
          <cell r="C62">
            <v>1</v>
          </cell>
          <cell r="D62">
            <v>1.8680000000000001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LDNO LV: LV UMS (Pseudo HH Metered)</v>
          </cell>
          <cell r="B63" t="e">
            <v>#VALUE!</v>
          </cell>
          <cell r="D63">
            <v>15.794</v>
          </cell>
          <cell r="E63">
            <v>1.9379999999999999</v>
          </cell>
          <cell r="F63">
            <v>1.5389999999999999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LDNO LV: LV Generation NHH or Aggregate HH</v>
          </cell>
          <cell r="B64" t="e">
            <v>#VALUE!</v>
          </cell>
          <cell r="C64" t="str">
            <v>8&amp;0</v>
          </cell>
          <cell r="D64">
            <v>-0.83099999999999996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LDNO LV: LV Generation Intermittent</v>
          </cell>
          <cell r="B65" t="e">
            <v>#VALUE!</v>
          </cell>
          <cell r="D65">
            <v>-0.83099999999999996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LDNO LV: LV Generation Non-Intermittent</v>
          </cell>
          <cell r="B66" t="e">
            <v>#VALUE!</v>
          </cell>
          <cell r="D66">
            <v>-6.45</v>
          </cell>
          <cell r="E66">
            <v>-0.64800000000000002</v>
          </cell>
          <cell r="F66">
            <v>-0.15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LDNO HV: Domestic Unrestricted</v>
          </cell>
          <cell r="B67" t="e">
            <v>#VALUE!</v>
          </cell>
          <cell r="C67">
            <v>1</v>
          </cell>
          <cell r="D67">
            <v>0.99399999999999999</v>
          </cell>
          <cell r="E67">
            <v>0</v>
          </cell>
          <cell r="F67">
            <v>0</v>
          </cell>
          <cell r="G67">
            <v>1.63</v>
          </cell>
          <cell r="H67">
            <v>0</v>
          </cell>
          <cell r="I67">
            <v>0</v>
          </cell>
        </row>
        <row r="68">
          <cell r="A68" t="str">
            <v>LDNO HV: Domestic Two Rate</v>
          </cell>
          <cell r="B68" t="e">
            <v>#VALUE!</v>
          </cell>
          <cell r="C68">
            <v>2</v>
          </cell>
          <cell r="D68">
            <v>1.1000000000000001</v>
          </cell>
          <cell r="E68">
            <v>0.53600000000000003</v>
          </cell>
          <cell r="F68">
            <v>0</v>
          </cell>
          <cell r="G68">
            <v>1.63</v>
          </cell>
          <cell r="H68">
            <v>0</v>
          </cell>
          <cell r="I68">
            <v>0</v>
          </cell>
        </row>
        <row r="69">
          <cell r="A69" t="str">
            <v>LDNO HV: Domestic Off Peak (related MPAN)</v>
          </cell>
          <cell r="B69" t="e">
            <v>#VALUE!</v>
          </cell>
          <cell r="C69">
            <v>2</v>
          </cell>
          <cell r="D69">
            <v>0.53700000000000003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LDNO HV: Small Non Domestic Unrestricted</v>
          </cell>
          <cell r="B70" t="e">
            <v>#VALUE!</v>
          </cell>
          <cell r="C70">
            <v>3</v>
          </cell>
          <cell r="D70">
            <v>0.89200000000000002</v>
          </cell>
          <cell r="E70">
            <v>0</v>
          </cell>
          <cell r="F70">
            <v>0</v>
          </cell>
          <cell r="G70">
            <v>2.84</v>
          </cell>
          <cell r="H70">
            <v>0</v>
          </cell>
          <cell r="I70">
            <v>0</v>
          </cell>
        </row>
        <row r="71">
          <cell r="A71" t="str">
            <v>LDNO HV: Small Non Domestic Two Rate</v>
          </cell>
          <cell r="B71" t="e">
            <v>#VALUE!</v>
          </cell>
          <cell r="C71">
            <v>4</v>
          </cell>
          <cell r="D71">
            <v>0.996</v>
          </cell>
          <cell r="E71">
            <v>0.54100000000000004</v>
          </cell>
          <cell r="F71">
            <v>0</v>
          </cell>
          <cell r="G71">
            <v>2.84</v>
          </cell>
          <cell r="H71">
            <v>0</v>
          </cell>
          <cell r="I71">
            <v>0</v>
          </cell>
        </row>
        <row r="72">
          <cell r="A72" t="str">
            <v>LDNO HV: Small Non Domestic Off Peak (related MPAN)</v>
          </cell>
          <cell r="B72" t="e">
            <v>#VALUE!</v>
          </cell>
          <cell r="C72">
            <v>4</v>
          </cell>
          <cell r="D72">
            <v>0.53800000000000003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LV Medium Non-Domestic</v>
          </cell>
          <cell r="B73" t="e">
            <v>#VALUE!</v>
          </cell>
          <cell r="C73" t="str">
            <v>5-8</v>
          </cell>
          <cell r="D73">
            <v>0.94399999999999995</v>
          </cell>
          <cell r="E73">
            <v>0.51800000000000002</v>
          </cell>
          <cell r="F73">
            <v>0</v>
          </cell>
          <cell r="G73">
            <v>14.8</v>
          </cell>
          <cell r="H73">
            <v>0</v>
          </cell>
          <cell r="I73">
            <v>0</v>
          </cell>
        </row>
        <row r="74">
          <cell r="A74" t="str">
            <v>LDNO HV: LV Network Domestic</v>
          </cell>
          <cell r="B74" t="e">
            <v>#VALUE!</v>
          </cell>
          <cell r="D74">
            <v>3.605</v>
          </cell>
          <cell r="E74">
            <v>0.76900000000000002</v>
          </cell>
          <cell r="F74">
            <v>0.52500000000000002</v>
          </cell>
          <cell r="G74">
            <v>1.63</v>
          </cell>
          <cell r="H74">
            <v>0</v>
          </cell>
          <cell r="I74">
            <v>0</v>
          </cell>
        </row>
        <row r="75">
          <cell r="A75" t="str">
            <v>LDNO HV: LV Network Non-Domestic Non-CT</v>
          </cell>
          <cell r="B75" t="e">
            <v>#VALUE!</v>
          </cell>
          <cell r="D75">
            <v>3.6219999999999999</v>
          </cell>
          <cell r="E75">
            <v>0.77</v>
          </cell>
          <cell r="F75">
            <v>0.52600000000000002</v>
          </cell>
          <cell r="G75">
            <v>2.84</v>
          </cell>
          <cell r="H75">
            <v>0</v>
          </cell>
          <cell r="I75">
            <v>0</v>
          </cell>
        </row>
        <row r="76">
          <cell r="A76" t="str">
            <v>LDNO HV: LV HH Metered</v>
          </cell>
          <cell r="B76" t="e">
            <v>#VALUE!</v>
          </cell>
          <cell r="D76">
            <v>2.8260000000000001</v>
          </cell>
          <cell r="E76">
            <v>0.68400000000000005</v>
          </cell>
          <cell r="F76">
            <v>0.50700000000000001</v>
          </cell>
          <cell r="G76">
            <v>4.4400000000000004</v>
          </cell>
          <cell r="H76">
            <v>1.05</v>
          </cell>
          <cell r="I76">
            <v>2.31</v>
          </cell>
        </row>
        <row r="77">
          <cell r="A77" t="str">
            <v>LDNO HV: LV Sub HH Metered</v>
          </cell>
          <cell r="B77" t="e">
            <v>#VALUE!</v>
          </cell>
          <cell r="D77">
            <v>3.593</v>
          </cell>
          <cell r="E77">
            <v>0.96</v>
          </cell>
          <cell r="F77">
            <v>0.75800000000000001</v>
          </cell>
          <cell r="G77">
            <v>5.23</v>
          </cell>
          <cell r="H77">
            <v>1.87</v>
          </cell>
          <cell r="I77">
            <v>3.58</v>
          </cell>
        </row>
        <row r="78">
          <cell r="A78" t="str">
            <v>LDNO HV: HV HH Metered</v>
          </cell>
          <cell r="B78" t="e">
            <v>#VALUE!</v>
          </cell>
          <cell r="D78">
            <v>3.431</v>
          </cell>
          <cell r="E78">
            <v>1.0660000000000001</v>
          </cell>
          <cell r="F78">
            <v>0.89200000000000002</v>
          </cell>
          <cell r="G78">
            <v>62.56</v>
          </cell>
          <cell r="H78">
            <v>2.35</v>
          </cell>
          <cell r="I78">
            <v>4.68</v>
          </cell>
        </row>
        <row r="79">
          <cell r="A79" t="str">
            <v>LDNO HV: NHH UMS category A</v>
          </cell>
          <cell r="B79" t="e">
            <v>#VALUE!</v>
          </cell>
          <cell r="C79">
            <v>8</v>
          </cell>
          <cell r="D79">
            <v>1.1000000000000001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LDNO HV: NHH UMS category B</v>
          </cell>
          <cell r="B80" t="e">
            <v>#VALUE!</v>
          </cell>
          <cell r="C80">
            <v>1</v>
          </cell>
          <cell r="D80">
            <v>1.1970000000000001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LDNO HV: NHH UMS category C</v>
          </cell>
          <cell r="B81" t="e">
            <v>#VALUE!</v>
          </cell>
          <cell r="C81">
            <v>1</v>
          </cell>
          <cell r="D81">
            <v>1.4379999999999999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LDNO HV: NHH UMS category D</v>
          </cell>
          <cell r="B82" t="e">
            <v>#VALUE!</v>
          </cell>
          <cell r="C82">
            <v>1</v>
          </cell>
          <cell r="D82">
            <v>1.0069999999999999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LDNO HV: LV UMS (Pseudo HH Metered)</v>
          </cell>
          <cell r="B83" t="e">
            <v>#VALUE!</v>
          </cell>
          <cell r="D83">
            <v>8.5139999999999993</v>
          </cell>
          <cell r="E83">
            <v>1.0449999999999999</v>
          </cell>
          <cell r="F83">
            <v>0.83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LDNO HV: LV Generation NHH or Aggregate HH</v>
          </cell>
          <cell r="B84" t="e">
            <v>#VALUE!</v>
          </cell>
          <cell r="C84" t="str">
            <v>8&amp;0</v>
          </cell>
          <cell r="D84">
            <v>-0.83099999999999996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LDNO HV: LV Sub Generation NHH</v>
          </cell>
          <cell r="B85" t="e">
            <v>#VALUE!</v>
          </cell>
          <cell r="C85">
            <v>8</v>
          </cell>
          <cell r="D85">
            <v>-0.75700000000000001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LDNO HV: LV Generation Intermittent</v>
          </cell>
          <cell r="B86" t="e">
            <v>#VALUE!</v>
          </cell>
          <cell r="D86">
            <v>-0.83099999999999996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LDNO HV: LV Generation Non-Intermittent</v>
          </cell>
          <cell r="B87" t="e">
            <v>#VALUE!</v>
          </cell>
          <cell r="D87">
            <v>-6.45</v>
          </cell>
          <cell r="E87">
            <v>-0.64800000000000002</v>
          </cell>
          <cell r="F87">
            <v>-0.15</v>
          </cell>
          <cell r="G87">
            <v>0</v>
          </cell>
          <cell r="H87">
            <v>0</v>
          </cell>
          <cell r="I87">
            <v>0</v>
          </cell>
        </row>
        <row r="88">
          <cell r="A88" t="str">
            <v>LDNO HV: LV Sub Generation Intermittent</v>
          </cell>
          <cell r="B88" t="e">
            <v>#VALUE!</v>
          </cell>
          <cell r="D88">
            <v>-0.75700000000000001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LDNO HV: LV Sub Generation Non-Intermittent</v>
          </cell>
          <cell r="B89" t="e">
            <v>#VALUE!</v>
          </cell>
          <cell r="D89">
            <v>-5.9059999999999997</v>
          </cell>
          <cell r="E89">
            <v>-0.58499999999999996</v>
          </cell>
          <cell r="F89">
            <v>-0.13700000000000001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LDNO HV: HV Generation Intermittent</v>
          </cell>
          <cell r="B90" t="e">
            <v>#VALUE!</v>
          </cell>
          <cell r="D90">
            <v>-0.52400000000000002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LDNO HV: HV Generation Non-Intermittent</v>
          </cell>
          <cell r="B91" t="e">
            <v>#VALUE!</v>
          </cell>
          <cell r="D91">
            <v>-4.202</v>
          </cell>
          <cell r="E91">
            <v>-0.38500000000000001</v>
          </cell>
          <cell r="F91">
            <v>-9.6000000000000002E-2</v>
          </cell>
          <cell r="G91">
            <v>0</v>
          </cell>
          <cell r="H91">
            <v>0</v>
          </cell>
          <cell r="I91">
            <v>0</v>
          </cell>
        </row>
      </sheetData>
      <sheetData sheetId="21">
        <row r="1">
          <cell r="A1" t="str">
            <v>Summary for no company in no year (no data version)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adder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adder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103404540.79821317</v>
          </cell>
          <cell r="D14">
            <v>-421.71503940224648</v>
          </cell>
          <cell r="E14">
            <v>-1.8289806963272491E-6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Exceeded capacity charge p/kVA/day (in Tariffs)</v>
          </cell>
        </row>
        <row r="27">
          <cell r="A27" t="str">
            <v>x10 = 1053. Exceeded capacity (kVA) by tariff (in Volume forecasts for the charging year)</v>
          </cell>
        </row>
        <row r="28">
          <cell r="A28" t="str">
            <v>x11 = 3607. Unit rate 1 p/kWh (in Tariffs)</v>
          </cell>
        </row>
        <row r="29">
          <cell r="A29" t="str">
            <v>x12 = 3607. Unit rate 2 p/kWh (in Tariffs)</v>
          </cell>
        </row>
        <row r="30">
          <cell r="A30" t="str">
            <v>x13 = 3607. Unit rate 3 p/kWh (in Tariffs)</v>
          </cell>
        </row>
        <row r="31">
          <cell r="A31" t="str">
            <v>x14 = 3607. Reactive power charge p/kVArh (in Tariffs)</v>
          </cell>
        </row>
        <row r="32">
          <cell r="A32" t="str">
            <v>x15 = 1053. Reactive power units (MVArh) by tariff (in Volume forecasts for the charging year)</v>
          </cell>
        </row>
        <row r="33">
          <cell r="A33" t="str">
            <v>x16 = All units (MWh) (in Revenue summary)</v>
          </cell>
        </row>
        <row r="34">
          <cell r="A34" t="str">
            <v>x17 = Net revenues (£) (in Revenue summary)</v>
          </cell>
        </row>
        <row r="35">
          <cell r="A35" t="str">
            <v>x18 = MPANs (in Revenue summary)</v>
          </cell>
        </row>
        <row r="36">
          <cell r="A36" t="str">
            <v>x19 = Revenues from unit rates (£) (in Revenue summary)</v>
          </cell>
        </row>
        <row r="37">
          <cell r="A37" t="str">
            <v>x20 = Net revenues from unit rate 1 (£) (in Revenue summary)</v>
          </cell>
        </row>
        <row r="38">
          <cell r="A38" t="str">
            <v>x21 = Net revenues from unit rate 2 (£) (in Revenue summary)</v>
          </cell>
        </row>
        <row r="39">
          <cell r="A39" t="str">
            <v>x22 = Net revenues from unit rate 3 (£) (in Revenue summary)</v>
          </cell>
        </row>
        <row r="40">
          <cell r="A40" t="str">
            <v>x23 = Revenues from fixed charges (£) (in Revenue summary)</v>
          </cell>
        </row>
        <row r="41">
          <cell r="A41" t="str">
            <v>x24 = Revenues from capacity charges (£) (in Revenue summary)</v>
          </cell>
        </row>
        <row r="42">
          <cell r="A42" t="str">
            <v>x25 = Revenues from exceeded capacity charges (£) (in Revenue summary)</v>
          </cell>
        </row>
        <row r="43">
          <cell r="A43" t="str">
            <v>x26 = Revenues from reactive power charges (£) (in Revenue summary)</v>
          </cell>
        </row>
        <row r="44">
          <cell r="A44" t="str">
            <v>Kind:</v>
          </cell>
          <cell r="B44" t="str">
            <v>Calculation</v>
          </cell>
          <cell r="C44" t="str">
            <v>Copy cells</v>
          </cell>
          <cell r="D44" t="str">
            <v>Calculation</v>
          </cell>
          <cell r="E44" t="str">
            <v>Calculation</v>
          </cell>
          <cell r="F44" t="str">
            <v>Calculation</v>
          </cell>
          <cell r="G44" t="str">
            <v>Calculation</v>
          </cell>
          <cell r="H44" t="str">
            <v>Calculation</v>
          </cell>
          <cell r="I44" t="str">
            <v>Calculation</v>
          </cell>
          <cell r="J44" t="str">
            <v>Calculation</v>
          </cell>
          <cell r="K44" t="str">
            <v>Calculation</v>
          </cell>
          <cell r="L44" t="str">
            <v>Calculation</v>
          </cell>
          <cell r="M44" t="str">
            <v>Calculation</v>
          </cell>
          <cell r="N44" t="str">
            <v>Calculation</v>
          </cell>
          <cell r="O44" t="str">
            <v>Calculation</v>
          </cell>
          <cell r="P44" t="str">
            <v>Calculation</v>
          </cell>
          <cell r="Q44" t="str">
            <v>Calculation</v>
          </cell>
          <cell r="R44" t="str">
            <v>Calculation</v>
          </cell>
          <cell r="S44" t="str">
            <v>Calculation</v>
          </cell>
          <cell r="T44" t="str">
            <v>Calculation</v>
          </cell>
          <cell r="U44" t="str">
            <v>Calculation</v>
          </cell>
          <cell r="V44" t="str">
            <v>Calculation</v>
          </cell>
        </row>
        <row r="45">
          <cell r="A45" t="str">
            <v>Formula:</v>
          </cell>
          <cell r="B45" t="str">
            <v>=x1+x2+x3</v>
          </cell>
          <cell r="C45" t="str">
            <v>= x4</v>
          </cell>
          <cell r="D45" t="str">
            <v>=0.01*x5*(x6*x4+x7*x8+x9*x10)+10*(x11*x1+x12*x2+x13*x3+x14*x15)</v>
          </cell>
          <cell r="E45" t="str">
            <v>=10*(x11*x1+x12*x2+x13*x3)</v>
          </cell>
          <cell r="F45" t="str">
            <v>=x6*x5*x4/100</v>
          </cell>
          <cell r="G45" t="str">
            <v>=x7*x5*x8/100</v>
          </cell>
          <cell r="H45" t="str">
            <v>=x9*x5*x10/100</v>
          </cell>
          <cell r="I45" t="str">
            <v>=x14*x15*10</v>
          </cell>
          <cell r="J45" t="str">
            <v>=IF(x16&lt;&gt;0,0.1*x17/x16,"")</v>
          </cell>
          <cell r="K45" t="str">
            <v>=IF(x18&lt;&gt;0,x17/x18,"")</v>
          </cell>
          <cell r="L45" t="str">
            <v>=IF(x16&lt;&gt;0,0.1*x19/x16,0)</v>
          </cell>
          <cell r="M45" t="str">
            <v>=x11*x1*10</v>
          </cell>
          <cell r="N45" t="str">
            <v>=x12*x2*10</v>
          </cell>
          <cell r="O45" t="str">
            <v>=x13*x3*10</v>
          </cell>
          <cell r="P45" t="str">
            <v>=IF(x19&lt;&gt;0,x20/x19,"")</v>
          </cell>
          <cell r="Q45" t="str">
            <v>=IF(x19&lt;&gt;0,x21/x19,"")</v>
          </cell>
          <cell r="R45" t="str">
            <v>=IF(x19&lt;&gt;0,x22/x19,"")</v>
          </cell>
          <cell r="S45" t="str">
            <v>=IF(x17&lt;&gt;0,x23/x17,"")</v>
          </cell>
          <cell r="T45" t="str">
            <v>=IF(x17&lt;&gt;0,x24/x17,"")</v>
          </cell>
          <cell r="U45" t="str">
            <v>=IF(x17&lt;&gt;0,x25/x17,"")</v>
          </cell>
          <cell r="V45" t="str">
            <v>=IF(x17&lt;&gt;0,x26/x17,"")</v>
          </cell>
        </row>
        <row r="47">
          <cell r="B47" t="str">
            <v>All units (MWh)</v>
          </cell>
          <cell r="C47" t="str">
            <v>MPANs</v>
          </cell>
          <cell r="D47" t="str">
            <v>Net revenues (£)</v>
          </cell>
          <cell r="E47" t="str">
            <v>Revenues from unit rates (£)</v>
          </cell>
          <cell r="F47" t="str">
            <v>Revenues from fixed charges (£)</v>
          </cell>
          <cell r="G47" t="str">
            <v>Revenues from capacity charges (£)</v>
          </cell>
          <cell r="H47" t="str">
            <v>Revenues from exceeded capacity charges (£)</v>
          </cell>
          <cell r="I47" t="str">
            <v>Revenues from reactive power charges (£)</v>
          </cell>
          <cell r="J47" t="str">
            <v>Average p/kWh</v>
          </cell>
          <cell r="K47" t="str">
            <v>Average £/MPAN</v>
          </cell>
          <cell r="L47" t="str">
            <v>Average unit rate p/kWh</v>
          </cell>
          <cell r="M47" t="str">
            <v>Net revenues from unit rate 1 (£)</v>
          </cell>
          <cell r="N47" t="str">
            <v>Net revenues from unit rate 2 (£)</v>
          </cell>
          <cell r="O47" t="str">
            <v>Net revenues from unit rate 3 (£)</v>
          </cell>
          <cell r="P47" t="str">
            <v>Rate 1 revenue proportion</v>
          </cell>
          <cell r="Q47" t="str">
            <v>Rate 2 revenue proportion</v>
          </cell>
          <cell r="R47" t="str">
            <v>Rate 3 revenue proportion</v>
          </cell>
          <cell r="S47" t="str">
            <v>Fixed charge proportion</v>
          </cell>
          <cell r="T47" t="str">
            <v>Capacity charge proportion</v>
          </cell>
          <cell r="U47" t="str">
            <v>Exceeded capacity charge proportion</v>
          </cell>
          <cell r="V47" t="str">
            <v>Reactive power charge proportion</v>
          </cell>
        </row>
        <row r="48">
          <cell r="A48" t="str">
            <v>&gt; Domestic Unrestricted</v>
          </cell>
        </row>
        <row r="49">
          <cell r="A49" t="str">
            <v>Domestic Unrestricted</v>
          </cell>
          <cell r="B49">
            <v>3184980.7590153343</v>
          </cell>
          <cell r="C49">
            <v>991511.08389556198</v>
          </cell>
          <cell r="D49">
            <v>103458492.92723432</v>
          </cell>
          <cell r="E49">
            <v>87172923.374249712</v>
          </cell>
          <cell r="F49">
            <v>16285569.552984605</v>
          </cell>
          <cell r="G49">
            <v>0</v>
          </cell>
          <cell r="H49">
            <v>0</v>
          </cell>
          <cell r="I49">
            <v>0</v>
          </cell>
          <cell r="J49">
            <v>3.2483239540580287</v>
          </cell>
          <cell r="K49">
            <v>104.34426261858292</v>
          </cell>
          <cell r="L49">
            <v>2.7370000000000005</v>
          </cell>
          <cell r="M49">
            <v>87172923.374249712</v>
          </cell>
          <cell r="N49">
            <v>0</v>
          </cell>
          <cell r="O49">
            <v>0</v>
          </cell>
          <cell r="P49">
            <v>1</v>
          </cell>
          <cell r="Q49">
            <v>0</v>
          </cell>
          <cell r="R49">
            <v>0</v>
          </cell>
          <cell r="S49">
            <v>0.15741162559209873</v>
          </cell>
          <cell r="T49">
            <v>0</v>
          </cell>
          <cell r="U49">
            <v>0</v>
          </cell>
          <cell r="V49">
            <v>0</v>
          </cell>
        </row>
        <row r="50">
          <cell r="A50" t="str">
            <v>LDNO LV: Domestic Unrestricted</v>
          </cell>
          <cell r="B50">
            <v>3146.1104595646552</v>
          </cell>
          <cell r="C50">
            <v>1130.5578698630136</v>
          </cell>
          <cell r="D50">
            <v>70486.220531526604</v>
          </cell>
          <cell r="E50">
            <v>57982.8157697766</v>
          </cell>
          <cell r="F50">
            <v>12503.404761749996</v>
          </cell>
          <cell r="G50">
            <v>0</v>
          </cell>
          <cell r="H50">
            <v>0</v>
          </cell>
          <cell r="I50">
            <v>0</v>
          </cell>
          <cell r="J50">
            <v>2.240424213880913</v>
          </cell>
          <cell r="K50">
            <v>62.346406504664124</v>
          </cell>
          <cell r="L50">
            <v>1.8430000000000004</v>
          </cell>
          <cell r="M50">
            <v>57982.8157697766</v>
          </cell>
          <cell r="N50">
            <v>0</v>
          </cell>
          <cell r="O50">
            <v>0</v>
          </cell>
          <cell r="P50">
            <v>1</v>
          </cell>
          <cell r="Q50">
            <v>0</v>
          </cell>
          <cell r="R50">
            <v>0</v>
          </cell>
          <cell r="S50">
            <v>0.17738793011546927</v>
          </cell>
          <cell r="T50">
            <v>0</v>
          </cell>
          <cell r="U50">
            <v>0</v>
          </cell>
          <cell r="V50">
            <v>0</v>
          </cell>
        </row>
        <row r="51">
          <cell r="A51" t="str">
            <v>LDNO HV: Domestic Unrestricted</v>
          </cell>
          <cell r="B51">
            <v>15143.627369017246</v>
          </cell>
          <cell r="C51">
            <v>5938.6975027397266</v>
          </cell>
          <cell r="D51">
            <v>185859.93684058142</v>
          </cell>
          <cell r="E51">
            <v>150527.65604803141</v>
          </cell>
          <cell r="F51">
            <v>35332.280792549995</v>
          </cell>
          <cell r="G51">
            <v>0</v>
          </cell>
          <cell r="H51">
            <v>0</v>
          </cell>
          <cell r="I51">
            <v>0</v>
          </cell>
          <cell r="J51">
            <v>1.2273145152847413</v>
          </cell>
          <cell r="K51">
            <v>31.296414197698702</v>
          </cell>
          <cell r="L51">
            <v>0.99399999999999999</v>
          </cell>
          <cell r="M51">
            <v>150527.65604803141</v>
          </cell>
          <cell r="N51">
            <v>0</v>
          </cell>
          <cell r="O51">
            <v>0</v>
          </cell>
          <cell r="P51">
            <v>1</v>
          </cell>
          <cell r="Q51">
            <v>0</v>
          </cell>
          <cell r="R51">
            <v>0</v>
          </cell>
          <cell r="S51">
            <v>0.19010165070084861</v>
          </cell>
          <cell r="T51">
            <v>0</v>
          </cell>
          <cell r="U51">
            <v>0</v>
          </cell>
          <cell r="V51">
            <v>0</v>
          </cell>
        </row>
        <row r="52">
          <cell r="A52" t="str">
            <v>&gt; Domestic Two Rate</v>
          </cell>
        </row>
        <row r="53">
          <cell r="A53" t="str">
            <v>Domestic Two Rate</v>
          </cell>
          <cell r="B53">
            <v>294489.38642382284</v>
          </cell>
          <cell r="C53">
            <v>51938.606410426706</v>
          </cell>
          <cell r="D53">
            <v>7449925.9704577774</v>
          </cell>
          <cell r="E53">
            <v>6596834.3601665189</v>
          </cell>
          <cell r="F53">
            <v>853091.61029125866</v>
          </cell>
          <cell r="G53">
            <v>0</v>
          </cell>
          <cell r="H53">
            <v>0</v>
          </cell>
          <cell r="I53">
            <v>0</v>
          </cell>
          <cell r="J53">
            <v>2.5297774092734207</v>
          </cell>
          <cell r="K53">
            <v>143.43715562153011</v>
          </cell>
          <cell r="L53">
            <v>2.2400923986688253</v>
          </cell>
          <cell r="M53">
            <v>4386024.6631291062</v>
          </cell>
          <cell r="N53">
            <v>2210809.6970374133</v>
          </cell>
          <cell r="O53">
            <v>0</v>
          </cell>
          <cell r="P53">
            <v>0.66486809030906047</v>
          </cell>
          <cell r="Q53">
            <v>0.33513190969093959</v>
          </cell>
          <cell r="R53">
            <v>0</v>
          </cell>
          <cell r="S53">
            <v>0.11451007884831889</v>
          </cell>
          <cell r="T53">
            <v>0</v>
          </cell>
          <cell r="U53">
            <v>0</v>
          </cell>
          <cell r="V53">
            <v>0</v>
          </cell>
        </row>
        <row r="54">
          <cell r="A54" t="str">
            <v>LDNO LV: Domestic Two Rate</v>
          </cell>
          <cell r="B54">
            <v>72.805315383620695</v>
          </cell>
          <cell r="C54">
            <v>26.201592123287668</v>
          </cell>
          <cell r="D54">
            <v>1655.1532477435346</v>
          </cell>
          <cell r="E54">
            <v>1365.3767396560347</v>
          </cell>
          <cell r="F54">
            <v>289.77650808749991</v>
          </cell>
          <cell r="G54">
            <v>0</v>
          </cell>
          <cell r="H54">
            <v>0</v>
          </cell>
          <cell r="I54">
            <v>0</v>
          </cell>
          <cell r="J54">
            <v>2.2733961648573549</v>
          </cell>
          <cell r="K54">
            <v>63.169949366262131</v>
          </cell>
          <cell r="L54">
            <v>1.8753805714070284</v>
          </cell>
          <cell r="M54">
            <v>1250.900838185431</v>
          </cell>
          <cell r="N54">
            <v>114.47590147060345</v>
          </cell>
          <cell r="O54">
            <v>0</v>
          </cell>
          <cell r="P54">
            <v>0.91615801108531958</v>
          </cell>
          <cell r="Q54">
            <v>8.3841988914680199E-2</v>
          </cell>
          <cell r="R54">
            <v>0</v>
          </cell>
          <cell r="S54">
            <v>0.17507533425231248</v>
          </cell>
          <cell r="T54">
            <v>0</v>
          </cell>
          <cell r="U54">
            <v>0</v>
          </cell>
          <cell r="V54">
            <v>0</v>
          </cell>
        </row>
        <row r="55">
          <cell r="A55" t="str">
            <v>LDNO HV: Domestic Two Rate</v>
          </cell>
          <cell r="B55">
            <v>388.51303728879316</v>
          </cell>
          <cell r="C55">
            <v>137.05811815068495</v>
          </cell>
          <cell r="D55">
            <v>4375.5612162819834</v>
          </cell>
          <cell r="E55">
            <v>3560.1339423444833</v>
          </cell>
          <cell r="F55">
            <v>815.42727393749999</v>
          </cell>
          <cell r="G55">
            <v>0</v>
          </cell>
          <cell r="H55">
            <v>0</v>
          </cell>
          <cell r="I55">
            <v>0</v>
          </cell>
          <cell r="J55">
            <v>1.1262327892048318</v>
          </cell>
          <cell r="K55">
            <v>31.924859872009826</v>
          </cell>
          <cell r="L55">
            <v>0.91634864229746071</v>
          </cell>
          <cell r="M55">
            <v>2882.0469303620694</v>
          </cell>
          <cell r="N55">
            <v>678.08701198241374</v>
          </cell>
          <cell r="O55">
            <v>0</v>
          </cell>
          <cell r="P55">
            <v>0.80953328639768318</v>
          </cell>
          <cell r="Q55">
            <v>0.19046671360231679</v>
          </cell>
          <cell r="R55">
            <v>0</v>
          </cell>
          <cell r="S55">
            <v>0.18635947107840661</v>
          </cell>
          <cell r="T55">
            <v>0</v>
          </cell>
          <cell r="U55">
            <v>0</v>
          </cell>
          <cell r="V55">
            <v>0</v>
          </cell>
        </row>
        <row r="56">
          <cell r="A56" t="str">
            <v>&gt; Domestic Off Peak (related MPAN)</v>
          </cell>
        </row>
        <row r="57">
          <cell r="A57" t="str">
            <v>Domestic Off Peak (related MPAN)</v>
          </cell>
          <cell r="B57">
            <v>2346.4935202980437</v>
          </cell>
          <cell r="C57">
            <v>964</v>
          </cell>
          <cell r="D57">
            <v>34704.639165208071</v>
          </cell>
          <cell r="E57">
            <v>34704.639165208071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1.4790000000000003</v>
          </cell>
          <cell r="K57">
            <v>36.000663034448209</v>
          </cell>
          <cell r="L57">
            <v>1.4790000000000003</v>
          </cell>
          <cell r="M57">
            <v>34704.639165208071</v>
          </cell>
          <cell r="N57">
            <v>0</v>
          </cell>
          <cell r="O57">
            <v>0</v>
          </cell>
          <cell r="P57">
            <v>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A58" t="str">
            <v>LDNO LV: Domestic Off Peak (related MPAN)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/>
          </cell>
          <cell r="K58" t="str">
            <v/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</row>
        <row r="59">
          <cell r="A59" t="str">
            <v>LDNO HV: Domestic Off Peak (related MPAN)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/>
          </cell>
          <cell r="K59" t="str">
            <v/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</row>
        <row r="60">
          <cell r="A60" t="str">
            <v>&gt; Small Non Domestic Unrestricted</v>
          </cell>
        </row>
        <row r="61">
          <cell r="A61" t="str">
            <v>Small Non Domestic Unrestricted</v>
          </cell>
          <cell r="B61">
            <v>782513.46972466737</v>
          </cell>
          <cell r="C61">
            <v>64573.681399498622</v>
          </cell>
          <cell r="D61">
            <v>21059300.465252638</v>
          </cell>
          <cell r="E61">
            <v>19218530.816437829</v>
          </cell>
          <cell r="F61">
            <v>1840769.6488148072</v>
          </cell>
          <cell r="G61">
            <v>0</v>
          </cell>
          <cell r="H61">
            <v>0</v>
          </cell>
          <cell r="I61">
            <v>0</v>
          </cell>
          <cell r="J61">
            <v>2.691238078325028</v>
          </cell>
          <cell r="K61">
            <v>326.12823071004516</v>
          </cell>
          <cell r="L61">
            <v>2.456</v>
          </cell>
          <cell r="M61">
            <v>19218530.816437829</v>
          </cell>
          <cell r="N61">
            <v>0</v>
          </cell>
          <cell r="O61">
            <v>0</v>
          </cell>
          <cell r="P61">
            <v>1</v>
          </cell>
          <cell r="Q61">
            <v>0</v>
          </cell>
          <cell r="R61">
            <v>0</v>
          </cell>
          <cell r="S61">
            <v>8.7408869627556465E-2</v>
          </cell>
          <cell r="T61">
            <v>0</v>
          </cell>
          <cell r="U61">
            <v>0</v>
          </cell>
          <cell r="V61">
            <v>0</v>
          </cell>
        </row>
        <row r="62">
          <cell r="A62" t="str">
            <v>LDNO LV: Small Non Domestic Unrestricted</v>
          </cell>
          <cell r="B62">
            <v>40.277231418103455</v>
          </cell>
          <cell r="C62">
            <v>6.9900010273972599</v>
          </cell>
          <cell r="D62">
            <v>800.38643738043118</v>
          </cell>
          <cell r="E62">
            <v>666.18540765543116</v>
          </cell>
          <cell r="F62">
            <v>134.20102972499998</v>
          </cell>
          <cell r="G62">
            <v>0</v>
          </cell>
          <cell r="H62">
            <v>0</v>
          </cell>
          <cell r="I62">
            <v>0</v>
          </cell>
          <cell r="J62">
            <v>1.9871932831527257</v>
          </cell>
          <cell r="K62">
            <v>114.50448064933354</v>
          </cell>
          <cell r="L62">
            <v>1.6540000000000001</v>
          </cell>
          <cell r="M62">
            <v>666.18540765543116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</v>
          </cell>
          <cell r="S62">
            <v>0.16767029456948804</v>
          </cell>
          <cell r="T62">
            <v>0</v>
          </cell>
          <cell r="U62">
            <v>0</v>
          </cell>
          <cell r="V62">
            <v>0</v>
          </cell>
        </row>
        <row r="63">
          <cell r="A63" t="str">
            <v>LDNO HV: Small Non Domestic Unrestricted</v>
          </cell>
          <cell r="B63">
            <v>3392.8551869353446</v>
          </cell>
          <cell r="C63">
            <v>139.71831472602742</v>
          </cell>
          <cell r="D63">
            <v>31712.588317913272</v>
          </cell>
          <cell r="E63">
            <v>30264.268267463274</v>
          </cell>
          <cell r="F63">
            <v>1448.3200504500001</v>
          </cell>
          <cell r="G63">
            <v>0</v>
          </cell>
          <cell r="H63">
            <v>0</v>
          </cell>
          <cell r="I63">
            <v>0</v>
          </cell>
          <cell r="J63">
            <v>0.93468735241123624</v>
          </cell>
          <cell r="K63">
            <v>226.9751705787337</v>
          </cell>
          <cell r="L63">
            <v>0.89200000000000002</v>
          </cell>
          <cell r="M63">
            <v>30264.268267463274</v>
          </cell>
          <cell r="N63">
            <v>0</v>
          </cell>
          <cell r="O63">
            <v>0</v>
          </cell>
          <cell r="P63">
            <v>1</v>
          </cell>
          <cell r="Q63">
            <v>0</v>
          </cell>
          <cell r="R63">
            <v>0</v>
          </cell>
          <cell r="S63">
            <v>4.5670193676114967E-2</v>
          </cell>
          <cell r="T63">
            <v>0</v>
          </cell>
          <cell r="U63">
            <v>0</v>
          </cell>
          <cell r="V63">
            <v>0</v>
          </cell>
        </row>
        <row r="64">
          <cell r="A64" t="str">
            <v>&gt; Small Non Domestic Two Rate</v>
          </cell>
        </row>
        <row r="65">
          <cell r="A65" t="str">
            <v>Small Non Domestic Two Rate</v>
          </cell>
          <cell r="B65">
            <v>289158.40310299117</v>
          </cell>
          <cell r="C65">
            <v>13387.951221570773</v>
          </cell>
          <cell r="D65">
            <v>7171261.6570516657</v>
          </cell>
          <cell r="E65">
            <v>6789618.0255539585</v>
          </cell>
          <cell r="F65">
            <v>381643.63149770722</v>
          </cell>
          <cell r="G65">
            <v>0</v>
          </cell>
          <cell r="H65">
            <v>0</v>
          </cell>
          <cell r="I65">
            <v>0</v>
          </cell>
          <cell r="J65">
            <v>2.4800460855005615</v>
          </cell>
          <cell r="K65">
            <v>535.65041718237455</v>
          </cell>
          <cell r="L65">
            <v>2.348061807194191</v>
          </cell>
          <cell r="M65">
            <v>5433610.4572489653</v>
          </cell>
          <cell r="N65">
            <v>1356007.5683049939</v>
          </cell>
          <cell r="O65">
            <v>0</v>
          </cell>
          <cell r="P65">
            <v>0.80028220097192315</v>
          </cell>
          <cell r="Q65">
            <v>0.19971779902807693</v>
          </cell>
          <cell r="R65">
            <v>0</v>
          </cell>
          <cell r="S65">
            <v>5.3218478107325551E-2</v>
          </cell>
          <cell r="T65">
            <v>0</v>
          </cell>
          <cell r="U65">
            <v>0</v>
          </cell>
          <cell r="V65">
            <v>0</v>
          </cell>
        </row>
        <row r="66">
          <cell r="A66" t="str">
            <v>LDNO LV: Small Non Domestic Two Rate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/>
          </cell>
          <cell r="K66" t="str">
            <v/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</row>
        <row r="67">
          <cell r="A67" t="str">
            <v>LDNO HV: Small Non Domestic Two Rate</v>
          </cell>
          <cell r="B67">
            <v>1118.938415663793</v>
          </cell>
          <cell r="C67">
            <v>11.493486986301368</v>
          </cell>
          <cell r="D67">
            <v>10524.033409058147</v>
          </cell>
          <cell r="E67">
            <v>10404.891922958148</v>
          </cell>
          <cell r="F67">
            <v>119.14148609999998</v>
          </cell>
          <cell r="G67">
            <v>0</v>
          </cell>
          <cell r="H67">
            <v>0</v>
          </cell>
          <cell r="I67">
            <v>0</v>
          </cell>
          <cell r="J67">
            <v>0.94053732195930795</v>
          </cell>
          <cell r="K67">
            <v>915.65191848229574</v>
          </cell>
          <cell r="L67">
            <v>0.92988959689846784</v>
          </cell>
          <cell r="M67">
            <v>9525.3392392091373</v>
          </cell>
          <cell r="N67">
            <v>879.55268374900868</v>
          </cell>
          <cell r="O67">
            <v>0</v>
          </cell>
          <cell r="P67">
            <v>0.91546738877620648</v>
          </cell>
          <cell r="Q67">
            <v>8.4532611223793352E-2</v>
          </cell>
          <cell r="R67">
            <v>0</v>
          </cell>
          <cell r="S67">
            <v>1.1320895845641618E-2</v>
          </cell>
          <cell r="T67">
            <v>0</v>
          </cell>
          <cell r="U67">
            <v>0</v>
          </cell>
          <cell r="V67">
            <v>0</v>
          </cell>
        </row>
        <row r="68">
          <cell r="A68" t="str">
            <v>&gt; Small Non Domestic Off Peak (related MPAN)</v>
          </cell>
        </row>
        <row r="69">
          <cell r="A69" t="str">
            <v>Small Non Domestic Off Peak (related MPAN)</v>
          </cell>
          <cell r="B69">
            <v>1612.1947142615511</v>
          </cell>
          <cell r="C69">
            <v>279</v>
          </cell>
          <cell r="D69">
            <v>23876.603718213573</v>
          </cell>
          <cell r="E69">
            <v>23876.603718213573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1.4810000000000001</v>
          </cell>
          <cell r="K69">
            <v>85.579224796464416</v>
          </cell>
          <cell r="L69">
            <v>1.4810000000000001</v>
          </cell>
          <cell r="M69">
            <v>23876.603718213573</v>
          </cell>
          <cell r="N69">
            <v>0</v>
          </cell>
          <cell r="O69">
            <v>0</v>
          </cell>
          <cell r="P69">
            <v>1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A70" t="str">
            <v>LDNO LV: Small Non Domestic Off Peak (related MPAN)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/>
          </cell>
          <cell r="K70" t="str">
            <v/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</row>
        <row r="71">
          <cell r="A71" t="str">
            <v>LDNO HV: Small Non Domestic Off Peak (related MPAN)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/>
          </cell>
          <cell r="K71" t="str">
            <v/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</row>
        <row r="72">
          <cell r="A72" t="str">
            <v>&gt; LV Medium Non-Domestic</v>
          </cell>
        </row>
        <row r="73">
          <cell r="A73" t="str">
            <v>LV Medium Non-Domestic</v>
          </cell>
          <cell r="B73">
            <v>1E-3</v>
          </cell>
          <cell r="C73">
            <v>1.0319528411561112E-5</v>
          </cell>
          <cell r="D73">
            <v>2.5078617094684268E-2</v>
          </cell>
          <cell r="E73">
            <v>2.3542962911995653E-2</v>
          </cell>
          <cell r="F73">
            <v>1.5356541826886149E-3</v>
          </cell>
          <cell r="G73">
            <v>0</v>
          </cell>
          <cell r="H73">
            <v>0</v>
          </cell>
          <cell r="I73">
            <v>0</v>
          </cell>
          <cell r="J73">
            <v>2.5078617094684268</v>
          </cell>
          <cell r="K73">
            <v>2430.2096078914174</v>
          </cell>
          <cell r="L73">
            <v>2.3542962911995655</v>
          </cell>
          <cell r="M73">
            <v>2.0563507344945987E-2</v>
          </cell>
          <cell r="N73">
            <v>2.9794555670496665E-3</v>
          </cell>
          <cell r="O73">
            <v>0</v>
          </cell>
          <cell r="P73">
            <v>0.87344602384215753</v>
          </cell>
          <cell r="Q73">
            <v>0.12655397615784245</v>
          </cell>
          <cell r="R73">
            <v>0</v>
          </cell>
          <cell r="S73">
            <v>6.123360697644354E-2</v>
          </cell>
          <cell r="T73">
            <v>0</v>
          </cell>
          <cell r="U73">
            <v>0</v>
          </cell>
          <cell r="V73">
            <v>0</v>
          </cell>
        </row>
        <row r="74">
          <cell r="A74" t="str">
            <v>LDNO LV: LV Medium Non-Domestic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/>
          </cell>
          <cell r="K74" t="str">
            <v/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</row>
        <row r="75">
          <cell r="A75" t="str">
            <v>LDNO HV: LV Medium Non-Domestic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 t="str">
            <v/>
          </cell>
          <cell r="K75" t="str">
            <v/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</row>
        <row r="76">
          <cell r="A76" t="str">
            <v>&gt; LV Sub Medium Non-Domestic</v>
          </cell>
        </row>
        <row r="77">
          <cell r="A77" t="str">
            <v>LV Sub Medium Non-Domestic</v>
          </cell>
          <cell r="B77">
            <v>1E-3</v>
          </cell>
          <cell r="C77">
            <v>6.0513901971326082E-6</v>
          </cell>
          <cell r="D77">
            <v>2.3593915124628221E-2</v>
          </cell>
          <cell r="E77">
            <v>2.2843379352648456E-2</v>
          </cell>
          <cell r="F77">
            <v>7.505357719797659E-4</v>
          </cell>
          <cell r="G77">
            <v>0</v>
          </cell>
          <cell r="H77">
            <v>0</v>
          </cell>
          <cell r="I77">
            <v>0</v>
          </cell>
          <cell r="J77">
            <v>2.3593915124628224</v>
          </cell>
          <cell r="K77">
            <v>3898.9247686933104</v>
          </cell>
          <cell r="L77">
            <v>2.2843379352648454</v>
          </cell>
          <cell r="M77">
            <v>1.9820757218001916E-2</v>
          </cell>
          <cell r="N77">
            <v>3.0226221346465435E-3</v>
          </cell>
          <cell r="O77">
            <v>0</v>
          </cell>
          <cell r="P77">
            <v>0.86768060504602629</v>
          </cell>
          <cell r="Q77">
            <v>0.13231939495397388</v>
          </cell>
          <cell r="R77">
            <v>0</v>
          </cell>
          <cell r="S77">
            <v>3.1810565055238681E-2</v>
          </cell>
          <cell r="T77">
            <v>0</v>
          </cell>
          <cell r="U77">
            <v>0</v>
          </cell>
          <cell r="V77">
            <v>0</v>
          </cell>
        </row>
        <row r="78">
          <cell r="A78" t="str">
            <v>&gt; HV Medium Non-Domestic</v>
          </cell>
        </row>
        <row r="79">
          <cell r="A79" t="str">
            <v>HV Medium Non-Domestic</v>
          </cell>
          <cell r="B79">
            <v>1E-3</v>
          </cell>
          <cell r="C79">
            <v>1.30094557664816E-5</v>
          </cell>
          <cell r="D79">
            <v>2.6184993099140973E-2</v>
          </cell>
          <cell r="E79">
            <v>1.8053270154104569E-2</v>
          </cell>
          <cell r="F79">
            <v>8.1317229450364042E-3</v>
          </cell>
          <cell r="G79">
            <v>0</v>
          </cell>
          <cell r="H79">
            <v>0</v>
          </cell>
          <cell r="I79">
            <v>0</v>
          </cell>
          <cell r="J79">
            <v>2.6184993099140979</v>
          </cell>
          <cell r="K79">
            <v>2012.7662193683518</v>
          </cell>
          <cell r="L79">
            <v>1.805327015410457</v>
          </cell>
          <cell r="M79">
            <v>1.4950121449567536E-2</v>
          </cell>
          <cell r="N79">
            <v>3.1031487045370342E-3</v>
          </cell>
          <cell r="O79">
            <v>0</v>
          </cell>
          <cell r="P79">
            <v>0.82811154555112532</v>
          </cell>
          <cell r="Q79">
            <v>0.17188845444887479</v>
          </cell>
          <cell r="R79">
            <v>0</v>
          </cell>
          <cell r="S79">
            <v>0.31054898178694473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&gt; LV Network Domestic</v>
          </cell>
        </row>
        <row r="81">
          <cell r="A81" t="str">
            <v>LV Network Domestic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/>
          </cell>
          <cell r="K81" t="str">
            <v/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</row>
        <row r="82">
          <cell r="A82" t="str">
            <v>LDNO LV: LV Network Domestic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/>
          </cell>
          <cell r="K82" t="str">
            <v/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</row>
        <row r="83">
          <cell r="A83" t="str">
            <v>LDNO HV: LV Network Domestic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 t="str">
            <v/>
          </cell>
          <cell r="K83" t="str">
            <v/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</row>
        <row r="84">
          <cell r="A84" t="str">
            <v>&gt; LV Network Non-Domestic Non-CT</v>
          </cell>
        </row>
        <row r="85">
          <cell r="A85" t="str">
            <v>LV Network Non-Domestic Non-CT</v>
          </cell>
          <cell r="B85">
            <v>172297.28275929004</v>
          </cell>
          <cell r="C85">
            <v>2530.54094745371</v>
          </cell>
          <cell r="D85">
            <v>4319382.1685918802</v>
          </cell>
          <cell r="E85">
            <v>4247245.3030732907</v>
          </cell>
          <cell r="F85">
            <v>72136.865518589184</v>
          </cell>
          <cell r="G85">
            <v>0</v>
          </cell>
          <cell r="H85">
            <v>0</v>
          </cell>
          <cell r="I85">
            <v>0</v>
          </cell>
          <cell r="J85">
            <v>2.5069357446723779</v>
          </cell>
          <cell r="K85">
            <v>1706.900721341081</v>
          </cell>
          <cell r="L85">
            <v>2.465068070172038</v>
          </cell>
          <cell r="M85">
            <v>1344442.3876582589</v>
          </cell>
          <cell r="N85">
            <v>1898723.6115991788</v>
          </cell>
          <cell r="O85">
            <v>1004079.3038158525</v>
          </cell>
          <cell r="P85">
            <v>0.31654455811286092</v>
          </cell>
          <cell r="Q85">
            <v>0.4470482574258825</v>
          </cell>
          <cell r="R85">
            <v>0.23640718446125644</v>
          </cell>
          <cell r="S85">
            <v>1.6700736981119183E-2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LDNO LV: LV Network Non-Domestic Non-CT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 t="str">
            <v/>
          </cell>
          <cell r="K86" t="str">
            <v/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</row>
        <row r="87">
          <cell r="A87" t="str">
            <v>LDNO HV: LV Network Non-Domestic Non-CT</v>
          </cell>
          <cell r="B87">
            <v>611.34462537315528</v>
          </cell>
          <cell r="C87">
            <v>10.968556916362109</v>
          </cell>
          <cell r="D87">
            <v>5696.1607201130464</v>
          </cell>
          <cell r="E87">
            <v>5582.4606591180373</v>
          </cell>
          <cell r="F87">
            <v>113.70006099500961</v>
          </cell>
          <cell r="G87">
            <v>0</v>
          </cell>
          <cell r="H87">
            <v>0</v>
          </cell>
          <cell r="I87">
            <v>0</v>
          </cell>
          <cell r="J87">
            <v>0.93174299465480681</v>
          </cell>
          <cell r="K87">
            <v>519.31724141540633</v>
          </cell>
          <cell r="L87">
            <v>0.91314463682584757</v>
          </cell>
          <cell r="M87">
            <v>1818.9579556598137</v>
          </cell>
          <cell r="N87">
            <v>2562.4137543746128</v>
          </cell>
          <cell r="O87">
            <v>1201.0889490836107</v>
          </cell>
          <cell r="P87">
            <v>0.32583444232407499</v>
          </cell>
          <cell r="Q87">
            <v>0.45901152033903342</v>
          </cell>
          <cell r="R87">
            <v>0.21515403733689162</v>
          </cell>
          <cell r="S87">
            <v>1.9960823892053576E-2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1470970.0579784345</v>
          </cell>
          <cell r="C89">
            <v>5421.7512077584533</v>
          </cell>
          <cell r="D89">
            <v>40319189.705193423</v>
          </cell>
          <cell r="E89">
            <v>32009942.149130855</v>
          </cell>
          <cell r="F89">
            <v>241826.36911965031</v>
          </cell>
          <cell r="G89">
            <v>7464500.033224592</v>
          </cell>
          <cell r="H89">
            <v>376503.33686479839</v>
          </cell>
          <cell r="I89">
            <v>226417.8168535264</v>
          </cell>
          <cell r="J89">
            <v>2.7409932300460556</v>
          </cell>
          <cell r="K89">
            <v>7436.5621291322259</v>
          </cell>
          <cell r="L89">
            <v>2.1761110619153166</v>
          </cell>
          <cell r="M89">
            <v>9389880.2629444096</v>
          </cell>
          <cell r="N89">
            <v>14529170.339875907</v>
          </cell>
          <cell r="O89">
            <v>8090891.5463105412</v>
          </cell>
          <cell r="P89">
            <v>0.29334261896500702</v>
          </cell>
          <cell r="Q89">
            <v>0.4538955513317105</v>
          </cell>
          <cell r="R89">
            <v>0.25276182970328259</v>
          </cell>
          <cell r="S89">
            <v>5.9977983408853377E-3</v>
          </cell>
          <cell r="T89">
            <v>0.18513516982369085</v>
          </cell>
          <cell r="U89">
            <v>9.3380680419850263E-3</v>
          </cell>
          <cell r="V89">
            <v>5.6156341064652407E-3</v>
          </cell>
        </row>
        <row r="90">
          <cell r="A90" t="str">
            <v>LDNO LV: LV HH Metered</v>
          </cell>
          <cell r="B90">
            <v>243.3671246481324</v>
          </cell>
          <cell r="C90">
            <v>2.1877828767123284</v>
          </cell>
          <cell r="D90">
            <v>4987.1631116700701</v>
          </cell>
          <cell r="E90">
            <v>3483.8001288337432</v>
          </cell>
          <cell r="F90">
            <v>65.719903724999995</v>
          </cell>
          <cell r="G90">
            <v>1159.2994769999998</v>
          </cell>
          <cell r="H90">
            <v>256.20771487500008</v>
          </cell>
          <cell r="I90">
            <v>22.135887236327584</v>
          </cell>
          <cell r="J90">
            <v>2.049234513034849</v>
          </cell>
          <cell r="K90">
            <v>2279.5512135849999</v>
          </cell>
          <cell r="L90">
            <v>1.4314998929583145</v>
          </cell>
          <cell r="M90">
            <v>950.39134199805756</v>
          </cell>
          <cell r="N90">
            <v>1601.5481707605611</v>
          </cell>
          <cell r="O90">
            <v>931.86061607512431</v>
          </cell>
          <cell r="P90">
            <v>0.27280306184391123</v>
          </cell>
          <cell r="Q90">
            <v>0.45971298913083869</v>
          </cell>
          <cell r="R90">
            <v>0.26748394902524997</v>
          </cell>
          <cell r="S90">
            <v>1.3177813168214609E-2</v>
          </cell>
          <cell r="T90">
            <v>0.23245669953870443</v>
          </cell>
          <cell r="U90">
            <v>5.137343799232643E-2</v>
          </cell>
          <cell r="V90">
            <v>4.438572940301296E-3</v>
          </cell>
        </row>
        <row r="91">
          <cell r="A91" t="str">
            <v>LDNO HV: LV HH Metered</v>
          </cell>
          <cell r="B91">
            <v>41601.0720368045</v>
          </cell>
          <cell r="C91">
            <v>78.731145138432424</v>
          </cell>
          <cell r="D91">
            <v>433303.87095071748</v>
          </cell>
          <cell r="E91">
            <v>328782.96605371515</v>
          </cell>
          <cell r="F91">
            <v>1275.9169381134361</v>
          </cell>
          <cell r="G91">
            <v>101470.12777518752</v>
          </cell>
          <cell r="H91">
            <v>616.35265807500002</v>
          </cell>
          <cell r="I91">
            <v>1158.5075256263794</v>
          </cell>
          <cell r="J91">
            <v>1.0415690022780502</v>
          </cell>
          <cell r="K91">
            <v>5503.5890839494623</v>
          </cell>
          <cell r="L91">
            <v>0.79032330167559284</v>
          </cell>
          <cell r="M91">
            <v>99988.026203183763</v>
          </cell>
          <cell r="N91">
            <v>138407.23953310319</v>
          </cell>
          <cell r="O91">
            <v>90387.700317428156</v>
          </cell>
          <cell r="P91">
            <v>0.3041155915201767</v>
          </cell>
          <cell r="Q91">
            <v>0.42096840111385458</v>
          </cell>
          <cell r="R91">
            <v>0.27491600736596861</v>
          </cell>
          <cell r="S91">
            <v>2.9446239086531371E-3</v>
          </cell>
          <cell r="T91">
            <v>0.23417775509955779</v>
          </cell>
          <cell r="U91">
            <v>1.4224490003346909E-3</v>
          </cell>
          <cell r="V91">
            <v>2.6736606877858799E-3</v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52069.128284106293</v>
          </cell>
          <cell r="C93">
            <v>56.948826232541059</v>
          </cell>
          <cell r="D93">
            <v>1304553.1146202886</v>
          </cell>
          <cell r="E93">
            <v>1021459.2343866008</v>
          </cell>
          <cell r="F93">
            <v>1955.9928601959714</v>
          </cell>
          <cell r="G93">
            <v>257712.51231015558</v>
          </cell>
          <cell r="H93">
            <v>13441.470322199568</v>
          </cell>
          <cell r="I93">
            <v>9983.9047411367555</v>
          </cell>
          <cell r="J93">
            <v>2.5054253021141775</v>
          </cell>
          <cell r="K93">
            <v>22907.462733180189</v>
          </cell>
          <cell r="L93">
            <v>1.9617367681156159</v>
          </cell>
          <cell r="M93">
            <v>271944.26348511584</v>
          </cell>
          <cell r="N93">
            <v>458904.88087601174</v>
          </cell>
          <cell r="O93">
            <v>290610.09002547315</v>
          </cell>
          <cell r="P93">
            <v>0.26623114690271688</v>
          </cell>
          <cell r="Q93">
            <v>0.44926401899101726</v>
          </cell>
          <cell r="R93">
            <v>0.28450483410626581</v>
          </cell>
          <cell r="S93">
            <v>1.4993585452941062E-3</v>
          </cell>
          <cell r="T93">
            <v>0.19754850103222282</v>
          </cell>
          <cell r="U93">
            <v>1.0303505600162494E-2</v>
          </cell>
          <cell r="V93">
            <v>7.653122459519583E-3</v>
          </cell>
        </row>
        <row r="94">
          <cell r="A94" t="str">
            <v>LDNO HV: LV Sub HH Metered</v>
          </cell>
          <cell r="B94">
            <v>2516.2954967623036</v>
          </cell>
          <cell r="C94">
            <v>1.2328366438356162</v>
          </cell>
          <cell r="D94">
            <v>35194.640824331131</v>
          </cell>
          <cell r="E94">
            <v>27912.790298270702</v>
          </cell>
          <cell r="F94">
            <v>23.534235112499996</v>
          </cell>
          <cell r="G94">
            <v>7184.4734981250022</v>
          </cell>
          <cell r="H94">
            <v>0</v>
          </cell>
          <cell r="I94">
            <v>73.842792822931045</v>
          </cell>
          <cell r="J94">
            <v>1.3986688316064542</v>
          </cell>
          <cell r="K94">
            <v>28547.692024170487</v>
          </cell>
          <cell r="L94">
            <v>1.1092810973188902</v>
          </cell>
          <cell r="M94">
            <v>7961.3652277681704</v>
          </cell>
          <cell r="N94">
            <v>12154.363840853131</v>
          </cell>
          <cell r="O94">
            <v>7797.0612296493964</v>
          </cell>
          <cell r="P94">
            <v>0.28522283665282311</v>
          </cell>
          <cell r="Q94">
            <v>0.43544066039166779</v>
          </cell>
          <cell r="R94">
            <v>0.27933650295550899</v>
          </cell>
          <cell r="S94">
            <v>6.6868803207760139E-4</v>
          </cell>
          <cell r="T94">
            <v>0.20413544022185776</v>
          </cell>
          <cell r="U94">
            <v>0</v>
          </cell>
          <cell r="V94">
            <v>2.0981260525290337E-3</v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1894885.5523537761</v>
          </cell>
          <cell r="C96">
            <v>651.13874658219345</v>
          </cell>
          <cell r="D96">
            <v>42180876.093163475</v>
          </cell>
          <cell r="E96">
            <v>33161925.785899572</v>
          </cell>
          <cell r="F96">
            <v>221908.41040458487</v>
          </cell>
          <cell r="G96">
            <v>8007440.0513789775</v>
          </cell>
          <cell r="H96">
            <v>640929.34010418411</v>
          </cell>
          <cell r="I96">
            <v>148672.50537615712</v>
          </cell>
          <cell r="J96">
            <v>2.2260381921624517</v>
          </cell>
          <cell r="K96">
            <v>64780.166000824785</v>
          </cell>
          <cell r="L96">
            <v>1.7500753934561755</v>
          </cell>
          <cell r="M96">
            <v>7560365.6270478666</v>
          </cell>
          <cell r="N96">
            <v>14355918.501913371</v>
          </cell>
          <cell r="O96">
            <v>11245641.656938335</v>
          </cell>
          <cell r="P96">
            <v>0.22798331061528787</v>
          </cell>
          <cell r="Q96">
            <v>0.43290364361220229</v>
          </cell>
          <cell r="R96">
            <v>0.33911304577250984</v>
          </cell>
          <cell r="S96">
            <v>5.260877225841949E-3</v>
          </cell>
          <cell r="T96">
            <v>0.1898357927344424</v>
          </cell>
          <cell r="U96">
            <v>1.5194784923115042E-2</v>
          </cell>
          <cell r="V96">
            <v>3.5246424243960506E-3</v>
          </cell>
        </row>
        <row r="97">
          <cell r="A97" t="str">
            <v>LDNO HV: HV HH Metered</v>
          </cell>
          <cell r="B97">
            <v>6875.1866047892308</v>
          </cell>
          <cell r="C97">
            <v>5.7801205479452058</v>
          </cell>
          <cell r="D97">
            <v>108229.04516916155</v>
          </cell>
          <cell r="E97">
            <v>82772.115620701807</v>
          </cell>
          <cell r="F97">
            <v>1319.8558464000002</v>
          </cell>
          <cell r="G97">
            <v>23802.906231562505</v>
          </cell>
          <cell r="H97">
            <v>119.96302499999997</v>
          </cell>
          <cell r="I97">
            <v>214.20444549724138</v>
          </cell>
          <cell r="J97">
            <v>1.574197929315396</v>
          </cell>
          <cell r="K97">
            <v>18724.357783097836</v>
          </cell>
          <cell r="L97">
            <v>1.2039253678299151</v>
          </cell>
          <cell r="M97">
            <v>20641.071016570004</v>
          </cell>
          <cell r="N97">
            <v>37804.388687603212</v>
          </cell>
          <cell r="O97">
            <v>24326.655916528587</v>
          </cell>
          <cell r="P97">
            <v>0.2493722778714085</v>
          </cell>
          <cell r="Q97">
            <v>0.45672855410437407</v>
          </cell>
          <cell r="R97">
            <v>0.29389916802421734</v>
          </cell>
          <cell r="S97">
            <v>1.2195024397906044E-2</v>
          </cell>
          <cell r="T97">
            <v>0.21993085307514876</v>
          </cell>
          <cell r="U97">
            <v>1.1084180296749202E-3</v>
          </cell>
          <cell r="V97">
            <v>1.9791770791513564E-3</v>
          </cell>
        </row>
        <row r="98">
          <cell r="A98" t="str">
            <v>&gt; NHH UMS category A</v>
          </cell>
        </row>
        <row r="99">
          <cell r="A99" t="str">
            <v>NHH UMS category A</v>
          </cell>
          <cell r="B99">
            <v>3084.2043999799007</v>
          </cell>
          <cell r="C99">
            <v>510</v>
          </cell>
          <cell r="D99">
            <v>93420.55127539119</v>
          </cell>
          <cell r="E99">
            <v>93420.55127539119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3.0289999999999999</v>
          </cell>
          <cell r="K99">
            <v>183.17755152037489</v>
          </cell>
          <cell r="L99">
            <v>3.0289999999999999</v>
          </cell>
          <cell r="M99">
            <v>93420.55127539119</v>
          </cell>
          <cell r="N99">
            <v>0</v>
          </cell>
          <cell r="O99">
            <v>0</v>
          </cell>
          <cell r="P99">
            <v>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A100" t="str">
            <v>LDNO LV: NHH UMS category A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 t="str">
            <v/>
          </cell>
          <cell r="K100" t="str">
            <v/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</row>
        <row r="101">
          <cell r="A101" t="str">
            <v>LDNO HV: NHH UMS category A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 t="str">
            <v/>
          </cell>
          <cell r="K101" t="str">
            <v/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</row>
        <row r="102">
          <cell r="A102" t="str">
            <v>&gt; NHH UMS category B</v>
          </cell>
        </row>
        <row r="103">
          <cell r="A103" t="str">
            <v>NHH UMS category B</v>
          </cell>
          <cell r="B103">
            <v>7854.7546263144941</v>
          </cell>
          <cell r="C103">
            <v>729</v>
          </cell>
          <cell r="D103">
            <v>258892.71248332571</v>
          </cell>
          <cell r="E103">
            <v>258892.71248332571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3.2960000000000003</v>
          </cell>
          <cell r="K103">
            <v>355.13403632829318</v>
          </cell>
          <cell r="L103">
            <v>3.2960000000000003</v>
          </cell>
          <cell r="M103">
            <v>258892.71248332571</v>
          </cell>
          <cell r="N103">
            <v>0</v>
          </cell>
          <cell r="O103">
            <v>0</v>
          </cell>
          <cell r="P103">
            <v>1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 t="str">
            <v>LDNO LV: NHH UMS category B</v>
          </cell>
          <cell r="B104">
            <v>5.8892736724137933</v>
          </cell>
          <cell r="C104">
            <v>0</v>
          </cell>
          <cell r="D104">
            <v>130.74187552758622</v>
          </cell>
          <cell r="E104">
            <v>130.74187552758622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2.2200000000000002</v>
          </cell>
          <cell r="K104" t="str">
            <v/>
          </cell>
          <cell r="L104">
            <v>2.2200000000000002</v>
          </cell>
          <cell r="M104">
            <v>130.74187552758622</v>
          </cell>
          <cell r="N104">
            <v>0</v>
          </cell>
          <cell r="O104">
            <v>0</v>
          </cell>
          <cell r="P104">
            <v>1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A105" t="str">
            <v>LDNO HV: NHH UMS category B</v>
          </cell>
          <cell r="B105">
            <v>167.89037085775863</v>
          </cell>
          <cell r="C105">
            <v>0</v>
          </cell>
          <cell r="D105">
            <v>2009.6477391673707</v>
          </cell>
          <cell r="E105">
            <v>2009.6477391673707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1.1970000000000001</v>
          </cell>
          <cell r="K105" t="str">
            <v/>
          </cell>
          <cell r="L105">
            <v>1.1970000000000001</v>
          </cell>
          <cell r="M105">
            <v>2009.6477391673707</v>
          </cell>
          <cell r="N105">
            <v>0</v>
          </cell>
          <cell r="O105">
            <v>0</v>
          </cell>
          <cell r="P105">
            <v>1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A106" t="str">
            <v>&gt; NHH UMS category C</v>
          </cell>
        </row>
        <row r="107">
          <cell r="A107" t="str">
            <v>NHH UMS category C</v>
          </cell>
          <cell r="B107">
            <v>336.05657991227491</v>
          </cell>
          <cell r="C107">
            <v>82</v>
          </cell>
          <cell r="D107">
            <v>13307.840564526086</v>
          </cell>
          <cell r="E107">
            <v>13307.840564526086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3.96</v>
          </cell>
          <cell r="K107">
            <v>162.29073859178155</v>
          </cell>
          <cell r="L107">
            <v>3.96</v>
          </cell>
          <cell r="M107">
            <v>13307.840564526086</v>
          </cell>
          <cell r="N107">
            <v>0</v>
          </cell>
          <cell r="O107">
            <v>0</v>
          </cell>
          <cell r="P107">
            <v>1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A108" t="str">
            <v>LDNO LV: NHH UMS category C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 t="str">
            <v/>
          </cell>
          <cell r="K108" t="str">
            <v/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</row>
        <row r="109">
          <cell r="A109" t="str">
            <v>LDNO HV: NHH UMS category C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 t="str">
            <v/>
          </cell>
          <cell r="K109" t="str">
            <v/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</row>
        <row r="110">
          <cell r="A110" t="str">
            <v>&gt; NHH UMS category D</v>
          </cell>
        </row>
        <row r="111">
          <cell r="A111" t="str">
            <v>NHH UMS category D</v>
          </cell>
          <cell r="B111">
            <v>0</v>
          </cell>
          <cell r="C111">
            <v>1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 t="str">
            <v/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</row>
        <row r="112">
          <cell r="A112" t="str">
            <v>LDNO LV: NHH UMS category D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 t="str">
            <v/>
          </cell>
          <cell r="K112" t="str">
            <v/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</row>
        <row r="113">
          <cell r="A113" t="str">
            <v>LDNO HV: NHH UMS category D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 t="str">
            <v/>
          </cell>
          <cell r="K113" t="str">
            <v/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</row>
        <row r="114">
          <cell r="A114" t="str">
            <v>&gt; LV UMS (Pseudo HH Metered)</v>
          </cell>
        </row>
        <row r="115">
          <cell r="A115" t="str">
            <v>LV UMS (Pseudo HH Metered)</v>
          </cell>
          <cell r="B115">
            <v>121112.89983543407</v>
          </cell>
          <cell r="C115">
            <v>41.508099248994583</v>
          </cell>
          <cell r="D115">
            <v>4212958.6891817758</v>
          </cell>
          <cell r="E115">
            <v>4212958.6891817758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3.4785383678421251</v>
          </cell>
          <cell r="K115">
            <v>101497.26837428777</v>
          </cell>
          <cell r="L115">
            <v>3.4785383678421251</v>
          </cell>
          <cell r="M115">
            <v>1364456.8154625993</v>
          </cell>
          <cell r="N115">
            <v>1038705.5176819875</v>
          </cell>
          <cell r="O115">
            <v>1809796.3560371883</v>
          </cell>
          <cell r="P115">
            <v>0.32387139683242389</v>
          </cell>
          <cell r="Q115">
            <v>0.24655013122944264</v>
          </cell>
          <cell r="R115">
            <v>0.42957847193813331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A116" t="str">
            <v>LDNO LV: LV UMS (Pseudo HH Metered)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 t="str">
            <v/>
          </cell>
          <cell r="K116" t="str">
            <v/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</row>
        <row r="117">
          <cell r="A117" t="str">
            <v>LDNO HV: LV UMS (Pseudo HH Metered)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 t="str">
            <v/>
          </cell>
          <cell r="K117" t="str">
            <v/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</row>
        <row r="118">
          <cell r="A118" t="str">
            <v>&gt; LV Generation NHH or Aggregate HH</v>
          </cell>
        </row>
        <row r="119">
          <cell r="A119" t="str">
            <v>LV Generation NHH or Aggregate HH</v>
          </cell>
          <cell r="B119">
            <v>2123.2719765172415</v>
          </cell>
          <cell r="C119">
            <v>137</v>
          </cell>
          <cell r="D119">
            <v>-17644.390124858277</v>
          </cell>
          <cell r="E119">
            <v>-17644.390124858277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-0.83100000000000007</v>
          </cell>
          <cell r="K119">
            <v>-128.79116879458596</v>
          </cell>
          <cell r="L119">
            <v>-0.83100000000000007</v>
          </cell>
          <cell r="M119">
            <v>-17644.390124858277</v>
          </cell>
          <cell r="N119">
            <v>0</v>
          </cell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A120" t="str">
            <v>LDNO LV: LV Generation NHH or Aggregate 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 t="str">
            <v/>
          </cell>
          <cell r="K120" t="str">
            <v/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</row>
        <row r="121">
          <cell r="A121" t="str">
            <v>LDNO HV: LV Generation NHH or Aggregate 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 t="str">
            <v/>
          </cell>
          <cell r="K121" t="str">
            <v/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</row>
        <row r="122">
          <cell r="A122" t="str">
            <v>&gt; LV Sub Generation NHH</v>
          </cell>
        </row>
        <row r="123">
          <cell r="A123" t="str">
            <v>LV Sub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 t="str">
            <v/>
          </cell>
          <cell r="K123" t="str">
            <v/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</row>
        <row r="124">
          <cell r="A124" t="str">
            <v>LDNO HV: LV Sub Generation NHH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 t="str">
            <v/>
          </cell>
          <cell r="K124" t="str">
            <v/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</row>
        <row r="125">
          <cell r="A125" t="str">
            <v>&gt; LV Generation Intermittent</v>
          </cell>
        </row>
        <row r="126">
          <cell r="A126" t="str">
            <v>LV Generation Intermittent</v>
          </cell>
          <cell r="B126">
            <v>27156.959718482762</v>
          </cell>
          <cell r="C126">
            <v>334.76556164383567</v>
          </cell>
          <cell r="D126">
            <v>-218173.0900917321</v>
          </cell>
          <cell r="E126">
            <v>-225674.33526059173</v>
          </cell>
          <cell r="F126">
            <v>0</v>
          </cell>
          <cell r="G126">
            <v>0</v>
          </cell>
          <cell r="H126">
            <v>0</v>
          </cell>
          <cell r="I126">
            <v>7501.2451688596548</v>
          </cell>
          <cell r="J126">
            <v>-0.80337818501548108</v>
          </cell>
          <cell r="K126">
            <v>-651.71903890117335</v>
          </cell>
          <cell r="L126">
            <v>-0.83100000000000007</v>
          </cell>
          <cell r="M126">
            <v>-225674.33526059173</v>
          </cell>
          <cell r="N126">
            <v>0</v>
          </cell>
          <cell r="O126">
            <v>0</v>
          </cell>
          <cell r="P126">
            <v>1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-3.4382082436040642E-2</v>
          </cell>
        </row>
        <row r="127">
          <cell r="A127" t="str">
            <v>LDNO LV: LV Generation Intermittent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 t="str">
            <v/>
          </cell>
          <cell r="K127" t="str">
            <v/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</row>
        <row r="128">
          <cell r="A128" t="str">
            <v>LDNO HV: LV Generation Intermittent</v>
          </cell>
          <cell r="B128">
            <v>203.20581379310343</v>
          </cell>
          <cell r="C128">
            <v>1.9972602739726026</v>
          </cell>
          <cell r="D128">
            <v>-1565.5726387551724</v>
          </cell>
          <cell r="E128">
            <v>-1688.6403126206894</v>
          </cell>
          <cell r="F128">
            <v>0</v>
          </cell>
          <cell r="G128">
            <v>0</v>
          </cell>
          <cell r="H128">
            <v>0</v>
          </cell>
          <cell r="I128">
            <v>123.06767386551725</v>
          </cell>
          <cell r="J128">
            <v>-0.77043693265054913</v>
          </cell>
          <cell r="K128">
            <v>-783.86010033695197</v>
          </cell>
          <cell r="L128">
            <v>-0.83099999999999996</v>
          </cell>
          <cell r="M128">
            <v>-1688.6403126206894</v>
          </cell>
          <cell r="N128">
            <v>0</v>
          </cell>
          <cell r="O128">
            <v>0</v>
          </cell>
          <cell r="P128">
            <v>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-7.8608728090298993E-2</v>
          </cell>
        </row>
        <row r="129">
          <cell r="A129" t="str">
            <v>&gt; LV Generation Intermittent no RP charge</v>
          </cell>
        </row>
        <row r="130">
          <cell r="A130" t="str">
            <v>LV Generation Intermittent no RP charge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 t="str">
            <v/>
          </cell>
          <cell r="K130" t="str">
            <v/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2238.2608438125189</v>
          </cell>
          <cell r="C132">
            <v>17.049608219178083</v>
          </cell>
          <cell r="D132">
            <v>-16722.583147856345</v>
          </cell>
          <cell r="E132">
            <v>-18201.662019566345</v>
          </cell>
          <cell r="F132">
            <v>0</v>
          </cell>
          <cell r="G132">
            <v>0</v>
          </cell>
          <cell r="H132">
            <v>0</v>
          </cell>
          <cell r="I132">
            <v>1479.0788717100006</v>
          </cell>
          <cell r="J132">
            <v>-0.74712396430847194</v>
          </cell>
          <cell r="K132">
            <v>-980.81920316773687</v>
          </cell>
          <cell r="L132">
            <v>-0.81320557744122135</v>
          </cell>
          <cell r="M132">
            <v>-9898.1776819799688</v>
          </cell>
          <cell r="N132">
            <v>-6735.4047115177809</v>
          </cell>
          <cell r="O132">
            <v>-1568.0796260685952</v>
          </cell>
          <cell r="P132">
            <v>0.5438062563374525</v>
          </cell>
          <cell r="Q132">
            <v>0.37004338967932621</v>
          </cell>
          <cell r="R132">
            <v>8.6150353983221295E-2</v>
          </cell>
          <cell r="S132">
            <v>0</v>
          </cell>
          <cell r="T132">
            <v>0</v>
          </cell>
          <cell r="U132">
            <v>0</v>
          </cell>
          <cell r="V132">
            <v>-8.8447990279516275E-2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 t="str">
            <v/>
          </cell>
          <cell r="K133" t="str">
            <v/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 t="str">
            <v/>
          </cell>
          <cell r="K134" t="str">
            <v/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</row>
        <row r="135">
          <cell r="A135" t="str">
            <v>&gt; LV Generation Non-Intermittent no RP charge</v>
          </cell>
        </row>
        <row r="136">
          <cell r="A136" t="str">
            <v>LV Generation Non-Intermittent no RP charge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 t="str">
            <v/>
          </cell>
          <cell r="K136" t="str">
            <v/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</row>
        <row r="137">
          <cell r="A137" t="str">
            <v>&gt; LV Sub Generation Intermittent</v>
          </cell>
        </row>
        <row r="138">
          <cell r="A138" t="str">
            <v>LV Sub Generation Intermittent</v>
          </cell>
          <cell r="B138">
            <v>224.98028224137934</v>
          </cell>
          <cell r="C138">
            <v>2.9717178082191786</v>
          </cell>
          <cell r="D138">
            <v>-1703.1007365672417</v>
          </cell>
          <cell r="E138">
            <v>-1703.1007365672417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-0.75700000000000001</v>
          </cell>
          <cell r="K138">
            <v>-573.10311627059775</v>
          </cell>
          <cell r="L138">
            <v>-0.75700000000000001</v>
          </cell>
          <cell r="M138">
            <v>-1703.1007365672417</v>
          </cell>
          <cell r="N138">
            <v>0</v>
          </cell>
          <cell r="O138">
            <v>0</v>
          </cell>
          <cell r="P138">
            <v>1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A139" t="str">
            <v>LDNO HV: LV Sub Generation Intermittent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 t="str">
            <v/>
          </cell>
          <cell r="K139" t="str">
            <v/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</row>
        <row r="140">
          <cell r="A140" t="str">
            <v>&gt; LV Sub Generation Intermittent no RP charge</v>
          </cell>
        </row>
        <row r="141">
          <cell r="A141" t="str">
            <v>LV Sub Generation Intermittent no RP charge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 t="str">
            <v/>
          </cell>
          <cell r="K141" t="str">
            <v/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</row>
        <row r="142">
          <cell r="A142" t="str">
            <v>&gt; LV Sub Generation Non-Intermittent</v>
          </cell>
        </row>
        <row r="143">
          <cell r="A143" t="str">
            <v>LV Sub Generation Non-Intermittent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 t="str">
            <v/>
          </cell>
          <cell r="K143" t="str">
            <v/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</row>
        <row r="144">
          <cell r="A144" t="str">
            <v>LDNO HV: LV Sub Generation Non-Intermittent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 t="str">
            <v/>
          </cell>
          <cell r="K144" t="str">
            <v/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</row>
        <row r="145">
          <cell r="A145" t="str">
            <v>&gt; LV Sub Generation Non-Intermittent no RP charge</v>
          </cell>
        </row>
        <row r="146">
          <cell r="A146" t="str">
            <v>LV Sub Generation Non-Intermittent no RP charge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 t="str">
            <v/>
          </cell>
          <cell r="K146" t="str">
            <v/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</row>
        <row r="147">
          <cell r="A147" t="str">
            <v>&gt; HV Generation Intermittent</v>
          </cell>
        </row>
        <row r="148">
          <cell r="A148" t="str">
            <v>HV Generation Intermittent</v>
          </cell>
          <cell r="B148">
            <v>179120.44059458622</v>
          </cell>
          <cell r="C148">
            <v>116.07618904109592</v>
          </cell>
          <cell r="D148">
            <v>-912223.48028412589</v>
          </cell>
          <cell r="E148">
            <v>-938591.10871563188</v>
          </cell>
          <cell r="F148">
            <v>19069.7508309</v>
          </cell>
          <cell r="G148">
            <v>0</v>
          </cell>
          <cell r="H148">
            <v>0</v>
          </cell>
          <cell r="I148">
            <v>7297.8776006058624</v>
          </cell>
          <cell r="J148">
            <v>-0.50927938612478896</v>
          </cell>
          <cell r="K148">
            <v>-7858.8338213030056</v>
          </cell>
          <cell r="L148">
            <v>-0.52400000000000013</v>
          </cell>
          <cell r="M148">
            <v>-938591.10871563188</v>
          </cell>
          <cell r="N148">
            <v>0</v>
          </cell>
          <cell r="O148">
            <v>0</v>
          </cell>
          <cell r="P148">
            <v>1</v>
          </cell>
          <cell r="Q148">
            <v>0</v>
          </cell>
          <cell r="R148">
            <v>0</v>
          </cell>
          <cell r="S148">
            <v>-2.0904691934656664E-2</v>
          </cell>
          <cell r="T148">
            <v>0</v>
          </cell>
          <cell r="U148">
            <v>0</v>
          </cell>
          <cell r="V148">
            <v>-8.0000983951134738E-3</v>
          </cell>
        </row>
        <row r="149">
          <cell r="A149" t="str">
            <v>LDNO HV: HV Generation Intermittent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 t="str">
            <v/>
          </cell>
          <cell r="K149" t="str">
            <v/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</row>
        <row r="150">
          <cell r="A150" t="str">
            <v>&gt; HV Generation Intermittent no RP charge</v>
          </cell>
        </row>
        <row r="151">
          <cell r="A151" t="str">
            <v>HV Generation Intermittent no RP charge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 t="str">
            <v/>
          </cell>
          <cell r="K151" t="str">
            <v/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</row>
        <row r="152">
          <cell r="A152" t="str">
            <v>&gt; HV Generation Non-Intermittent</v>
          </cell>
        </row>
        <row r="153">
          <cell r="A153" t="str">
            <v>HV Generation Non-Intermittent</v>
          </cell>
          <cell r="B153">
            <v>152739.41640938522</v>
          </cell>
          <cell r="C153">
            <v>47.429227397260277</v>
          </cell>
          <cell r="D153">
            <v>-1053324.4418346614</v>
          </cell>
          <cell r="E153">
            <v>-1063699.1441826145</v>
          </cell>
          <cell r="F153">
            <v>7791.9817667999996</v>
          </cell>
          <cell r="G153">
            <v>0</v>
          </cell>
          <cell r="H153">
            <v>0</v>
          </cell>
          <cell r="I153">
            <v>2582.7205811531035</v>
          </cell>
          <cell r="J153">
            <v>-0.68962188451175654</v>
          </cell>
          <cell r="K153">
            <v>-22208.340713884496</v>
          </cell>
          <cell r="L153">
            <v>-0.69641430430217</v>
          </cell>
          <cell r="M153">
            <v>-744573.74536989955</v>
          </cell>
          <cell r="N153">
            <v>-252456.47253893796</v>
          </cell>
          <cell r="O153">
            <v>-66668.926273776844</v>
          </cell>
          <cell r="P153">
            <v>0.69998528196810517</v>
          </cell>
          <cell r="Q153">
            <v>0.23733823038180105</v>
          </cell>
          <cell r="R153">
            <v>6.2676487650093662E-2</v>
          </cell>
          <cell r="S153">
            <v>-7.3975134890329397E-3</v>
          </cell>
          <cell r="T153">
            <v>0</v>
          </cell>
          <cell r="U153">
            <v>0</v>
          </cell>
          <cell r="V153">
            <v>-2.4519706166265046E-3</v>
          </cell>
        </row>
        <row r="154">
          <cell r="A154" t="str">
            <v>LDNO HV: HV Generation Non-Intermittent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 t="str">
            <v/>
          </cell>
          <cell r="K154" t="str">
            <v/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</row>
        <row r="155">
          <cell r="A155" t="str">
            <v>&gt; HV Generation Non-Intermittent no RP charge</v>
          </cell>
        </row>
        <row r="156">
          <cell r="A156" t="str">
            <v>HV Generation Non-Intermittent no RP charge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 t="str">
            <v/>
          </cell>
          <cell r="K156" t="str">
            <v/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</row>
        <row r="158">
          <cell r="A158" t="str">
            <v>3803. Revenue summary by tariff component</v>
          </cell>
        </row>
        <row r="159">
          <cell r="A159" t="str">
            <v>Data sources:</v>
          </cell>
        </row>
        <row r="160">
          <cell r="A160" t="str">
            <v>x1 = 3802. All units (MWh) (in Revenue summary)</v>
          </cell>
        </row>
        <row r="161">
          <cell r="A161" t="str">
            <v>x2 = 3802. MPANs (in Revenue summary)</v>
          </cell>
        </row>
        <row r="162">
          <cell r="A162" t="str">
            <v>x3 = 3802. Net revenues (£) (in Revenue summary)</v>
          </cell>
        </row>
        <row r="163">
          <cell r="A163" t="str">
            <v>x4 = 3802. Revenues from unit rates (£) (in Revenue summary)</v>
          </cell>
        </row>
        <row r="164">
          <cell r="A164" t="str">
            <v>x5 = 3802. Revenues from fixed charges (£) (in Revenue summary)</v>
          </cell>
        </row>
        <row r="165">
          <cell r="A165" t="str">
            <v>x6 = 3802. Revenues from capacity charges (£) (in Revenue summary)</v>
          </cell>
        </row>
        <row r="166">
          <cell r="A166" t="str">
            <v>x7 = 3802. Revenues from exceeded capacity charges (£) (in Revenue summary)</v>
          </cell>
        </row>
        <row r="167">
          <cell r="A167" t="str">
            <v>x8 = 3802. Revenues from reactive power charges (£) (in Revenue summary)</v>
          </cell>
        </row>
        <row r="168">
          <cell r="A168" t="str">
            <v>Kind:</v>
          </cell>
          <cell r="B168" t="str">
            <v>Cell summation</v>
          </cell>
          <cell r="C168" t="str">
            <v>Cell summation</v>
          </cell>
          <cell r="D168" t="str">
            <v>Cell summation</v>
          </cell>
          <cell r="E168" t="str">
            <v>Cell summation</v>
          </cell>
          <cell r="F168" t="str">
            <v>Cell summation</v>
          </cell>
          <cell r="G168" t="str">
            <v>Cell summation</v>
          </cell>
          <cell r="H168" t="str">
            <v>Cell summation</v>
          </cell>
          <cell r="I168" t="str">
            <v>Cell summation</v>
          </cell>
        </row>
        <row r="169">
          <cell r="A169" t="str">
            <v>Formula:</v>
          </cell>
          <cell r="B169" t="str">
            <v>=SUM(x1)</v>
          </cell>
          <cell r="C169" t="str">
            <v>=SUM(x2)</v>
          </cell>
          <cell r="D169" t="str">
            <v>=SUM(x3)</v>
          </cell>
          <cell r="E169" t="str">
            <v>=SUM(x4)</v>
          </cell>
          <cell r="F169" t="str">
            <v>=SUM(x5)</v>
          </cell>
          <cell r="G169" t="str">
            <v>=SUM(x6)</v>
          </cell>
          <cell r="H169" t="str">
            <v>=SUM(x7)</v>
          </cell>
          <cell r="I169" t="str">
            <v>=SUM(x8)</v>
          </cell>
        </row>
        <row r="171">
          <cell r="B171" t="str">
            <v>Total units (MWh)</v>
          </cell>
          <cell r="C171" t="str">
            <v>Total MPANs</v>
          </cell>
          <cell r="D171" t="str">
            <v>Total net revenues (£)</v>
          </cell>
          <cell r="E171" t="str">
            <v>Total net revenues from unit rates (£)</v>
          </cell>
          <cell r="F171" t="str">
            <v>Total revenues from fixed charges (£)</v>
          </cell>
          <cell r="G171" t="str">
            <v>Total revenues from capacity charges (£)</v>
          </cell>
          <cell r="H171" t="str">
            <v>Total revenues from exceeded capacity charges (£)</v>
          </cell>
          <cell r="I171" t="str">
            <v>Total revenues from reactive power charges (£)</v>
          </cell>
        </row>
        <row r="172">
          <cell r="A172" t="str">
            <v>Revenue summary by tariff component</v>
          </cell>
          <cell r="B172">
            <v>8716841.3545056209</v>
          </cell>
          <cell r="C172">
            <v>1140825.1176758378</v>
          </cell>
          <cell r="D172">
            <v>230573751.70434409</v>
          </cell>
          <cell r="E172">
            <v>193293883.61884716</v>
          </cell>
          <cell r="F172">
            <v>19979205.103393961</v>
          </cell>
          <cell r="G172">
            <v>15863269.4038956</v>
          </cell>
          <cell r="H172">
            <v>1031866.6706891321</v>
          </cell>
          <cell r="I172">
            <v>405526.90751819732</v>
          </cell>
        </row>
      </sheetData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29"/>
  </cols>
  <sheetData>
    <row r="2" spans="1:1" ht="15" x14ac:dyDescent="0.25">
      <c r="A2" s="36" t="s">
        <v>73</v>
      </c>
    </row>
    <row r="3" spans="1:1" x14ac:dyDescent="0.2">
      <c r="A3" s="28"/>
    </row>
    <row r="4" spans="1:1" x14ac:dyDescent="0.2">
      <c r="A4" s="29" t="s">
        <v>62</v>
      </c>
    </row>
    <row r="5" spans="1:1" x14ac:dyDescent="0.2">
      <c r="A5" s="30" t="s">
        <v>70</v>
      </c>
    </row>
    <row r="6" spans="1:1" x14ac:dyDescent="0.2">
      <c r="A6" s="31"/>
    </row>
    <row r="7" spans="1:1" x14ac:dyDescent="0.2">
      <c r="A7" s="32" t="s">
        <v>63</v>
      </c>
    </row>
    <row r="8" spans="1:1" x14ac:dyDescent="0.2">
      <c r="A8" s="29" t="s">
        <v>64</v>
      </c>
    </row>
    <row r="9" spans="1:1" ht="12.75" customHeight="1" x14ac:dyDescent="0.2">
      <c r="A9" s="29" t="s">
        <v>74</v>
      </c>
    </row>
    <row r="11" spans="1:1" ht="15" x14ac:dyDescent="0.25">
      <c r="A11" s="36" t="s">
        <v>65</v>
      </c>
    </row>
    <row r="13" spans="1:1" x14ac:dyDescent="0.2">
      <c r="A13" s="29" t="s">
        <v>71</v>
      </c>
    </row>
    <row r="14" spans="1:1" x14ac:dyDescent="0.2">
      <c r="A14" s="29" t="s">
        <v>59</v>
      </c>
    </row>
    <row r="15" spans="1:1" x14ac:dyDescent="0.2">
      <c r="A15" s="33" t="s">
        <v>60</v>
      </c>
    </row>
    <row r="16" spans="1:1" x14ac:dyDescent="0.2">
      <c r="A16" s="29" t="s">
        <v>72</v>
      </c>
    </row>
    <row r="17" spans="1:1" x14ac:dyDescent="0.2">
      <c r="A17" s="33" t="s">
        <v>61</v>
      </c>
    </row>
    <row r="18" spans="1:1" x14ac:dyDescent="0.2">
      <c r="A18" s="34" t="s">
        <v>68</v>
      </c>
    </row>
    <row r="19" spans="1:1" x14ac:dyDescent="0.2">
      <c r="A19" s="35" t="s">
        <v>67</v>
      </c>
    </row>
    <row r="20" spans="1:1" x14ac:dyDescent="0.2">
      <c r="A20" s="35" t="s">
        <v>66</v>
      </c>
    </row>
    <row r="21" spans="1:1" x14ac:dyDescent="0.2">
      <c r="A21" s="29" t="s">
        <v>69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B72"/>
  <sheetViews>
    <sheetView tabSelected="1" zoomScale="70" zoomScaleNormal="70" workbookViewId="0">
      <selection activeCell="B54" sqref="B54:B72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45" width="10" style="1" customWidth="1"/>
    <col min="46" max="272" width="9.140625" style="1"/>
    <col min="273" max="273" width="1.42578125" style="1" customWidth="1"/>
    <col min="274" max="274" width="36.5703125" style="1" bestFit="1" customWidth="1"/>
    <col min="275" max="275" width="1.42578125" style="1" customWidth="1"/>
    <col min="276" max="276" width="8.7109375" style="1" customWidth="1"/>
    <col min="277" max="277" width="9.28515625" style="1" customWidth="1"/>
    <col min="278" max="278" width="10.5703125" style="1" bestFit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8.7109375" style="1" customWidth="1"/>
    <col min="283" max="283" width="9.28515625" style="1" customWidth="1"/>
    <col min="284" max="284" width="10.5703125" style="1" bestFit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28515625" style="1" customWidth="1"/>
    <col min="290" max="290" width="8.7109375" style="1" customWidth="1"/>
    <col min="291" max="291" width="9.5703125" style="1" customWidth="1"/>
    <col min="292" max="292" width="10.5703125" style="1" bestFit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8.7109375" style="1" customWidth="1"/>
    <col min="297" max="297" width="9.28515625" style="1" customWidth="1"/>
    <col min="298" max="298" width="10.5703125" style="1" bestFit="1" customWidth="1"/>
    <col min="299" max="299" width="9.28515625" style="1" customWidth="1"/>
    <col min="300" max="300" width="10.5703125" style="1" bestFit="1" customWidth="1"/>
    <col min="301" max="528" width="9.140625" style="1"/>
    <col min="529" max="529" width="1.42578125" style="1" customWidth="1"/>
    <col min="530" max="530" width="36.5703125" style="1" bestFit="1" customWidth="1"/>
    <col min="531" max="531" width="1.42578125" style="1" customWidth="1"/>
    <col min="532" max="532" width="8.7109375" style="1" customWidth="1"/>
    <col min="533" max="533" width="9.28515625" style="1" customWidth="1"/>
    <col min="534" max="534" width="10.5703125" style="1" bestFit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8.7109375" style="1" customWidth="1"/>
    <col min="539" max="539" width="9.28515625" style="1" customWidth="1"/>
    <col min="540" max="540" width="10.5703125" style="1" bestFit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28515625" style="1" customWidth="1"/>
    <col min="546" max="546" width="8.7109375" style="1" customWidth="1"/>
    <col min="547" max="547" width="9.5703125" style="1" customWidth="1"/>
    <col min="548" max="548" width="10.5703125" style="1" bestFit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8.7109375" style="1" customWidth="1"/>
    <col min="553" max="553" width="9.28515625" style="1" customWidth="1"/>
    <col min="554" max="554" width="10.5703125" style="1" bestFit="1" customWidth="1"/>
    <col min="555" max="555" width="9.28515625" style="1" customWidth="1"/>
    <col min="556" max="556" width="10.5703125" style="1" bestFit="1" customWidth="1"/>
    <col min="557" max="784" width="9.140625" style="1"/>
    <col min="785" max="785" width="1.42578125" style="1" customWidth="1"/>
    <col min="786" max="786" width="36.5703125" style="1" bestFit="1" customWidth="1"/>
    <col min="787" max="787" width="1.42578125" style="1" customWidth="1"/>
    <col min="788" max="788" width="8.7109375" style="1" customWidth="1"/>
    <col min="789" max="789" width="9.28515625" style="1" customWidth="1"/>
    <col min="790" max="790" width="10.5703125" style="1" bestFit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8.7109375" style="1" customWidth="1"/>
    <col min="795" max="795" width="9.28515625" style="1" customWidth="1"/>
    <col min="796" max="796" width="10.5703125" style="1" bestFit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28515625" style="1" customWidth="1"/>
    <col min="802" max="802" width="8.7109375" style="1" customWidth="1"/>
    <col min="803" max="803" width="9.5703125" style="1" customWidth="1"/>
    <col min="804" max="804" width="10.5703125" style="1" bestFit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8.7109375" style="1" customWidth="1"/>
    <col min="809" max="809" width="9.28515625" style="1" customWidth="1"/>
    <col min="810" max="810" width="10.5703125" style="1" bestFit="1" customWidth="1"/>
    <col min="811" max="811" width="9.28515625" style="1" customWidth="1"/>
    <col min="812" max="812" width="10.5703125" style="1" bestFit="1" customWidth="1"/>
    <col min="813" max="1040" width="9.140625" style="1"/>
    <col min="1041" max="1041" width="1.42578125" style="1" customWidth="1"/>
    <col min="1042" max="1042" width="36.5703125" style="1" bestFit="1" customWidth="1"/>
    <col min="1043" max="1043" width="1.42578125" style="1" customWidth="1"/>
    <col min="1044" max="1044" width="8.7109375" style="1" customWidth="1"/>
    <col min="1045" max="1045" width="9.28515625" style="1" customWidth="1"/>
    <col min="1046" max="1046" width="10.5703125" style="1" bestFit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8.7109375" style="1" customWidth="1"/>
    <col min="1051" max="1051" width="9.28515625" style="1" customWidth="1"/>
    <col min="1052" max="1052" width="10.5703125" style="1" bestFit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28515625" style="1" customWidth="1"/>
    <col min="1058" max="1058" width="8.7109375" style="1" customWidth="1"/>
    <col min="1059" max="1059" width="9.5703125" style="1" customWidth="1"/>
    <col min="1060" max="1060" width="10.5703125" style="1" bestFit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8.7109375" style="1" customWidth="1"/>
    <col min="1065" max="1065" width="9.28515625" style="1" customWidth="1"/>
    <col min="1066" max="1066" width="10.5703125" style="1" bestFit="1" customWidth="1"/>
    <col min="1067" max="1067" width="9.28515625" style="1" customWidth="1"/>
    <col min="1068" max="1068" width="10.5703125" style="1" bestFit="1" customWidth="1"/>
    <col min="1069" max="1296" width="9.140625" style="1"/>
    <col min="1297" max="1297" width="1.42578125" style="1" customWidth="1"/>
    <col min="1298" max="1298" width="36.5703125" style="1" bestFit="1" customWidth="1"/>
    <col min="1299" max="1299" width="1.42578125" style="1" customWidth="1"/>
    <col min="1300" max="1300" width="8.7109375" style="1" customWidth="1"/>
    <col min="1301" max="1301" width="9.28515625" style="1" customWidth="1"/>
    <col min="1302" max="1302" width="10.5703125" style="1" bestFit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8.7109375" style="1" customWidth="1"/>
    <col min="1307" max="1307" width="9.28515625" style="1" customWidth="1"/>
    <col min="1308" max="1308" width="10.5703125" style="1" bestFit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28515625" style="1" customWidth="1"/>
    <col min="1314" max="1314" width="8.7109375" style="1" customWidth="1"/>
    <col min="1315" max="1315" width="9.5703125" style="1" customWidth="1"/>
    <col min="1316" max="1316" width="10.5703125" style="1" bestFit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8.7109375" style="1" customWidth="1"/>
    <col min="1321" max="1321" width="9.28515625" style="1" customWidth="1"/>
    <col min="1322" max="1322" width="10.5703125" style="1" bestFit="1" customWidth="1"/>
    <col min="1323" max="1323" width="9.28515625" style="1" customWidth="1"/>
    <col min="1324" max="1324" width="10.5703125" style="1" bestFit="1" customWidth="1"/>
    <col min="1325" max="1552" width="9.140625" style="1"/>
    <col min="1553" max="1553" width="1.42578125" style="1" customWidth="1"/>
    <col min="1554" max="1554" width="36.5703125" style="1" bestFit="1" customWidth="1"/>
    <col min="1555" max="1555" width="1.42578125" style="1" customWidth="1"/>
    <col min="1556" max="1556" width="8.7109375" style="1" customWidth="1"/>
    <col min="1557" max="1557" width="9.28515625" style="1" customWidth="1"/>
    <col min="1558" max="1558" width="10.5703125" style="1" bestFit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8.7109375" style="1" customWidth="1"/>
    <col min="1563" max="1563" width="9.28515625" style="1" customWidth="1"/>
    <col min="1564" max="1564" width="10.5703125" style="1" bestFit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28515625" style="1" customWidth="1"/>
    <col min="1570" max="1570" width="8.7109375" style="1" customWidth="1"/>
    <col min="1571" max="1571" width="9.5703125" style="1" customWidth="1"/>
    <col min="1572" max="1572" width="10.5703125" style="1" bestFit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8.7109375" style="1" customWidth="1"/>
    <col min="1577" max="1577" width="9.28515625" style="1" customWidth="1"/>
    <col min="1578" max="1578" width="10.5703125" style="1" bestFit="1" customWidth="1"/>
    <col min="1579" max="1579" width="9.28515625" style="1" customWidth="1"/>
    <col min="1580" max="1580" width="10.5703125" style="1" bestFit="1" customWidth="1"/>
    <col min="1581" max="1808" width="9.140625" style="1"/>
    <col min="1809" max="1809" width="1.42578125" style="1" customWidth="1"/>
    <col min="1810" max="1810" width="36.5703125" style="1" bestFit="1" customWidth="1"/>
    <col min="1811" max="1811" width="1.42578125" style="1" customWidth="1"/>
    <col min="1812" max="1812" width="8.7109375" style="1" customWidth="1"/>
    <col min="1813" max="1813" width="9.28515625" style="1" customWidth="1"/>
    <col min="1814" max="1814" width="10.5703125" style="1" bestFit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8.7109375" style="1" customWidth="1"/>
    <col min="1819" max="1819" width="9.28515625" style="1" customWidth="1"/>
    <col min="1820" max="1820" width="10.5703125" style="1" bestFit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28515625" style="1" customWidth="1"/>
    <col min="1826" max="1826" width="8.7109375" style="1" customWidth="1"/>
    <col min="1827" max="1827" width="9.5703125" style="1" customWidth="1"/>
    <col min="1828" max="1828" width="10.5703125" style="1" bestFit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8.7109375" style="1" customWidth="1"/>
    <col min="1833" max="1833" width="9.28515625" style="1" customWidth="1"/>
    <col min="1834" max="1834" width="10.5703125" style="1" bestFit="1" customWidth="1"/>
    <col min="1835" max="1835" width="9.28515625" style="1" customWidth="1"/>
    <col min="1836" max="1836" width="10.5703125" style="1" bestFit="1" customWidth="1"/>
    <col min="1837" max="2064" width="9.140625" style="1"/>
    <col min="2065" max="2065" width="1.42578125" style="1" customWidth="1"/>
    <col min="2066" max="2066" width="36.5703125" style="1" bestFit="1" customWidth="1"/>
    <col min="2067" max="2067" width="1.42578125" style="1" customWidth="1"/>
    <col min="2068" max="2068" width="8.7109375" style="1" customWidth="1"/>
    <col min="2069" max="2069" width="9.28515625" style="1" customWidth="1"/>
    <col min="2070" max="2070" width="10.5703125" style="1" bestFit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8.7109375" style="1" customWidth="1"/>
    <col min="2075" max="2075" width="9.28515625" style="1" customWidth="1"/>
    <col min="2076" max="2076" width="10.5703125" style="1" bestFit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28515625" style="1" customWidth="1"/>
    <col min="2082" max="2082" width="8.7109375" style="1" customWidth="1"/>
    <col min="2083" max="2083" width="9.5703125" style="1" customWidth="1"/>
    <col min="2084" max="2084" width="10.5703125" style="1" bestFit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8.7109375" style="1" customWidth="1"/>
    <col min="2089" max="2089" width="9.28515625" style="1" customWidth="1"/>
    <col min="2090" max="2090" width="10.5703125" style="1" bestFit="1" customWidth="1"/>
    <col min="2091" max="2091" width="9.28515625" style="1" customWidth="1"/>
    <col min="2092" max="2092" width="10.5703125" style="1" bestFit="1" customWidth="1"/>
    <col min="2093" max="2320" width="9.140625" style="1"/>
    <col min="2321" max="2321" width="1.42578125" style="1" customWidth="1"/>
    <col min="2322" max="2322" width="36.5703125" style="1" bestFit="1" customWidth="1"/>
    <col min="2323" max="2323" width="1.42578125" style="1" customWidth="1"/>
    <col min="2324" max="2324" width="8.7109375" style="1" customWidth="1"/>
    <col min="2325" max="2325" width="9.28515625" style="1" customWidth="1"/>
    <col min="2326" max="2326" width="10.5703125" style="1" bestFit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8.7109375" style="1" customWidth="1"/>
    <col min="2331" max="2331" width="9.28515625" style="1" customWidth="1"/>
    <col min="2332" max="2332" width="10.5703125" style="1" bestFit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28515625" style="1" customWidth="1"/>
    <col min="2338" max="2338" width="8.7109375" style="1" customWidth="1"/>
    <col min="2339" max="2339" width="9.5703125" style="1" customWidth="1"/>
    <col min="2340" max="2340" width="10.5703125" style="1" bestFit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8.7109375" style="1" customWidth="1"/>
    <col min="2345" max="2345" width="9.28515625" style="1" customWidth="1"/>
    <col min="2346" max="2346" width="10.5703125" style="1" bestFit="1" customWidth="1"/>
    <col min="2347" max="2347" width="9.28515625" style="1" customWidth="1"/>
    <col min="2348" max="2348" width="10.5703125" style="1" bestFit="1" customWidth="1"/>
    <col min="2349" max="2576" width="9.140625" style="1"/>
    <col min="2577" max="2577" width="1.42578125" style="1" customWidth="1"/>
    <col min="2578" max="2578" width="36.5703125" style="1" bestFit="1" customWidth="1"/>
    <col min="2579" max="2579" width="1.42578125" style="1" customWidth="1"/>
    <col min="2580" max="2580" width="8.7109375" style="1" customWidth="1"/>
    <col min="2581" max="2581" width="9.28515625" style="1" customWidth="1"/>
    <col min="2582" max="2582" width="10.5703125" style="1" bestFit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8.7109375" style="1" customWidth="1"/>
    <col min="2587" max="2587" width="9.28515625" style="1" customWidth="1"/>
    <col min="2588" max="2588" width="10.5703125" style="1" bestFit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28515625" style="1" customWidth="1"/>
    <col min="2594" max="2594" width="8.7109375" style="1" customWidth="1"/>
    <col min="2595" max="2595" width="9.5703125" style="1" customWidth="1"/>
    <col min="2596" max="2596" width="10.5703125" style="1" bestFit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8.7109375" style="1" customWidth="1"/>
    <col min="2601" max="2601" width="9.28515625" style="1" customWidth="1"/>
    <col min="2602" max="2602" width="10.5703125" style="1" bestFit="1" customWidth="1"/>
    <col min="2603" max="2603" width="9.28515625" style="1" customWidth="1"/>
    <col min="2604" max="2604" width="10.5703125" style="1" bestFit="1" customWidth="1"/>
    <col min="2605" max="2832" width="9.140625" style="1"/>
    <col min="2833" max="2833" width="1.42578125" style="1" customWidth="1"/>
    <col min="2834" max="2834" width="36.5703125" style="1" bestFit="1" customWidth="1"/>
    <col min="2835" max="2835" width="1.42578125" style="1" customWidth="1"/>
    <col min="2836" max="2836" width="8.7109375" style="1" customWidth="1"/>
    <col min="2837" max="2837" width="9.28515625" style="1" customWidth="1"/>
    <col min="2838" max="2838" width="10.5703125" style="1" bestFit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8.7109375" style="1" customWidth="1"/>
    <col min="2843" max="2843" width="9.28515625" style="1" customWidth="1"/>
    <col min="2844" max="2844" width="10.5703125" style="1" bestFit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28515625" style="1" customWidth="1"/>
    <col min="2850" max="2850" width="8.7109375" style="1" customWidth="1"/>
    <col min="2851" max="2851" width="9.5703125" style="1" customWidth="1"/>
    <col min="2852" max="2852" width="10.5703125" style="1" bestFit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8.7109375" style="1" customWidth="1"/>
    <col min="2857" max="2857" width="9.28515625" style="1" customWidth="1"/>
    <col min="2858" max="2858" width="10.5703125" style="1" bestFit="1" customWidth="1"/>
    <col min="2859" max="2859" width="9.28515625" style="1" customWidth="1"/>
    <col min="2860" max="2860" width="10.5703125" style="1" bestFit="1" customWidth="1"/>
    <col min="2861" max="3088" width="9.140625" style="1"/>
    <col min="3089" max="3089" width="1.42578125" style="1" customWidth="1"/>
    <col min="3090" max="3090" width="36.5703125" style="1" bestFit="1" customWidth="1"/>
    <col min="3091" max="3091" width="1.42578125" style="1" customWidth="1"/>
    <col min="3092" max="3092" width="8.7109375" style="1" customWidth="1"/>
    <col min="3093" max="3093" width="9.28515625" style="1" customWidth="1"/>
    <col min="3094" max="3094" width="10.5703125" style="1" bestFit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8.7109375" style="1" customWidth="1"/>
    <col min="3099" max="3099" width="9.28515625" style="1" customWidth="1"/>
    <col min="3100" max="3100" width="10.5703125" style="1" bestFit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28515625" style="1" customWidth="1"/>
    <col min="3106" max="3106" width="8.7109375" style="1" customWidth="1"/>
    <col min="3107" max="3107" width="9.5703125" style="1" customWidth="1"/>
    <col min="3108" max="3108" width="10.5703125" style="1" bestFit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8.7109375" style="1" customWidth="1"/>
    <col min="3113" max="3113" width="9.28515625" style="1" customWidth="1"/>
    <col min="3114" max="3114" width="10.5703125" style="1" bestFit="1" customWidth="1"/>
    <col min="3115" max="3115" width="9.28515625" style="1" customWidth="1"/>
    <col min="3116" max="3116" width="10.5703125" style="1" bestFit="1" customWidth="1"/>
    <col min="3117" max="3344" width="9.140625" style="1"/>
    <col min="3345" max="3345" width="1.42578125" style="1" customWidth="1"/>
    <col min="3346" max="3346" width="36.5703125" style="1" bestFit="1" customWidth="1"/>
    <col min="3347" max="3347" width="1.42578125" style="1" customWidth="1"/>
    <col min="3348" max="3348" width="8.7109375" style="1" customWidth="1"/>
    <col min="3349" max="3349" width="9.28515625" style="1" customWidth="1"/>
    <col min="3350" max="3350" width="10.5703125" style="1" bestFit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8.7109375" style="1" customWidth="1"/>
    <col min="3355" max="3355" width="9.28515625" style="1" customWidth="1"/>
    <col min="3356" max="3356" width="10.5703125" style="1" bestFit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28515625" style="1" customWidth="1"/>
    <col min="3362" max="3362" width="8.7109375" style="1" customWidth="1"/>
    <col min="3363" max="3363" width="9.5703125" style="1" customWidth="1"/>
    <col min="3364" max="3364" width="10.5703125" style="1" bestFit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8.7109375" style="1" customWidth="1"/>
    <col min="3369" max="3369" width="9.28515625" style="1" customWidth="1"/>
    <col min="3370" max="3370" width="10.5703125" style="1" bestFit="1" customWidth="1"/>
    <col min="3371" max="3371" width="9.28515625" style="1" customWidth="1"/>
    <col min="3372" max="3372" width="10.5703125" style="1" bestFit="1" customWidth="1"/>
    <col min="3373" max="3600" width="9.140625" style="1"/>
    <col min="3601" max="3601" width="1.42578125" style="1" customWidth="1"/>
    <col min="3602" max="3602" width="36.5703125" style="1" bestFit="1" customWidth="1"/>
    <col min="3603" max="3603" width="1.42578125" style="1" customWidth="1"/>
    <col min="3604" max="3604" width="8.7109375" style="1" customWidth="1"/>
    <col min="3605" max="3605" width="9.28515625" style="1" customWidth="1"/>
    <col min="3606" max="3606" width="10.5703125" style="1" bestFit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8.7109375" style="1" customWidth="1"/>
    <col min="3611" max="3611" width="9.28515625" style="1" customWidth="1"/>
    <col min="3612" max="3612" width="10.5703125" style="1" bestFit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28515625" style="1" customWidth="1"/>
    <col min="3618" max="3618" width="8.7109375" style="1" customWidth="1"/>
    <col min="3619" max="3619" width="9.5703125" style="1" customWidth="1"/>
    <col min="3620" max="3620" width="10.5703125" style="1" bestFit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8.7109375" style="1" customWidth="1"/>
    <col min="3625" max="3625" width="9.28515625" style="1" customWidth="1"/>
    <col min="3626" max="3626" width="10.5703125" style="1" bestFit="1" customWidth="1"/>
    <col min="3627" max="3627" width="9.28515625" style="1" customWidth="1"/>
    <col min="3628" max="3628" width="10.5703125" style="1" bestFit="1" customWidth="1"/>
    <col min="3629" max="3856" width="9.140625" style="1"/>
    <col min="3857" max="3857" width="1.42578125" style="1" customWidth="1"/>
    <col min="3858" max="3858" width="36.5703125" style="1" bestFit="1" customWidth="1"/>
    <col min="3859" max="3859" width="1.42578125" style="1" customWidth="1"/>
    <col min="3860" max="3860" width="8.7109375" style="1" customWidth="1"/>
    <col min="3861" max="3861" width="9.28515625" style="1" customWidth="1"/>
    <col min="3862" max="3862" width="10.5703125" style="1" bestFit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8.7109375" style="1" customWidth="1"/>
    <col min="3867" max="3867" width="9.28515625" style="1" customWidth="1"/>
    <col min="3868" max="3868" width="10.5703125" style="1" bestFit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28515625" style="1" customWidth="1"/>
    <col min="3874" max="3874" width="8.7109375" style="1" customWidth="1"/>
    <col min="3875" max="3875" width="9.5703125" style="1" customWidth="1"/>
    <col min="3876" max="3876" width="10.5703125" style="1" bestFit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8.7109375" style="1" customWidth="1"/>
    <col min="3881" max="3881" width="9.28515625" style="1" customWidth="1"/>
    <col min="3882" max="3882" width="10.5703125" style="1" bestFit="1" customWidth="1"/>
    <col min="3883" max="3883" width="9.28515625" style="1" customWidth="1"/>
    <col min="3884" max="3884" width="10.5703125" style="1" bestFit="1" customWidth="1"/>
    <col min="3885" max="4112" width="9.140625" style="1"/>
    <col min="4113" max="4113" width="1.42578125" style="1" customWidth="1"/>
    <col min="4114" max="4114" width="36.5703125" style="1" bestFit="1" customWidth="1"/>
    <col min="4115" max="4115" width="1.42578125" style="1" customWidth="1"/>
    <col min="4116" max="4116" width="8.7109375" style="1" customWidth="1"/>
    <col min="4117" max="4117" width="9.28515625" style="1" customWidth="1"/>
    <col min="4118" max="4118" width="10.5703125" style="1" bestFit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8.7109375" style="1" customWidth="1"/>
    <col min="4123" max="4123" width="9.28515625" style="1" customWidth="1"/>
    <col min="4124" max="4124" width="10.5703125" style="1" bestFit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28515625" style="1" customWidth="1"/>
    <col min="4130" max="4130" width="8.7109375" style="1" customWidth="1"/>
    <col min="4131" max="4131" width="9.5703125" style="1" customWidth="1"/>
    <col min="4132" max="4132" width="10.5703125" style="1" bestFit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8.7109375" style="1" customWidth="1"/>
    <col min="4137" max="4137" width="9.28515625" style="1" customWidth="1"/>
    <col min="4138" max="4138" width="10.5703125" style="1" bestFit="1" customWidth="1"/>
    <col min="4139" max="4139" width="9.28515625" style="1" customWidth="1"/>
    <col min="4140" max="4140" width="10.5703125" style="1" bestFit="1" customWidth="1"/>
    <col min="4141" max="4368" width="9.140625" style="1"/>
    <col min="4369" max="4369" width="1.42578125" style="1" customWidth="1"/>
    <col min="4370" max="4370" width="36.5703125" style="1" bestFit="1" customWidth="1"/>
    <col min="4371" max="4371" width="1.42578125" style="1" customWidth="1"/>
    <col min="4372" max="4372" width="8.7109375" style="1" customWidth="1"/>
    <col min="4373" max="4373" width="9.28515625" style="1" customWidth="1"/>
    <col min="4374" max="4374" width="10.5703125" style="1" bestFit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8.7109375" style="1" customWidth="1"/>
    <col min="4379" max="4379" width="9.28515625" style="1" customWidth="1"/>
    <col min="4380" max="4380" width="10.5703125" style="1" bestFit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28515625" style="1" customWidth="1"/>
    <col min="4386" max="4386" width="8.7109375" style="1" customWidth="1"/>
    <col min="4387" max="4387" width="9.5703125" style="1" customWidth="1"/>
    <col min="4388" max="4388" width="10.5703125" style="1" bestFit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8.7109375" style="1" customWidth="1"/>
    <col min="4393" max="4393" width="9.28515625" style="1" customWidth="1"/>
    <col min="4394" max="4394" width="10.5703125" style="1" bestFit="1" customWidth="1"/>
    <col min="4395" max="4395" width="9.28515625" style="1" customWidth="1"/>
    <col min="4396" max="4396" width="10.5703125" style="1" bestFit="1" customWidth="1"/>
    <col min="4397" max="4624" width="9.140625" style="1"/>
    <col min="4625" max="4625" width="1.42578125" style="1" customWidth="1"/>
    <col min="4626" max="4626" width="36.5703125" style="1" bestFit="1" customWidth="1"/>
    <col min="4627" max="4627" width="1.42578125" style="1" customWidth="1"/>
    <col min="4628" max="4628" width="8.7109375" style="1" customWidth="1"/>
    <col min="4629" max="4629" width="9.28515625" style="1" customWidth="1"/>
    <col min="4630" max="4630" width="10.5703125" style="1" bestFit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8.7109375" style="1" customWidth="1"/>
    <col min="4635" max="4635" width="9.28515625" style="1" customWidth="1"/>
    <col min="4636" max="4636" width="10.5703125" style="1" bestFit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28515625" style="1" customWidth="1"/>
    <col min="4642" max="4642" width="8.7109375" style="1" customWidth="1"/>
    <col min="4643" max="4643" width="9.5703125" style="1" customWidth="1"/>
    <col min="4644" max="4644" width="10.5703125" style="1" bestFit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8.7109375" style="1" customWidth="1"/>
    <col min="4649" max="4649" width="9.28515625" style="1" customWidth="1"/>
    <col min="4650" max="4650" width="10.5703125" style="1" bestFit="1" customWidth="1"/>
    <col min="4651" max="4651" width="9.28515625" style="1" customWidth="1"/>
    <col min="4652" max="4652" width="10.5703125" style="1" bestFit="1" customWidth="1"/>
    <col min="4653" max="4880" width="9.140625" style="1"/>
    <col min="4881" max="4881" width="1.42578125" style="1" customWidth="1"/>
    <col min="4882" max="4882" width="36.5703125" style="1" bestFit="1" customWidth="1"/>
    <col min="4883" max="4883" width="1.42578125" style="1" customWidth="1"/>
    <col min="4884" max="4884" width="8.7109375" style="1" customWidth="1"/>
    <col min="4885" max="4885" width="9.28515625" style="1" customWidth="1"/>
    <col min="4886" max="4886" width="10.5703125" style="1" bestFit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8.7109375" style="1" customWidth="1"/>
    <col min="4891" max="4891" width="9.28515625" style="1" customWidth="1"/>
    <col min="4892" max="4892" width="10.5703125" style="1" bestFit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28515625" style="1" customWidth="1"/>
    <col min="4898" max="4898" width="8.7109375" style="1" customWidth="1"/>
    <col min="4899" max="4899" width="9.5703125" style="1" customWidth="1"/>
    <col min="4900" max="4900" width="10.5703125" style="1" bestFit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8.7109375" style="1" customWidth="1"/>
    <col min="4905" max="4905" width="9.28515625" style="1" customWidth="1"/>
    <col min="4906" max="4906" width="10.5703125" style="1" bestFit="1" customWidth="1"/>
    <col min="4907" max="4907" width="9.28515625" style="1" customWidth="1"/>
    <col min="4908" max="4908" width="10.5703125" style="1" bestFit="1" customWidth="1"/>
    <col min="4909" max="5136" width="9.140625" style="1"/>
    <col min="5137" max="5137" width="1.42578125" style="1" customWidth="1"/>
    <col min="5138" max="5138" width="36.5703125" style="1" bestFit="1" customWidth="1"/>
    <col min="5139" max="5139" width="1.42578125" style="1" customWidth="1"/>
    <col min="5140" max="5140" width="8.7109375" style="1" customWidth="1"/>
    <col min="5141" max="5141" width="9.28515625" style="1" customWidth="1"/>
    <col min="5142" max="5142" width="10.5703125" style="1" bestFit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8.7109375" style="1" customWidth="1"/>
    <col min="5147" max="5147" width="9.28515625" style="1" customWidth="1"/>
    <col min="5148" max="5148" width="10.5703125" style="1" bestFit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28515625" style="1" customWidth="1"/>
    <col min="5154" max="5154" width="8.7109375" style="1" customWidth="1"/>
    <col min="5155" max="5155" width="9.5703125" style="1" customWidth="1"/>
    <col min="5156" max="5156" width="10.5703125" style="1" bestFit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8.7109375" style="1" customWidth="1"/>
    <col min="5161" max="5161" width="9.28515625" style="1" customWidth="1"/>
    <col min="5162" max="5162" width="10.5703125" style="1" bestFit="1" customWidth="1"/>
    <col min="5163" max="5163" width="9.28515625" style="1" customWidth="1"/>
    <col min="5164" max="5164" width="10.5703125" style="1" bestFit="1" customWidth="1"/>
    <col min="5165" max="5392" width="9.140625" style="1"/>
    <col min="5393" max="5393" width="1.42578125" style="1" customWidth="1"/>
    <col min="5394" max="5394" width="36.5703125" style="1" bestFit="1" customWidth="1"/>
    <col min="5395" max="5395" width="1.42578125" style="1" customWidth="1"/>
    <col min="5396" max="5396" width="8.7109375" style="1" customWidth="1"/>
    <col min="5397" max="5397" width="9.28515625" style="1" customWidth="1"/>
    <col min="5398" max="5398" width="10.5703125" style="1" bestFit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8.7109375" style="1" customWidth="1"/>
    <col min="5403" max="5403" width="9.28515625" style="1" customWidth="1"/>
    <col min="5404" max="5404" width="10.5703125" style="1" bestFit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28515625" style="1" customWidth="1"/>
    <col min="5410" max="5410" width="8.7109375" style="1" customWidth="1"/>
    <col min="5411" max="5411" width="9.5703125" style="1" customWidth="1"/>
    <col min="5412" max="5412" width="10.5703125" style="1" bestFit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8.7109375" style="1" customWidth="1"/>
    <col min="5417" max="5417" width="9.28515625" style="1" customWidth="1"/>
    <col min="5418" max="5418" width="10.5703125" style="1" bestFit="1" customWidth="1"/>
    <col min="5419" max="5419" width="9.28515625" style="1" customWidth="1"/>
    <col min="5420" max="5420" width="10.5703125" style="1" bestFit="1" customWidth="1"/>
    <col min="5421" max="5648" width="9.140625" style="1"/>
    <col min="5649" max="5649" width="1.42578125" style="1" customWidth="1"/>
    <col min="5650" max="5650" width="36.5703125" style="1" bestFit="1" customWidth="1"/>
    <col min="5651" max="5651" width="1.42578125" style="1" customWidth="1"/>
    <col min="5652" max="5652" width="8.7109375" style="1" customWidth="1"/>
    <col min="5653" max="5653" width="9.28515625" style="1" customWidth="1"/>
    <col min="5654" max="5654" width="10.5703125" style="1" bestFit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8.7109375" style="1" customWidth="1"/>
    <col min="5659" max="5659" width="9.28515625" style="1" customWidth="1"/>
    <col min="5660" max="5660" width="10.5703125" style="1" bestFit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28515625" style="1" customWidth="1"/>
    <col min="5666" max="5666" width="8.7109375" style="1" customWidth="1"/>
    <col min="5667" max="5667" width="9.5703125" style="1" customWidth="1"/>
    <col min="5668" max="5668" width="10.5703125" style="1" bestFit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8.7109375" style="1" customWidth="1"/>
    <col min="5673" max="5673" width="9.28515625" style="1" customWidth="1"/>
    <col min="5674" max="5674" width="10.5703125" style="1" bestFit="1" customWidth="1"/>
    <col min="5675" max="5675" width="9.28515625" style="1" customWidth="1"/>
    <col min="5676" max="5676" width="10.5703125" style="1" bestFit="1" customWidth="1"/>
    <col min="5677" max="5904" width="9.140625" style="1"/>
    <col min="5905" max="5905" width="1.42578125" style="1" customWidth="1"/>
    <col min="5906" max="5906" width="36.5703125" style="1" bestFit="1" customWidth="1"/>
    <col min="5907" max="5907" width="1.42578125" style="1" customWidth="1"/>
    <col min="5908" max="5908" width="8.7109375" style="1" customWidth="1"/>
    <col min="5909" max="5909" width="9.28515625" style="1" customWidth="1"/>
    <col min="5910" max="5910" width="10.5703125" style="1" bestFit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8.7109375" style="1" customWidth="1"/>
    <col min="5915" max="5915" width="9.28515625" style="1" customWidth="1"/>
    <col min="5916" max="5916" width="10.5703125" style="1" bestFit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28515625" style="1" customWidth="1"/>
    <col min="5922" max="5922" width="8.7109375" style="1" customWidth="1"/>
    <col min="5923" max="5923" width="9.5703125" style="1" customWidth="1"/>
    <col min="5924" max="5924" width="10.5703125" style="1" bestFit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8.7109375" style="1" customWidth="1"/>
    <col min="5929" max="5929" width="9.28515625" style="1" customWidth="1"/>
    <col min="5930" max="5930" width="10.5703125" style="1" bestFit="1" customWidth="1"/>
    <col min="5931" max="5931" width="9.28515625" style="1" customWidth="1"/>
    <col min="5932" max="5932" width="10.5703125" style="1" bestFit="1" customWidth="1"/>
    <col min="5933" max="6160" width="9.140625" style="1"/>
    <col min="6161" max="6161" width="1.42578125" style="1" customWidth="1"/>
    <col min="6162" max="6162" width="36.5703125" style="1" bestFit="1" customWidth="1"/>
    <col min="6163" max="6163" width="1.42578125" style="1" customWidth="1"/>
    <col min="6164" max="6164" width="8.7109375" style="1" customWidth="1"/>
    <col min="6165" max="6165" width="9.28515625" style="1" customWidth="1"/>
    <col min="6166" max="6166" width="10.5703125" style="1" bestFit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8.7109375" style="1" customWidth="1"/>
    <col min="6171" max="6171" width="9.28515625" style="1" customWidth="1"/>
    <col min="6172" max="6172" width="10.5703125" style="1" bestFit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28515625" style="1" customWidth="1"/>
    <col min="6178" max="6178" width="8.7109375" style="1" customWidth="1"/>
    <col min="6179" max="6179" width="9.5703125" style="1" customWidth="1"/>
    <col min="6180" max="6180" width="10.5703125" style="1" bestFit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8.7109375" style="1" customWidth="1"/>
    <col min="6185" max="6185" width="9.28515625" style="1" customWidth="1"/>
    <col min="6186" max="6186" width="10.5703125" style="1" bestFit="1" customWidth="1"/>
    <col min="6187" max="6187" width="9.28515625" style="1" customWidth="1"/>
    <col min="6188" max="6188" width="10.5703125" style="1" bestFit="1" customWidth="1"/>
    <col min="6189" max="6416" width="9.140625" style="1"/>
    <col min="6417" max="6417" width="1.42578125" style="1" customWidth="1"/>
    <col min="6418" max="6418" width="36.5703125" style="1" bestFit="1" customWidth="1"/>
    <col min="6419" max="6419" width="1.42578125" style="1" customWidth="1"/>
    <col min="6420" max="6420" width="8.7109375" style="1" customWidth="1"/>
    <col min="6421" max="6421" width="9.28515625" style="1" customWidth="1"/>
    <col min="6422" max="6422" width="10.5703125" style="1" bestFit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8.7109375" style="1" customWidth="1"/>
    <col min="6427" max="6427" width="9.28515625" style="1" customWidth="1"/>
    <col min="6428" max="6428" width="10.5703125" style="1" bestFit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28515625" style="1" customWidth="1"/>
    <col min="6434" max="6434" width="8.7109375" style="1" customWidth="1"/>
    <col min="6435" max="6435" width="9.5703125" style="1" customWidth="1"/>
    <col min="6436" max="6436" width="10.5703125" style="1" bestFit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8.7109375" style="1" customWidth="1"/>
    <col min="6441" max="6441" width="9.28515625" style="1" customWidth="1"/>
    <col min="6442" max="6442" width="10.5703125" style="1" bestFit="1" customWidth="1"/>
    <col min="6443" max="6443" width="9.28515625" style="1" customWidth="1"/>
    <col min="6444" max="6444" width="10.5703125" style="1" bestFit="1" customWidth="1"/>
    <col min="6445" max="6672" width="9.140625" style="1"/>
    <col min="6673" max="6673" width="1.42578125" style="1" customWidth="1"/>
    <col min="6674" max="6674" width="36.5703125" style="1" bestFit="1" customWidth="1"/>
    <col min="6675" max="6675" width="1.42578125" style="1" customWidth="1"/>
    <col min="6676" max="6676" width="8.7109375" style="1" customWidth="1"/>
    <col min="6677" max="6677" width="9.28515625" style="1" customWidth="1"/>
    <col min="6678" max="6678" width="10.5703125" style="1" bestFit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8.7109375" style="1" customWidth="1"/>
    <col min="6683" max="6683" width="9.28515625" style="1" customWidth="1"/>
    <col min="6684" max="6684" width="10.5703125" style="1" bestFit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28515625" style="1" customWidth="1"/>
    <col min="6690" max="6690" width="8.7109375" style="1" customWidth="1"/>
    <col min="6691" max="6691" width="9.5703125" style="1" customWidth="1"/>
    <col min="6692" max="6692" width="10.5703125" style="1" bestFit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8.7109375" style="1" customWidth="1"/>
    <col min="6697" max="6697" width="9.28515625" style="1" customWidth="1"/>
    <col min="6698" max="6698" width="10.5703125" style="1" bestFit="1" customWidth="1"/>
    <col min="6699" max="6699" width="9.28515625" style="1" customWidth="1"/>
    <col min="6700" max="6700" width="10.5703125" style="1" bestFit="1" customWidth="1"/>
    <col min="6701" max="6928" width="9.140625" style="1"/>
    <col min="6929" max="6929" width="1.42578125" style="1" customWidth="1"/>
    <col min="6930" max="6930" width="36.5703125" style="1" bestFit="1" customWidth="1"/>
    <col min="6931" max="6931" width="1.42578125" style="1" customWidth="1"/>
    <col min="6932" max="6932" width="8.7109375" style="1" customWidth="1"/>
    <col min="6933" max="6933" width="9.28515625" style="1" customWidth="1"/>
    <col min="6934" max="6934" width="10.5703125" style="1" bestFit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8.7109375" style="1" customWidth="1"/>
    <col min="6939" max="6939" width="9.28515625" style="1" customWidth="1"/>
    <col min="6940" max="6940" width="10.5703125" style="1" bestFit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28515625" style="1" customWidth="1"/>
    <col min="6946" max="6946" width="8.7109375" style="1" customWidth="1"/>
    <col min="6947" max="6947" width="9.5703125" style="1" customWidth="1"/>
    <col min="6948" max="6948" width="10.5703125" style="1" bestFit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8.7109375" style="1" customWidth="1"/>
    <col min="6953" max="6953" width="9.28515625" style="1" customWidth="1"/>
    <col min="6954" max="6954" width="10.5703125" style="1" bestFit="1" customWidth="1"/>
    <col min="6955" max="6955" width="9.28515625" style="1" customWidth="1"/>
    <col min="6956" max="6956" width="10.5703125" style="1" bestFit="1" customWidth="1"/>
    <col min="6957" max="7184" width="9.140625" style="1"/>
    <col min="7185" max="7185" width="1.42578125" style="1" customWidth="1"/>
    <col min="7186" max="7186" width="36.5703125" style="1" bestFit="1" customWidth="1"/>
    <col min="7187" max="7187" width="1.42578125" style="1" customWidth="1"/>
    <col min="7188" max="7188" width="8.7109375" style="1" customWidth="1"/>
    <col min="7189" max="7189" width="9.28515625" style="1" customWidth="1"/>
    <col min="7190" max="7190" width="10.5703125" style="1" bestFit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8.7109375" style="1" customWidth="1"/>
    <col min="7195" max="7195" width="9.28515625" style="1" customWidth="1"/>
    <col min="7196" max="7196" width="10.5703125" style="1" bestFit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28515625" style="1" customWidth="1"/>
    <col min="7202" max="7202" width="8.7109375" style="1" customWidth="1"/>
    <col min="7203" max="7203" width="9.5703125" style="1" customWidth="1"/>
    <col min="7204" max="7204" width="10.5703125" style="1" bestFit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8.7109375" style="1" customWidth="1"/>
    <col min="7209" max="7209" width="9.28515625" style="1" customWidth="1"/>
    <col min="7210" max="7210" width="10.5703125" style="1" bestFit="1" customWidth="1"/>
    <col min="7211" max="7211" width="9.28515625" style="1" customWidth="1"/>
    <col min="7212" max="7212" width="10.5703125" style="1" bestFit="1" customWidth="1"/>
    <col min="7213" max="7440" width="9.140625" style="1"/>
    <col min="7441" max="7441" width="1.42578125" style="1" customWidth="1"/>
    <col min="7442" max="7442" width="36.5703125" style="1" bestFit="1" customWidth="1"/>
    <col min="7443" max="7443" width="1.42578125" style="1" customWidth="1"/>
    <col min="7444" max="7444" width="8.7109375" style="1" customWidth="1"/>
    <col min="7445" max="7445" width="9.28515625" style="1" customWidth="1"/>
    <col min="7446" max="7446" width="10.5703125" style="1" bestFit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8.7109375" style="1" customWidth="1"/>
    <col min="7451" max="7451" width="9.28515625" style="1" customWidth="1"/>
    <col min="7452" max="7452" width="10.5703125" style="1" bestFit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28515625" style="1" customWidth="1"/>
    <col min="7458" max="7458" width="8.7109375" style="1" customWidth="1"/>
    <col min="7459" max="7459" width="9.5703125" style="1" customWidth="1"/>
    <col min="7460" max="7460" width="10.5703125" style="1" bestFit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8.7109375" style="1" customWidth="1"/>
    <col min="7465" max="7465" width="9.28515625" style="1" customWidth="1"/>
    <col min="7466" max="7466" width="10.5703125" style="1" bestFit="1" customWidth="1"/>
    <col min="7467" max="7467" width="9.28515625" style="1" customWidth="1"/>
    <col min="7468" max="7468" width="10.5703125" style="1" bestFit="1" customWidth="1"/>
    <col min="7469" max="7696" width="9.140625" style="1"/>
    <col min="7697" max="7697" width="1.42578125" style="1" customWidth="1"/>
    <col min="7698" max="7698" width="36.5703125" style="1" bestFit="1" customWidth="1"/>
    <col min="7699" max="7699" width="1.42578125" style="1" customWidth="1"/>
    <col min="7700" max="7700" width="8.7109375" style="1" customWidth="1"/>
    <col min="7701" max="7701" width="9.28515625" style="1" customWidth="1"/>
    <col min="7702" max="7702" width="10.5703125" style="1" bestFit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8.7109375" style="1" customWidth="1"/>
    <col min="7707" max="7707" width="9.28515625" style="1" customWidth="1"/>
    <col min="7708" max="7708" width="10.5703125" style="1" bestFit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28515625" style="1" customWidth="1"/>
    <col min="7714" max="7714" width="8.7109375" style="1" customWidth="1"/>
    <col min="7715" max="7715" width="9.5703125" style="1" customWidth="1"/>
    <col min="7716" max="7716" width="10.5703125" style="1" bestFit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8.7109375" style="1" customWidth="1"/>
    <col min="7721" max="7721" width="9.28515625" style="1" customWidth="1"/>
    <col min="7722" max="7722" width="10.5703125" style="1" bestFit="1" customWidth="1"/>
    <col min="7723" max="7723" width="9.28515625" style="1" customWidth="1"/>
    <col min="7724" max="7724" width="10.5703125" style="1" bestFit="1" customWidth="1"/>
    <col min="7725" max="7952" width="9.140625" style="1"/>
    <col min="7953" max="7953" width="1.42578125" style="1" customWidth="1"/>
    <col min="7954" max="7954" width="36.5703125" style="1" bestFit="1" customWidth="1"/>
    <col min="7955" max="7955" width="1.42578125" style="1" customWidth="1"/>
    <col min="7956" max="7956" width="8.7109375" style="1" customWidth="1"/>
    <col min="7957" max="7957" width="9.28515625" style="1" customWidth="1"/>
    <col min="7958" max="7958" width="10.5703125" style="1" bestFit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8.7109375" style="1" customWidth="1"/>
    <col min="7963" max="7963" width="9.28515625" style="1" customWidth="1"/>
    <col min="7964" max="7964" width="10.5703125" style="1" bestFit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28515625" style="1" customWidth="1"/>
    <col min="7970" max="7970" width="8.7109375" style="1" customWidth="1"/>
    <col min="7971" max="7971" width="9.5703125" style="1" customWidth="1"/>
    <col min="7972" max="7972" width="10.5703125" style="1" bestFit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8.7109375" style="1" customWidth="1"/>
    <col min="7977" max="7977" width="9.28515625" style="1" customWidth="1"/>
    <col min="7978" max="7978" width="10.5703125" style="1" bestFit="1" customWidth="1"/>
    <col min="7979" max="7979" width="9.28515625" style="1" customWidth="1"/>
    <col min="7980" max="7980" width="10.5703125" style="1" bestFit="1" customWidth="1"/>
    <col min="7981" max="8208" width="9.140625" style="1"/>
    <col min="8209" max="8209" width="1.42578125" style="1" customWidth="1"/>
    <col min="8210" max="8210" width="36.5703125" style="1" bestFit="1" customWidth="1"/>
    <col min="8211" max="8211" width="1.42578125" style="1" customWidth="1"/>
    <col min="8212" max="8212" width="8.7109375" style="1" customWidth="1"/>
    <col min="8213" max="8213" width="9.28515625" style="1" customWidth="1"/>
    <col min="8214" max="8214" width="10.5703125" style="1" bestFit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8.7109375" style="1" customWidth="1"/>
    <col min="8219" max="8219" width="9.28515625" style="1" customWidth="1"/>
    <col min="8220" max="8220" width="10.5703125" style="1" bestFit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28515625" style="1" customWidth="1"/>
    <col min="8226" max="8226" width="8.7109375" style="1" customWidth="1"/>
    <col min="8227" max="8227" width="9.5703125" style="1" customWidth="1"/>
    <col min="8228" max="8228" width="10.5703125" style="1" bestFit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8.7109375" style="1" customWidth="1"/>
    <col min="8233" max="8233" width="9.28515625" style="1" customWidth="1"/>
    <col min="8234" max="8234" width="10.5703125" style="1" bestFit="1" customWidth="1"/>
    <col min="8235" max="8235" width="9.28515625" style="1" customWidth="1"/>
    <col min="8236" max="8236" width="10.5703125" style="1" bestFit="1" customWidth="1"/>
    <col min="8237" max="8464" width="9.140625" style="1"/>
    <col min="8465" max="8465" width="1.42578125" style="1" customWidth="1"/>
    <col min="8466" max="8466" width="36.5703125" style="1" bestFit="1" customWidth="1"/>
    <col min="8467" max="8467" width="1.42578125" style="1" customWidth="1"/>
    <col min="8468" max="8468" width="8.7109375" style="1" customWidth="1"/>
    <col min="8469" max="8469" width="9.28515625" style="1" customWidth="1"/>
    <col min="8470" max="8470" width="10.5703125" style="1" bestFit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8.7109375" style="1" customWidth="1"/>
    <col min="8475" max="8475" width="9.28515625" style="1" customWidth="1"/>
    <col min="8476" max="8476" width="10.5703125" style="1" bestFit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28515625" style="1" customWidth="1"/>
    <col min="8482" max="8482" width="8.7109375" style="1" customWidth="1"/>
    <col min="8483" max="8483" width="9.5703125" style="1" customWidth="1"/>
    <col min="8484" max="8484" width="10.5703125" style="1" bestFit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8.7109375" style="1" customWidth="1"/>
    <col min="8489" max="8489" width="9.28515625" style="1" customWidth="1"/>
    <col min="8490" max="8490" width="10.5703125" style="1" bestFit="1" customWidth="1"/>
    <col min="8491" max="8491" width="9.28515625" style="1" customWidth="1"/>
    <col min="8492" max="8492" width="10.5703125" style="1" bestFit="1" customWidth="1"/>
    <col min="8493" max="8720" width="9.140625" style="1"/>
    <col min="8721" max="8721" width="1.42578125" style="1" customWidth="1"/>
    <col min="8722" max="8722" width="36.5703125" style="1" bestFit="1" customWidth="1"/>
    <col min="8723" max="8723" width="1.42578125" style="1" customWidth="1"/>
    <col min="8724" max="8724" width="8.7109375" style="1" customWidth="1"/>
    <col min="8725" max="8725" width="9.28515625" style="1" customWidth="1"/>
    <col min="8726" max="8726" width="10.5703125" style="1" bestFit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8.7109375" style="1" customWidth="1"/>
    <col min="8731" max="8731" width="9.28515625" style="1" customWidth="1"/>
    <col min="8732" max="8732" width="10.5703125" style="1" bestFit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28515625" style="1" customWidth="1"/>
    <col min="8738" max="8738" width="8.7109375" style="1" customWidth="1"/>
    <col min="8739" max="8739" width="9.5703125" style="1" customWidth="1"/>
    <col min="8740" max="8740" width="10.5703125" style="1" bestFit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8.7109375" style="1" customWidth="1"/>
    <col min="8745" max="8745" width="9.28515625" style="1" customWidth="1"/>
    <col min="8746" max="8746" width="10.5703125" style="1" bestFit="1" customWidth="1"/>
    <col min="8747" max="8747" width="9.28515625" style="1" customWidth="1"/>
    <col min="8748" max="8748" width="10.5703125" style="1" bestFit="1" customWidth="1"/>
    <col min="8749" max="8976" width="9.140625" style="1"/>
    <col min="8977" max="8977" width="1.42578125" style="1" customWidth="1"/>
    <col min="8978" max="8978" width="36.5703125" style="1" bestFit="1" customWidth="1"/>
    <col min="8979" max="8979" width="1.42578125" style="1" customWidth="1"/>
    <col min="8980" max="8980" width="8.7109375" style="1" customWidth="1"/>
    <col min="8981" max="8981" width="9.28515625" style="1" customWidth="1"/>
    <col min="8982" max="8982" width="10.5703125" style="1" bestFit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8.7109375" style="1" customWidth="1"/>
    <col min="8987" max="8987" width="9.28515625" style="1" customWidth="1"/>
    <col min="8988" max="8988" width="10.5703125" style="1" bestFit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28515625" style="1" customWidth="1"/>
    <col min="8994" max="8994" width="8.7109375" style="1" customWidth="1"/>
    <col min="8995" max="8995" width="9.5703125" style="1" customWidth="1"/>
    <col min="8996" max="8996" width="10.5703125" style="1" bestFit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8.7109375" style="1" customWidth="1"/>
    <col min="9001" max="9001" width="9.28515625" style="1" customWidth="1"/>
    <col min="9002" max="9002" width="10.5703125" style="1" bestFit="1" customWidth="1"/>
    <col min="9003" max="9003" width="9.28515625" style="1" customWidth="1"/>
    <col min="9004" max="9004" width="10.5703125" style="1" bestFit="1" customWidth="1"/>
    <col min="9005" max="9232" width="9.140625" style="1"/>
    <col min="9233" max="9233" width="1.42578125" style="1" customWidth="1"/>
    <col min="9234" max="9234" width="36.5703125" style="1" bestFit="1" customWidth="1"/>
    <col min="9235" max="9235" width="1.42578125" style="1" customWidth="1"/>
    <col min="9236" max="9236" width="8.7109375" style="1" customWidth="1"/>
    <col min="9237" max="9237" width="9.28515625" style="1" customWidth="1"/>
    <col min="9238" max="9238" width="10.5703125" style="1" bestFit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8.7109375" style="1" customWidth="1"/>
    <col min="9243" max="9243" width="9.28515625" style="1" customWidth="1"/>
    <col min="9244" max="9244" width="10.5703125" style="1" bestFit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28515625" style="1" customWidth="1"/>
    <col min="9250" max="9250" width="8.7109375" style="1" customWidth="1"/>
    <col min="9251" max="9251" width="9.5703125" style="1" customWidth="1"/>
    <col min="9252" max="9252" width="10.5703125" style="1" bestFit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8.7109375" style="1" customWidth="1"/>
    <col min="9257" max="9257" width="9.28515625" style="1" customWidth="1"/>
    <col min="9258" max="9258" width="10.5703125" style="1" bestFit="1" customWidth="1"/>
    <col min="9259" max="9259" width="9.28515625" style="1" customWidth="1"/>
    <col min="9260" max="9260" width="10.5703125" style="1" bestFit="1" customWidth="1"/>
    <col min="9261" max="9488" width="9.140625" style="1"/>
    <col min="9489" max="9489" width="1.42578125" style="1" customWidth="1"/>
    <col min="9490" max="9490" width="36.5703125" style="1" bestFit="1" customWidth="1"/>
    <col min="9491" max="9491" width="1.42578125" style="1" customWidth="1"/>
    <col min="9492" max="9492" width="8.7109375" style="1" customWidth="1"/>
    <col min="9493" max="9493" width="9.28515625" style="1" customWidth="1"/>
    <col min="9494" max="9494" width="10.5703125" style="1" bestFit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8.7109375" style="1" customWidth="1"/>
    <col min="9499" max="9499" width="9.28515625" style="1" customWidth="1"/>
    <col min="9500" max="9500" width="10.5703125" style="1" bestFit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28515625" style="1" customWidth="1"/>
    <col min="9506" max="9506" width="8.7109375" style="1" customWidth="1"/>
    <col min="9507" max="9507" width="9.5703125" style="1" customWidth="1"/>
    <col min="9508" max="9508" width="10.5703125" style="1" bestFit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8.7109375" style="1" customWidth="1"/>
    <col min="9513" max="9513" width="9.28515625" style="1" customWidth="1"/>
    <col min="9514" max="9514" width="10.5703125" style="1" bestFit="1" customWidth="1"/>
    <col min="9515" max="9515" width="9.28515625" style="1" customWidth="1"/>
    <col min="9516" max="9516" width="10.5703125" style="1" bestFit="1" customWidth="1"/>
    <col min="9517" max="9744" width="9.140625" style="1"/>
    <col min="9745" max="9745" width="1.42578125" style="1" customWidth="1"/>
    <col min="9746" max="9746" width="36.5703125" style="1" bestFit="1" customWidth="1"/>
    <col min="9747" max="9747" width="1.42578125" style="1" customWidth="1"/>
    <col min="9748" max="9748" width="8.7109375" style="1" customWidth="1"/>
    <col min="9749" max="9749" width="9.28515625" style="1" customWidth="1"/>
    <col min="9750" max="9750" width="10.5703125" style="1" bestFit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8.7109375" style="1" customWidth="1"/>
    <col min="9755" max="9755" width="9.28515625" style="1" customWidth="1"/>
    <col min="9756" max="9756" width="10.5703125" style="1" bestFit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28515625" style="1" customWidth="1"/>
    <col min="9762" max="9762" width="8.7109375" style="1" customWidth="1"/>
    <col min="9763" max="9763" width="9.5703125" style="1" customWidth="1"/>
    <col min="9764" max="9764" width="10.5703125" style="1" bestFit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8.7109375" style="1" customWidth="1"/>
    <col min="9769" max="9769" width="9.28515625" style="1" customWidth="1"/>
    <col min="9770" max="9770" width="10.5703125" style="1" bestFit="1" customWidth="1"/>
    <col min="9771" max="9771" width="9.28515625" style="1" customWidth="1"/>
    <col min="9772" max="9772" width="10.5703125" style="1" bestFit="1" customWidth="1"/>
    <col min="9773" max="10000" width="9.140625" style="1"/>
    <col min="10001" max="10001" width="1.42578125" style="1" customWidth="1"/>
    <col min="10002" max="10002" width="36.5703125" style="1" bestFit="1" customWidth="1"/>
    <col min="10003" max="10003" width="1.42578125" style="1" customWidth="1"/>
    <col min="10004" max="10004" width="8.7109375" style="1" customWidth="1"/>
    <col min="10005" max="10005" width="9.28515625" style="1" customWidth="1"/>
    <col min="10006" max="10006" width="10.5703125" style="1" bestFit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8.7109375" style="1" customWidth="1"/>
    <col min="10011" max="10011" width="9.28515625" style="1" customWidth="1"/>
    <col min="10012" max="10012" width="10.5703125" style="1" bestFit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28515625" style="1" customWidth="1"/>
    <col min="10018" max="10018" width="8.7109375" style="1" customWidth="1"/>
    <col min="10019" max="10019" width="9.5703125" style="1" customWidth="1"/>
    <col min="10020" max="10020" width="10.5703125" style="1" bestFit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8.7109375" style="1" customWidth="1"/>
    <col min="10025" max="10025" width="9.28515625" style="1" customWidth="1"/>
    <col min="10026" max="10026" width="10.5703125" style="1" bestFit="1" customWidth="1"/>
    <col min="10027" max="10027" width="9.28515625" style="1" customWidth="1"/>
    <col min="10028" max="10028" width="10.5703125" style="1" bestFit="1" customWidth="1"/>
    <col min="10029" max="10256" width="9.140625" style="1"/>
    <col min="10257" max="10257" width="1.42578125" style="1" customWidth="1"/>
    <col min="10258" max="10258" width="36.5703125" style="1" bestFit="1" customWidth="1"/>
    <col min="10259" max="10259" width="1.42578125" style="1" customWidth="1"/>
    <col min="10260" max="10260" width="8.7109375" style="1" customWidth="1"/>
    <col min="10261" max="10261" width="9.28515625" style="1" customWidth="1"/>
    <col min="10262" max="10262" width="10.5703125" style="1" bestFit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8.7109375" style="1" customWidth="1"/>
    <col min="10267" max="10267" width="9.28515625" style="1" customWidth="1"/>
    <col min="10268" max="10268" width="10.5703125" style="1" bestFit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28515625" style="1" customWidth="1"/>
    <col min="10274" max="10274" width="8.7109375" style="1" customWidth="1"/>
    <col min="10275" max="10275" width="9.5703125" style="1" customWidth="1"/>
    <col min="10276" max="10276" width="10.5703125" style="1" bestFit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8.7109375" style="1" customWidth="1"/>
    <col min="10281" max="10281" width="9.28515625" style="1" customWidth="1"/>
    <col min="10282" max="10282" width="10.5703125" style="1" bestFit="1" customWidth="1"/>
    <col min="10283" max="10283" width="9.28515625" style="1" customWidth="1"/>
    <col min="10284" max="10284" width="10.5703125" style="1" bestFit="1" customWidth="1"/>
    <col min="10285" max="10512" width="9.140625" style="1"/>
    <col min="10513" max="10513" width="1.42578125" style="1" customWidth="1"/>
    <col min="10514" max="10514" width="36.5703125" style="1" bestFit="1" customWidth="1"/>
    <col min="10515" max="10515" width="1.42578125" style="1" customWidth="1"/>
    <col min="10516" max="10516" width="8.7109375" style="1" customWidth="1"/>
    <col min="10517" max="10517" width="9.28515625" style="1" customWidth="1"/>
    <col min="10518" max="10518" width="10.5703125" style="1" bestFit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8.7109375" style="1" customWidth="1"/>
    <col min="10523" max="10523" width="9.28515625" style="1" customWidth="1"/>
    <col min="10524" max="10524" width="10.5703125" style="1" bestFit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28515625" style="1" customWidth="1"/>
    <col min="10530" max="10530" width="8.7109375" style="1" customWidth="1"/>
    <col min="10531" max="10531" width="9.5703125" style="1" customWidth="1"/>
    <col min="10532" max="10532" width="10.5703125" style="1" bestFit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8.7109375" style="1" customWidth="1"/>
    <col min="10537" max="10537" width="9.28515625" style="1" customWidth="1"/>
    <col min="10538" max="10538" width="10.5703125" style="1" bestFit="1" customWidth="1"/>
    <col min="10539" max="10539" width="9.28515625" style="1" customWidth="1"/>
    <col min="10540" max="10540" width="10.5703125" style="1" bestFit="1" customWidth="1"/>
    <col min="10541" max="10768" width="9.140625" style="1"/>
    <col min="10769" max="10769" width="1.42578125" style="1" customWidth="1"/>
    <col min="10770" max="10770" width="36.5703125" style="1" bestFit="1" customWidth="1"/>
    <col min="10771" max="10771" width="1.42578125" style="1" customWidth="1"/>
    <col min="10772" max="10772" width="8.7109375" style="1" customWidth="1"/>
    <col min="10773" max="10773" width="9.28515625" style="1" customWidth="1"/>
    <col min="10774" max="10774" width="10.5703125" style="1" bestFit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8.7109375" style="1" customWidth="1"/>
    <col min="10779" max="10779" width="9.28515625" style="1" customWidth="1"/>
    <col min="10780" max="10780" width="10.5703125" style="1" bestFit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28515625" style="1" customWidth="1"/>
    <col min="10786" max="10786" width="8.7109375" style="1" customWidth="1"/>
    <col min="10787" max="10787" width="9.5703125" style="1" customWidth="1"/>
    <col min="10788" max="10788" width="10.5703125" style="1" bestFit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8.7109375" style="1" customWidth="1"/>
    <col min="10793" max="10793" width="9.28515625" style="1" customWidth="1"/>
    <col min="10794" max="10794" width="10.5703125" style="1" bestFit="1" customWidth="1"/>
    <col min="10795" max="10795" width="9.28515625" style="1" customWidth="1"/>
    <col min="10796" max="10796" width="10.5703125" style="1" bestFit="1" customWidth="1"/>
    <col min="10797" max="11024" width="9.140625" style="1"/>
    <col min="11025" max="11025" width="1.42578125" style="1" customWidth="1"/>
    <col min="11026" max="11026" width="36.5703125" style="1" bestFit="1" customWidth="1"/>
    <col min="11027" max="11027" width="1.42578125" style="1" customWidth="1"/>
    <col min="11028" max="11028" width="8.7109375" style="1" customWidth="1"/>
    <col min="11029" max="11029" width="9.28515625" style="1" customWidth="1"/>
    <col min="11030" max="11030" width="10.5703125" style="1" bestFit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8.7109375" style="1" customWidth="1"/>
    <col min="11035" max="11035" width="9.28515625" style="1" customWidth="1"/>
    <col min="11036" max="11036" width="10.5703125" style="1" bestFit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28515625" style="1" customWidth="1"/>
    <col min="11042" max="11042" width="8.7109375" style="1" customWidth="1"/>
    <col min="11043" max="11043" width="9.5703125" style="1" customWidth="1"/>
    <col min="11044" max="11044" width="10.5703125" style="1" bestFit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8.7109375" style="1" customWidth="1"/>
    <col min="11049" max="11049" width="9.28515625" style="1" customWidth="1"/>
    <col min="11050" max="11050" width="10.5703125" style="1" bestFit="1" customWidth="1"/>
    <col min="11051" max="11051" width="9.28515625" style="1" customWidth="1"/>
    <col min="11052" max="11052" width="10.5703125" style="1" bestFit="1" customWidth="1"/>
    <col min="11053" max="11280" width="9.140625" style="1"/>
    <col min="11281" max="11281" width="1.42578125" style="1" customWidth="1"/>
    <col min="11282" max="11282" width="36.5703125" style="1" bestFit="1" customWidth="1"/>
    <col min="11283" max="11283" width="1.42578125" style="1" customWidth="1"/>
    <col min="11284" max="11284" width="8.7109375" style="1" customWidth="1"/>
    <col min="11285" max="11285" width="9.28515625" style="1" customWidth="1"/>
    <col min="11286" max="11286" width="10.5703125" style="1" bestFit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8.7109375" style="1" customWidth="1"/>
    <col min="11291" max="11291" width="9.28515625" style="1" customWidth="1"/>
    <col min="11292" max="11292" width="10.5703125" style="1" bestFit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28515625" style="1" customWidth="1"/>
    <col min="11298" max="11298" width="8.7109375" style="1" customWidth="1"/>
    <col min="11299" max="11299" width="9.5703125" style="1" customWidth="1"/>
    <col min="11300" max="11300" width="10.5703125" style="1" bestFit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8.7109375" style="1" customWidth="1"/>
    <col min="11305" max="11305" width="9.28515625" style="1" customWidth="1"/>
    <col min="11306" max="11306" width="10.5703125" style="1" bestFit="1" customWidth="1"/>
    <col min="11307" max="11307" width="9.28515625" style="1" customWidth="1"/>
    <col min="11308" max="11308" width="10.5703125" style="1" bestFit="1" customWidth="1"/>
    <col min="11309" max="11536" width="9.140625" style="1"/>
    <col min="11537" max="11537" width="1.42578125" style="1" customWidth="1"/>
    <col min="11538" max="11538" width="36.5703125" style="1" bestFit="1" customWidth="1"/>
    <col min="11539" max="11539" width="1.42578125" style="1" customWidth="1"/>
    <col min="11540" max="11540" width="8.7109375" style="1" customWidth="1"/>
    <col min="11541" max="11541" width="9.28515625" style="1" customWidth="1"/>
    <col min="11542" max="11542" width="10.5703125" style="1" bestFit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8.7109375" style="1" customWidth="1"/>
    <col min="11547" max="11547" width="9.28515625" style="1" customWidth="1"/>
    <col min="11548" max="11548" width="10.5703125" style="1" bestFit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28515625" style="1" customWidth="1"/>
    <col min="11554" max="11554" width="8.7109375" style="1" customWidth="1"/>
    <col min="11555" max="11555" width="9.5703125" style="1" customWidth="1"/>
    <col min="11556" max="11556" width="10.5703125" style="1" bestFit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8.7109375" style="1" customWidth="1"/>
    <col min="11561" max="11561" width="9.28515625" style="1" customWidth="1"/>
    <col min="11562" max="11562" width="10.5703125" style="1" bestFit="1" customWidth="1"/>
    <col min="11563" max="11563" width="9.28515625" style="1" customWidth="1"/>
    <col min="11564" max="11564" width="10.5703125" style="1" bestFit="1" customWidth="1"/>
    <col min="11565" max="11792" width="9.140625" style="1"/>
    <col min="11793" max="11793" width="1.42578125" style="1" customWidth="1"/>
    <col min="11794" max="11794" width="36.5703125" style="1" bestFit="1" customWidth="1"/>
    <col min="11795" max="11795" width="1.42578125" style="1" customWidth="1"/>
    <col min="11796" max="11796" width="8.7109375" style="1" customWidth="1"/>
    <col min="11797" max="11797" width="9.28515625" style="1" customWidth="1"/>
    <col min="11798" max="11798" width="10.5703125" style="1" bestFit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8.7109375" style="1" customWidth="1"/>
    <col min="11803" max="11803" width="9.28515625" style="1" customWidth="1"/>
    <col min="11804" max="11804" width="10.5703125" style="1" bestFit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28515625" style="1" customWidth="1"/>
    <col min="11810" max="11810" width="8.7109375" style="1" customWidth="1"/>
    <col min="11811" max="11811" width="9.5703125" style="1" customWidth="1"/>
    <col min="11812" max="11812" width="10.5703125" style="1" bestFit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8.7109375" style="1" customWidth="1"/>
    <col min="11817" max="11817" width="9.28515625" style="1" customWidth="1"/>
    <col min="11818" max="11818" width="10.5703125" style="1" bestFit="1" customWidth="1"/>
    <col min="11819" max="11819" width="9.28515625" style="1" customWidth="1"/>
    <col min="11820" max="11820" width="10.5703125" style="1" bestFit="1" customWidth="1"/>
    <col min="11821" max="12048" width="9.140625" style="1"/>
    <col min="12049" max="12049" width="1.42578125" style="1" customWidth="1"/>
    <col min="12050" max="12050" width="36.5703125" style="1" bestFit="1" customWidth="1"/>
    <col min="12051" max="12051" width="1.42578125" style="1" customWidth="1"/>
    <col min="12052" max="12052" width="8.7109375" style="1" customWidth="1"/>
    <col min="12053" max="12053" width="9.28515625" style="1" customWidth="1"/>
    <col min="12054" max="12054" width="10.5703125" style="1" bestFit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8.7109375" style="1" customWidth="1"/>
    <col min="12059" max="12059" width="9.28515625" style="1" customWidth="1"/>
    <col min="12060" max="12060" width="10.5703125" style="1" bestFit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28515625" style="1" customWidth="1"/>
    <col min="12066" max="12066" width="8.7109375" style="1" customWidth="1"/>
    <col min="12067" max="12067" width="9.5703125" style="1" customWidth="1"/>
    <col min="12068" max="12068" width="10.5703125" style="1" bestFit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8.7109375" style="1" customWidth="1"/>
    <col min="12073" max="12073" width="9.28515625" style="1" customWidth="1"/>
    <col min="12074" max="12074" width="10.5703125" style="1" bestFit="1" customWidth="1"/>
    <col min="12075" max="12075" width="9.28515625" style="1" customWidth="1"/>
    <col min="12076" max="12076" width="10.5703125" style="1" bestFit="1" customWidth="1"/>
    <col min="12077" max="12304" width="9.140625" style="1"/>
    <col min="12305" max="12305" width="1.42578125" style="1" customWidth="1"/>
    <col min="12306" max="12306" width="36.5703125" style="1" bestFit="1" customWidth="1"/>
    <col min="12307" max="12307" width="1.42578125" style="1" customWidth="1"/>
    <col min="12308" max="12308" width="8.7109375" style="1" customWidth="1"/>
    <col min="12309" max="12309" width="9.28515625" style="1" customWidth="1"/>
    <col min="12310" max="12310" width="10.5703125" style="1" bestFit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8.7109375" style="1" customWidth="1"/>
    <col min="12315" max="12315" width="9.28515625" style="1" customWidth="1"/>
    <col min="12316" max="12316" width="10.5703125" style="1" bestFit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28515625" style="1" customWidth="1"/>
    <col min="12322" max="12322" width="8.7109375" style="1" customWidth="1"/>
    <col min="12323" max="12323" width="9.5703125" style="1" customWidth="1"/>
    <col min="12324" max="12324" width="10.5703125" style="1" bestFit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8.7109375" style="1" customWidth="1"/>
    <col min="12329" max="12329" width="9.28515625" style="1" customWidth="1"/>
    <col min="12330" max="12330" width="10.5703125" style="1" bestFit="1" customWidth="1"/>
    <col min="12331" max="12331" width="9.28515625" style="1" customWidth="1"/>
    <col min="12332" max="12332" width="10.5703125" style="1" bestFit="1" customWidth="1"/>
    <col min="12333" max="12560" width="9.140625" style="1"/>
    <col min="12561" max="12561" width="1.42578125" style="1" customWidth="1"/>
    <col min="12562" max="12562" width="36.5703125" style="1" bestFit="1" customWidth="1"/>
    <col min="12563" max="12563" width="1.42578125" style="1" customWidth="1"/>
    <col min="12564" max="12564" width="8.7109375" style="1" customWidth="1"/>
    <col min="12565" max="12565" width="9.28515625" style="1" customWidth="1"/>
    <col min="12566" max="12566" width="10.5703125" style="1" bestFit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8.7109375" style="1" customWidth="1"/>
    <col min="12571" max="12571" width="9.28515625" style="1" customWidth="1"/>
    <col min="12572" max="12572" width="10.5703125" style="1" bestFit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28515625" style="1" customWidth="1"/>
    <col min="12578" max="12578" width="8.7109375" style="1" customWidth="1"/>
    <col min="12579" max="12579" width="9.5703125" style="1" customWidth="1"/>
    <col min="12580" max="12580" width="10.5703125" style="1" bestFit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8.7109375" style="1" customWidth="1"/>
    <col min="12585" max="12585" width="9.28515625" style="1" customWidth="1"/>
    <col min="12586" max="12586" width="10.5703125" style="1" bestFit="1" customWidth="1"/>
    <col min="12587" max="12587" width="9.28515625" style="1" customWidth="1"/>
    <col min="12588" max="12588" width="10.5703125" style="1" bestFit="1" customWidth="1"/>
    <col min="12589" max="12816" width="9.140625" style="1"/>
    <col min="12817" max="12817" width="1.42578125" style="1" customWidth="1"/>
    <col min="12818" max="12818" width="36.5703125" style="1" bestFit="1" customWidth="1"/>
    <col min="12819" max="12819" width="1.42578125" style="1" customWidth="1"/>
    <col min="12820" max="12820" width="8.7109375" style="1" customWidth="1"/>
    <col min="12821" max="12821" width="9.28515625" style="1" customWidth="1"/>
    <col min="12822" max="12822" width="10.5703125" style="1" bestFit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8.7109375" style="1" customWidth="1"/>
    <col min="12827" max="12827" width="9.28515625" style="1" customWidth="1"/>
    <col min="12828" max="12828" width="10.5703125" style="1" bestFit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28515625" style="1" customWidth="1"/>
    <col min="12834" max="12834" width="8.7109375" style="1" customWidth="1"/>
    <col min="12835" max="12835" width="9.5703125" style="1" customWidth="1"/>
    <col min="12836" max="12836" width="10.5703125" style="1" bestFit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8.7109375" style="1" customWidth="1"/>
    <col min="12841" max="12841" width="9.28515625" style="1" customWidth="1"/>
    <col min="12842" max="12842" width="10.5703125" style="1" bestFit="1" customWidth="1"/>
    <col min="12843" max="12843" width="9.28515625" style="1" customWidth="1"/>
    <col min="12844" max="12844" width="10.5703125" style="1" bestFit="1" customWidth="1"/>
    <col min="12845" max="13072" width="9.140625" style="1"/>
    <col min="13073" max="13073" width="1.42578125" style="1" customWidth="1"/>
    <col min="13074" max="13074" width="36.5703125" style="1" bestFit="1" customWidth="1"/>
    <col min="13075" max="13075" width="1.42578125" style="1" customWidth="1"/>
    <col min="13076" max="13076" width="8.7109375" style="1" customWidth="1"/>
    <col min="13077" max="13077" width="9.28515625" style="1" customWidth="1"/>
    <col min="13078" max="13078" width="10.5703125" style="1" bestFit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8.7109375" style="1" customWidth="1"/>
    <col min="13083" max="13083" width="9.28515625" style="1" customWidth="1"/>
    <col min="13084" max="13084" width="10.5703125" style="1" bestFit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28515625" style="1" customWidth="1"/>
    <col min="13090" max="13090" width="8.7109375" style="1" customWidth="1"/>
    <col min="13091" max="13091" width="9.5703125" style="1" customWidth="1"/>
    <col min="13092" max="13092" width="10.5703125" style="1" bestFit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8.7109375" style="1" customWidth="1"/>
    <col min="13097" max="13097" width="9.28515625" style="1" customWidth="1"/>
    <col min="13098" max="13098" width="10.5703125" style="1" bestFit="1" customWidth="1"/>
    <col min="13099" max="13099" width="9.28515625" style="1" customWidth="1"/>
    <col min="13100" max="13100" width="10.5703125" style="1" bestFit="1" customWidth="1"/>
    <col min="13101" max="13328" width="9.140625" style="1"/>
    <col min="13329" max="13329" width="1.42578125" style="1" customWidth="1"/>
    <col min="13330" max="13330" width="36.5703125" style="1" bestFit="1" customWidth="1"/>
    <col min="13331" max="13331" width="1.42578125" style="1" customWidth="1"/>
    <col min="13332" max="13332" width="8.7109375" style="1" customWidth="1"/>
    <col min="13333" max="13333" width="9.28515625" style="1" customWidth="1"/>
    <col min="13334" max="13334" width="10.5703125" style="1" bestFit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8.7109375" style="1" customWidth="1"/>
    <col min="13339" max="13339" width="9.28515625" style="1" customWidth="1"/>
    <col min="13340" max="13340" width="10.5703125" style="1" bestFit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28515625" style="1" customWidth="1"/>
    <col min="13346" max="13346" width="8.7109375" style="1" customWidth="1"/>
    <col min="13347" max="13347" width="9.5703125" style="1" customWidth="1"/>
    <col min="13348" max="13348" width="10.5703125" style="1" bestFit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8.7109375" style="1" customWidth="1"/>
    <col min="13353" max="13353" width="9.28515625" style="1" customWidth="1"/>
    <col min="13354" max="13354" width="10.5703125" style="1" bestFit="1" customWidth="1"/>
    <col min="13355" max="13355" width="9.28515625" style="1" customWidth="1"/>
    <col min="13356" max="13356" width="10.5703125" style="1" bestFit="1" customWidth="1"/>
    <col min="13357" max="13584" width="9.140625" style="1"/>
    <col min="13585" max="13585" width="1.42578125" style="1" customWidth="1"/>
    <col min="13586" max="13586" width="36.5703125" style="1" bestFit="1" customWidth="1"/>
    <col min="13587" max="13587" width="1.42578125" style="1" customWidth="1"/>
    <col min="13588" max="13588" width="8.7109375" style="1" customWidth="1"/>
    <col min="13589" max="13589" width="9.28515625" style="1" customWidth="1"/>
    <col min="13590" max="13590" width="10.5703125" style="1" bestFit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8.7109375" style="1" customWidth="1"/>
    <col min="13595" max="13595" width="9.28515625" style="1" customWidth="1"/>
    <col min="13596" max="13596" width="10.5703125" style="1" bestFit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28515625" style="1" customWidth="1"/>
    <col min="13602" max="13602" width="8.7109375" style="1" customWidth="1"/>
    <col min="13603" max="13603" width="9.5703125" style="1" customWidth="1"/>
    <col min="13604" max="13604" width="10.5703125" style="1" bestFit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8.7109375" style="1" customWidth="1"/>
    <col min="13609" max="13609" width="9.28515625" style="1" customWidth="1"/>
    <col min="13610" max="13610" width="10.5703125" style="1" bestFit="1" customWidth="1"/>
    <col min="13611" max="13611" width="9.28515625" style="1" customWidth="1"/>
    <col min="13612" max="13612" width="10.5703125" style="1" bestFit="1" customWidth="1"/>
    <col min="13613" max="13840" width="9.140625" style="1"/>
    <col min="13841" max="13841" width="1.42578125" style="1" customWidth="1"/>
    <col min="13842" max="13842" width="36.5703125" style="1" bestFit="1" customWidth="1"/>
    <col min="13843" max="13843" width="1.42578125" style="1" customWidth="1"/>
    <col min="13844" max="13844" width="8.7109375" style="1" customWidth="1"/>
    <col min="13845" max="13845" width="9.28515625" style="1" customWidth="1"/>
    <col min="13846" max="13846" width="10.5703125" style="1" bestFit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8.7109375" style="1" customWidth="1"/>
    <col min="13851" max="13851" width="9.28515625" style="1" customWidth="1"/>
    <col min="13852" max="13852" width="10.5703125" style="1" bestFit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28515625" style="1" customWidth="1"/>
    <col min="13858" max="13858" width="8.7109375" style="1" customWidth="1"/>
    <col min="13859" max="13859" width="9.5703125" style="1" customWidth="1"/>
    <col min="13860" max="13860" width="10.5703125" style="1" bestFit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8.7109375" style="1" customWidth="1"/>
    <col min="13865" max="13865" width="9.28515625" style="1" customWidth="1"/>
    <col min="13866" max="13866" width="10.5703125" style="1" bestFit="1" customWidth="1"/>
    <col min="13867" max="13867" width="9.28515625" style="1" customWidth="1"/>
    <col min="13868" max="13868" width="10.5703125" style="1" bestFit="1" customWidth="1"/>
    <col min="13869" max="14096" width="9.140625" style="1"/>
    <col min="14097" max="14097" width="1.42578125" style="1" customWidth="1"/>
    <col min="14098" max="14098" width="36.5703125" style="1" bestFit="1" customWidth="1"/>
    <col min="14099" max="14099" width="1.42578125" style="1" customWidth="1"/>
    <col min="14100" max="14100" width="8.7109375" style="1" customWidth="1"/>
    <col min="14101" max="14101" width="9.28515625" style="1" customWidth="1"/>
    <col min="14102" max="14102" width="10.5703125" style="1" bestFit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8.7109375" style="1" customWidth="1"/>
    <col min="14107" max="14107" width="9.28515625" style="1" customWidth="1"/>
    <col min="14108" max="14108" width="10.5703125" style="1" bestFit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28515625" style="1" customWidth="1"/>
    <col min="14114" max="14114" width="8.7109375" style="1" customWidth="1"/>
    <col min="14115" max="14115" width="9.5703125" style="1" customWidth="1"/>
    <col min="14116" max="14116" width="10.5703125" style="1" bestFit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8.7109375" style="1" customWidth="1"/>
    <col min="14121" max="14121" width="9.28515625" style="1" customWidth="1"/>
    <col min="14122" max="14122" width="10.5703125" style="1" bestFit="1" customWidth="1"/>
    <col min="14123" max="14123" width="9.28515625" style="1" customWidth="1"/>
    <col min="14124" max="14124" width="10.5703125" style="1" bestFit="1" customWidth="1"/>
    <col min="14125" max="14352" width="9.140625" style="1"/>
    <col min="14353" max="14353" width="1.42578125" style="1" customWidth="1"/>
    <col min="14354" max="14354" width="36.5703125" style="1" bestFit="1" customWidth="1"/>
    <col min="14355" max="14355" width="1.42578125" style="1" customWidth="1"/>
    <col min="14356" max="14356" width="8.7109375" style="1" customWidth="1"/>
    <col min="14357" max="14357" width="9.28515625" style="1" customWidth="1"/>
    <col min="14358" max="14358" width="10.5703125" style="1" bestFit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8.7109375" style="1" customWidth="1"/>
    <col min="14363" max="14363" width="9.28515625" style="1" customWidth="1"/>
    <col min="14364" max="14364" width="10.5703125" style="1" bestFit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28515625" style="1" customWidth="1"/>
    <col min="14370" max="14370" width="8.7109375" style="1" customWidth="1"/>
    <col min="14371" max="14371" width="9.5703125" style="1" customWidth="1"/>
    <col min="14372" max="14372" width="10.5703125" style="1" bestFit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8.7109375" style="1" customWidth="1"/>
    <col min="14377" max="14377" width="9.28515625" style="1" customWidth="1"/>
    <col min="14378" max="14378" width="10.5703125" style="1" bestFit="1" customWidth="1"/>
    <col min="14379" max="14379" width="9.28515625" style="1" customWidth="1"/>
    <col min="14380" max="14380" width="10.5703125" style="1" bestFit="1" customWidth="1"/>
    <col min="14381" max="14608" width="9.140625" style="1"/>
    <col min="14609" max="14609" width="1.42578125" style="1" customWidth="1"/>
    <col min="14610" max="14610" width="36.5703125" style="1" bestFit="1" customWidth="1"/>
    <col min="14611" max="14611" width="1.42578125" style="1" customWidth="1"/>
    <col min="14612" max="14612" width="8.7109375" style="1" customWidth="1"/>
    <col min="14613" max="14613" width="9.28515625" style="1" customWidth="1"/>
    <col min="14614" max="14614" width="10.5703125" style="1" bestFit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8.7109375" style="1" customWidth="1"/>
    <col min="14619" max="14619" width="9.28515625" style="1" customWidth="1"/>
    <col min="14620" max="14620" width="10.5703125" style="1" bestFit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28515625" style="1" customWidth="1"/>
    <col min="14626" max="14626" width="8.7109375" style="1" customWidth="1"/>
    <col min="14627" max="14627" width="9.5703125" style="1" customWidth="1"/>
    <col min="14628" max="14628" width="10.5703125" style="1" bestFit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8.7109375" style="1" customWidth="1"/>
    <col min="14633" max="14633" width="9.28515625" style="1" customWidth="1"/>
    <col min="14634" max="14634" width="10.5703125" style="1" bestFit="1" customWidth="1"/>
    <col min="14635" max="14635" width="9.28515625" style="1" customWidth="1"/>
    <col min="14636" max="14636" width="10.5703125" style="1" bestFit="1" customWidth="1"/>
    <col min="14637" max="14864" width="9.140625" style="1"/>
    <col min="14865" max="14865" width="1.42578125" style="1" customWidth="1"/>
    <col min="14866" max="14866" width="36.5703125" style="1" bestFit="1" customWidth="1"/>
    <col min="14867" max="14867" width="1.42578125" style="1" customWidth="1"/>
    <col min="14868" max="14868" width="8.7109375" style="1" customWidth="1"/>
    <col min="14869" max="14869" width="9.28515625" style="1" customWidth="1"/>
    <col min="14870" max="14870" width="10.5703125" style="1" bestFit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8.7109375" style="1" customWidth="1"/>
    <col min="14875" max="14875" width="9.28515625" style="1" customWidth="1"/>
    <col min="14876" max="14876" width="10.5703125" style="1" bestFit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28515625" style="1" customWidth="1"/>
    <col min="14882" max="14882" width="8.7109375" style="1" customWidth="1"/>
    <col min="14883" max="14883" width="9.5703125" style="1" customWidth="1"/>
    <col min="14884" max="14884" width="10.5703125" style="1" bestFit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8.7109375" style="1" customWidth="1"/>
    <col min="14889" max="14889" width="9.28515625" style="1" customWidth="1"/>
    <col min="14890" max="14890" width="10.5703125" style="1" bestFit="1" customWidth="1"/>
    <col min="14891" max="14891" width="9.28515625" style="1" customWidth="1"/>
    <col min="14892" max="14892" width="10.5703125" style="1" bestFit="1" customWidth="1"/>
    <col min="14893" max="15120" width="9.140625" style="1"/>
    <col min="15121" max="15121" width="1.42578125" style="1" customWidth="1"/>
    <col min="15122" max="15122" width="36.5703125" style="1" bestFit="1" customWidth="1"/>
    <col min="15123" max="15123" width="1.42578125" style="1" customWidth="1"/>
    <col min="15124" max="15124" width="8.7109375" style="1" customWidth="1"/>
    <col min="15125" max="15125" width="9.28515625" style="1" customWidth="1"/>
    <col min="15126" max="15126" width="10.5703125" style="1" bestFit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8.7109375" style="1" customWidth="1"/>
    <col min="15131" max="15131" width="9.28515625" style="1" customWidth="1"/>
    <col min="15132" max="15132" width="10.5703125" style="1" bestFit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28515625" style="1" customWidth="1"/>
    <col min="15138" max="15138" width="8.7109375" style="1" customWidth="1"/>
    <col min="15139" max="15139" width="9.5703125" style="1" customWidth="1"/>
    <col min="15140" max="15140" width="10.5703125" style="1" bestFit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8.7109375" style="1" customWidth="1"/>
    <col min="15145" max="15145" width="9.28515625" style="1" customWidth="1"/>
    <col min="15146" max="15146" width="10.5703125" style="1" bestFit="1" customWidth="1"/>
    <col min="15147" max="15147" width="9.28515625" style="1" customWidth="1"/>
    <col min="15148" max="15148" width="10.5703125" style="1" bestFit="1" customWidth="1"/>
    <col min="15149" max="15376" width="9.140625" style="1"/>
    <col min="15377" max="15377" width="1.42578125" style="1" customWidth="1"/>
    <col min="15378" max="15378" width="36.5703125" style="1" bestFit="1" customWidth="1"/>
    <col min="15379" max="15379" width="1.42578125" style="1" customWidth="1"/>
    <col min="15380" max="15380" width="8.7109375" style="1" customWidth="1"/>
    <col min="15381" max="15381" width="9.28515625" style="1" customWidth="1"/>
    <col min="15382" max="15382" width="10.5703125" style="1" bestFit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8.7109375" style="1" customWidth="1"/>
    <col min="15387" max="15387" width="9.28515625" style="1" customWidth="1"/>
    <col min="15388" max="15388" width="10.5703125" style="1" bestFit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28515625" style="1" customWidth="1"/>
    <col min="15394" max="15394" width="8.7109375" style="1" customWidth="1"/>
    <col min="15395" max="15395" width="9.5703125" style="1" customWidth="1"/>
    <col min="15396" max="15396" width="10.5703125" style="1" bestFit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8.7109375" style="1" customWidth="1"/>
    <col min="15401" max="15401" width="9.28515625" style="1" customWidth="1"/>
    <col min="15402" max="15402" width="10.5703125" style="1" bestFit="1" customWidth="1"/>
    <col min="15403" max="15403" width="9.28515625" style="1" customWidth="1"/>
    <col min="15404" max="15404" width="10.5703125" style="1" bestFit="1" customWidth="1"/>
    <col min="15405" max="15632" width="9.140625" style="1"/>
    <col min="15633" max="15633" width="1.42578125" style="1" customWidth="1"/>
    <col min="15634" max="15634" width="36.5703125" style="1" bestFit="1" customWidth="1"/>
    <col min="15635" max="15635" width="1.42578125" style="1" customWidth="1"/>
    <col min="15636" max="15636" width="8.7109375" style="1" customWidth="1"/>
    <col min="15637" max="15637" width="9.28515625" style="1" customWidth="1"/>
    <col min="15638" max="15638" width="10.5703125" style="1" bestFit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8.7109375" style="1" customWidth="1"/>
    <col min="15643" max="15643" width="9.28515625" style="1" customWidth="1"/>
    <col min="15644" max="15644" width="10.5703125" style="1" bestFit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28515625" style="1" customWidth="1"/>
    <col min="15650" max="15650" width="8.7109375" style="1" customWidth="1"/>
    <col min="15651" max="15651" width="9.5703125" style="1" customWidth="1"/>
    <col min="15652" max="15652" width="10.5703125" style="1" bestFit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8.7109375" style="1" customWidth="1"/>
    <col min="15657" max="15657" width="9.28515625" style="1" customWidth="1"/>
    <col min="15658" max="15658" width="10.5703125" style="1" bestFit="1" customWidth="1"/>
    <col min="15659" max="15659" width="9.28515625" style="1" customWidth="1"/>
    <col min="15660" max="15660" width="10.5703125" style="1" bestFit="1" customWidth="1"/>
    <col min="15661" max="15888" width="9.140625" style="1"/>
    <col min="15889" max="15889" width="1.42578125" style="1" customWidth="1"/>
    <col min="15890" max="15890" width="36.5703125" style="1" bestFit="1" customWidth="1"/>
    <col min="15891" max="15891" width="1.42578125" style="1" customWidth="1"/>
    <col min="15892" max="15892" width="8.7109375" style="1" customWidth="1"/>
    <col min="15893" max="15893" width="9.28515625" style="1" customWidth="1"/>
    <col min="15894" max="15894" width="10.5703125" style="1" bestFit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8.7109375" style="1" customWidth="1"/>
    <col min="15899" max="15899" width="9.28515625" style="1" customWidth="1"/>
    <col min="15900" max="15900" width="10.5703125" style="1" bestFit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28515625" style="1" customWidth="1"/>
    <col min="15906" max="15906" width="8.7109375" style="1" customWidth="1"/>
    <col min="15907" max="15907" width="9.5703125" style="1" customWidth="1"/>
    <col min="15908" max="15908" width="10.5703125" style="1" bestFit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8.7109375" style="1" customWidth="1"/>
    <col min="15913" max="15913" width="9.28515625" style="1" customWidth="1"/>
    <col min="15914" max="15914" width="10.5703125" style="1" bestFit="1" customWidth="1"/>
    <col min="15915" max="15915" width="9.28515625" style="1" customWidth="1"/>
    <col min="15916" max="15916" width="10.5703125" style="1" bestFit="1" customWidth="1"/>
    <col min="15917" max="16144" width="9.140625" style="1"/>
    <col min="16145" max="16145" width="1.42578125" style="1" customWidth="1"/>
    <col min="16146" max="16146" width="36.5703125" style="1" bestFit="1" customWidth="1"/>
    <col min="16147" max="16147" width="1.42578125" style="1" customWidth="1"/>
    <col min="16148" max="16148" width="8.7109375" style="1" customWidth="1"/>
    <col min="16149" max="16149" width="9.28515625" style="1" customWidth="1"/>
    <col min="16150" max="16150" width="10.5703125" style="1" bestFit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8.7109375" style="1" customWidth="1"/>
    <col min="16155" max="16155" width="9.28515625" style="1" customWidth="1"/>
    <col min="16156" max="16156" width="10.5703125" style="1" bestFit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28515625" style="1" customWidth="1"/>
    <col min="16162" max="16162" width="8.7109375" style="1" customWidth="1"/>
    <col min="16163" max="16163" width="9.5703125" style="1" customWidth="1"/>
    <col min="16164" max="16164" width="10.5703125" style="1" bestFit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8.7109375" style="1" customWidth="1"/>
    <col min="16169" max="16169" width="9.28515625" style="1" customWidth="1"/>
    <col min="16170" max="16170" width="10.5703125" style="1" bestFit="1" customWidth="1"/>
    <col min="16171" max="16171" width="9.28515625" style="1" customWidth="1"/>
    <col min="16172" max="16172" width="10.5703125" style="1" bestFit="1" customWidth="1"/>
    <col min="16173" max="16384" width="9.140625" style="1"/>
  </cols>
  <sheetData>
    <row r="2" spans="2:50" ht="72.75" customHeight="1" x14ac:dyDescent="0.25"/>
    <row r="3" spans="2:50" ht="16.5" thickBot="1" x14ac:dyDescent="0.3"/>
    <row r="4" spans="2:50" ht="60.75" customHeight="1" x14ac:dyDescent="0.25">
      <c r="D4" s="64"/>
      <c r="E4" s="65"/>
      <c r="F4" s="64" t="s">
        <v>56</v>
      </c>
      <c r="G4" s="65"/>
      <c r="H4" s="64" t="s">
        <v>87</v>
      </c>
      <c r="I4" s="65"/>
      <c r="J4" s="64" t="s">
        <v>0</v>
      </c>
      <c r="K4" s="65"/>
      <c r="L4" s="64" t="s">
        <v>30</v>
      </c>
      <c r="M4" s="65"/>
      <c r="N4" s="64" t="s">
        <v>1</v>
      </c>
      <c r="O4" s="65"/>
      <c r="P4" s="64" t="s">
        <v>29</v>
      </c>
      <c r="Q4" s="65"/>
      <c r="R4" s="64" t="s">
        <v>2</v>
      </c>
      <c r="S4" s="65"/>
      <c r="T4" s="64" t="s">
        <v>31</v>
      </c>
      <c r="U4" s="65"/>
      <c r="V4" s="64" t="s">
        <v>57</v>
      </c>
      <c r="W4" s="65"/>
      <c r="X4" s="64" t="s">
        <v>58</v>
      </c>
      <c r="Y4" s="65"/>
      <c r="Z4" s="64" t="s">
        <v>3</v>
      </c>
      <c r="AA4" s="65"/>
      <c r="AB4" s="64" t="s">
        <v>4</v>
      </c>
      <c r="AC4" s="65"/>
      <c r="AD4" s="64" t="s">
        <v>5</v>
      </c>
      <c r="AE4" s="65"/>
      <c r="AF4" s="64" t="s">
        <v>6</v>
      </c>
      <c r="AG4" s="65"/>
      <c r="AH4" s="64" t="s">
        <v>32</v>
      </c>
      <c r="AI4" s="65"/>
      <c r="AJ4" s="64" t="s">
        <v>7</v>
      </c>
      <c r="AK4" s="65"/>
      <c r="AL4" s="64" t="s">
        <v>8</v>
      </c>
      <c r="AM4" s="65"/>
      <c r="AN4" s="64" t="s">
        <v>9</v>
      </c>
      <c r="AO4" s="65"/>
      <c r="AP4" s="64" t="s">
        <v>10</v>
      </c>
      <c r="AQ4" s="65"/>
      <c r="AR4" s="64" t="s">
        <v>85</v>
      </c>
      <c r="AS4" s="65"/>
    </row>
    <row r="5" spans="2:50" ht="63.75" thickBot="1" x14ac:dyDescent="0.3">
      <c r="B5" s="2" t="s">
        <v>11</v>
      </c>
      <c r="D5" s="3" t="s">
        <v>12</v>
      </c>
      <c r="E5" s="4" t="s">
        <v>13</v>
      </c>
      <c r="F5" s="3" t="s">
        <v>12</v>
      </c>
      <c r="G5" s="4" t="s">
        <v>13</v>
      </c>
      <c r="H5" s="3" t="s">
        <v>12</v>
      </c>
      <c r="I5" s="4" t="s">
        <v>13</v>
      </c>
      <c r="J5" s="3" t="s">
        <v>12</v>
      </c>
      <c r="K5" s="4" t="s">
        <v>13</v>
      </c>
      <c r="L5" s="3" t="s">
        <v>12</v>
      </c>
      <c r="M5" s="4" t="s">
        <v>13</v>
      </c>
      <c r="N5" s="3" t="s">
        <v>12</v>
      </c>
      <c r="O5" s="4" t="s">
        <v>13</v>
      </c>
      <c r="P5" s="3" t="s">
        <v>12</v>
      </c>
      <c r="Q5" s="4" t="s">
        <v>13</v>
      </c>
      <c r="R5" s="3" t="s">
        <v>12</v>
      </c>
      <c r="S5" s="4" t="s">
        <v>13</v>
      </c>
      <c r="T5" s="3" t="s">
        <v>12</v>
      </c>
      <c r="U5" s="4" t="s">
        <v>13</v>
      </c>
      <c r="V5" s="3" t="s">
        <v>12</v>
      </c>
      <c r="W5" s="4" t="s">
        <v>13</v>
      </c>
      <c r="X5" s="3" t="s">
        <v>12</v>
      </c>
      <c r="Y5" s="4" t="s">
        <v>13</v>
      </c>
      <c r="Z5" s="3" t="s">
        <v>12</v>
      </c>
      <c r="AA5" s="4" t="s">
        <v>13</v>
      </c>
      <c r="AB5" s="3" t="s">
        <v>12</v>
      </c>
      <c r="AC5" s="4" t="s">
        <v>13</v>
      </c>
      <c r="AD5" s="3" t="s">
        <v>12</v>
      </c>
      <c r="AE5" s="4" t="s">
        <v>13</v>
      </c>
      <c r="AF5" s="3" t="s">
        <v>12</v>
      </c>
      <c r="AG5" s="4" t="s">
        <v>13</v>
      </c>
      <c r="AH5" s="3" t="s">
        <v>12</v>
      </c>
      <c r="AI5" s="4" t="s">
        <v>13</v>
      </c>
      <c r="AJ5" s="3" t="s">
        <v>12</v>
      </c>
      <c r="AK5" s="4" t="s">
        <v>13</v>
      </c>
      <c r="AL5" s="3" t="s">
        <v>12</v>
      </c>
      <c r="AM5" s="4" t="s">
        <v>13</v>
      </c>
      <c r="AN5" s="3" t="s">
        <v>12</v>
      </c>
      <c r="AO5" s="4" t="s">
        <v>13</v>
      </c>
      <c r="AP5" s="3" t="s">
        <v>12</v>
      </c>
      <c r="AQ5" s="4" t="s">
        <v>13</v>
      </c>
      <c r="AR5" s="3" t="s">
        <v>12</v>
      </c>
      <c r="AS5" s="4" t="s">
        <v>13</v>
      </c>
    </row>
    <row r="6" spans="2:50" ht="5.25" customHeight="1" thickBot="1" x14ac:dyDescent="0.3"/>
    <row r="7" spans="2:50" x14ac:dyDescent="0.25">
      <c r="B7" s="5" t="s">
        <v>14</v>
      </c>
      <c r="D7" s="6"/>
      <c r="E7" s="7"/>
      <c r="F7" s="6"/>
      <c r="G7" s="7"/>
      <c r="H7" s="6">
        <v>-6.7401232092019536E-2</v>
      </c>
      <c r="I7" s="7">
        <v>-0.22099999999999959</v>
      </c>
      <c r="J7" s="6">
        <v>-6.7401232092019536E-2</v>
      </c>
      <c r="K7" s="7">
        <v>-0.22099999999999959</v>
      </c>
      <c r="L7" s="6">
        <v>-6.7401232092019536E-2</v>
      </c>
      <c r="M7" s="7">
        <v>-0.22099999999999959</v>
      </c>
      <c r="N7" s="6">
        <v>-6.697972302776356E-2</v>
      </c>
      <c r="O7" s="7">
        <v>-0.21961792581071174</v>
      </c>
      <c r="P7" s="6">
        <v>-6.6486283240091759E-2</v>
      </c>
      <c r="Q7" s="7">
        <v>-0.21799999999999981</v>
      </c>
      <c r="R7" s="6">
        <v>-6.6486283240091759E-2</v>
      </c>
      <c r="S7" s="7">
        <v>-0.21799999999999981</v>
      </c>
      <c r="T7" s="6">
        <v>-6.6486283240091759E-2</v>
      </c>
      <c r="U7" s="7">
        <v>-0.21799999999999981</v>
      </c>
      <c r="V7" s="6">
        <v>-6.2216521931094837E-2</v>
      </c>
      <c r="W7" s="7">
        <v>-0.20399999999999935</v>
      </c>
      <c r="X7" s="6">
        <v>-5.3639307945695824E-2</v>
      </c>
      <c r="Y7" s="7">
        <v>-0.17587641483785763</v>
      </c>
      <c r="Z7" s="6">
        <v>-5.3639307945695824E-2</v>
      </c>
      <c r="AA7" s="7">
        <v>-0.17587641483785763</v>
      </c>
      <c r="AB7" s="6">
        <v>-5.3639307945695824E-2</v>
      </c>
      <c r="AC7" s="7">
        <v>-0.17587641483785763</v>
      </c>
      <c r="AD7" s="6">
        <v>-5.3639307945695824E-2</v>
      </c>
      <c r="AE7" s="7">
        <v>-0.17587641483785763</v>
      </c>
      <c r="AF7" s="6">
        <v>-5.3334324995053195E-2</v>
      </c>
      <c r="AG7" s="7">
        <v>-0.17487641483785771</v>
      </c>
      <c r="AH7" s="6">
        <v>-5.3334324995053195E-2</v>
      </c>
      <c r="AI7" s="7">
        <v>-0.17487641483785771</v>
      </c>
      <c r="AJ7" s="6">
        <v>-5.4783857013454673E-2</v>
      </c>
      <c r="AK7" s="7">
        <v>-0.17962924451357293</v>
      </c>
      <c r="AL7" s="6">
        <v>-5.4478874062812044E-2</v>
      </c>
      <c r="AM7" s="7">
        <v>-0.17862924451357301</v>
      </c>
      <c r="AN7" s="6">
        <v>-4.115758499966593E-2</v>
      </c>
      <c r="AO7" s="7">
        <v>-0.13518234727922629</v>
      </c>
      <c r="AP7" s="6">
        <v>-1.0407149246542624E-2</v>
      </c>
      <c r="AQ7" s="7">
        <v>-3.4182347279226581E-2</v>
      </c>
      <c r="AR7" s="6">
        <v>-1.1016068766406262E-2</v>
      </c>
      <c r="AS7" s="7">
        <v>-3.6182347279225861E-2</v>
      </c>
      <c r="AU7" s="56"/>
      <c r="AW7" s="45"/>
      <c r="AX7" s="46"/>
    </row>
    <row r="8" spans="2:50" x14ac:dyDescent="0.25">
      <c r="B8" s="5" t="s">
        <v>15</v>
      </c>
      <c r="D8" s="8"/>
      <c r="E8" s="9"/>
      <c r="F8" s="8"/>
      <c r="G8" s="9"/>
      <c r="H8" s="8">
        <v>0.15009074946050771</v>
      </c>
      <c r="I8" s="9">
        <v>0.30256318746119559</v>
      </c>
      <c r="J8" s="8">
        <v>0.15009074946050771</v>
      </c>
      <c r="K8" s="9">
        <v>0.30256318746119559</v>
      </c>
      <c r="L8" s="8">
        <v>0.15009074946050771</v>
      </c>
      <c r="M8" s="9">
        <v>0.30256318746119559</v>
      </c>
      <c r="N8" s="8">
        <v>0.14846024790825685</v>
      </c>
      <c r="O8" s="9">
        <v>0.29927631103088465</v>
      </c>
      <c r="P8" s="8">
        <v>0.14874371558808996</v>
      </c>
      <c r="Q8" s="9">
        <v>0.29984774454734614</v>
      </c>
      <c r="R8" s="8">
        <v>0.14874371558808996</v>
      </c>
      <c r="S8" s="9">
        <v>0.29984774454734614</v>
      </c>
      <c r="T8" s="8">
        <v>0.14874371558808996</v>
      </c>
      <c r="U8" s="9">
        <v>0.29984774454734614</v>
      </c>
      <c r="V8" s="8">
        <v>0.12973470914013729</v>
      </c>
      <c r="W8" s="9">
        <v>0.26152809059108206</v>
      </c>
      <c r="X8" s="8">
        <v>0.16634597278526475</v>
      </c>
      <c r="Y8" s="9">
        <v>0.33533157725010926</v>
      </c>
      <c r="Z8" s="8">
        <v>0.16661087962268506</v>
      </c>
      <c r="AA8" s="9">
        <v>0.33586559455229636</v>
      </c>
      <c r="AB8" s="8">
        <v>0.16635722262792307</v>
      </c>
      <c r="AC8" s="9">
        <v>0.33535425545156661</v>
      </c>
      <c r="AD8" s="8">
        <v>0.16635722262792307</v>
      </c>
      <c r="AE8" s="9">
        <v>0.33535425545156661</v>
      </c>
      <c r="AF8" s="8">
        <v>0.16636847247058206</v>
      </c>
      <c r="AG8" s="9">
        <v>0.33537693365302507</v>
      </c>
      <c r="AH8" s="8">
        <v>0.16636847247058206</v>
      </c>
      <c r="AI8" s="9">
        <v>0.33537693365302507</v>
      </c>
      <c r="AJ8" s="8">
        <v>0.17885314255332707</v>
      </c>
      <c r="AK8" s="9">
        <v>0.36054438459996496</v>
      </c>
      <c r="AL8" s="8">
        <v>0.17910679954808861</v>
      </c>
      <c r="AM8" s="9">
        <v>0.36105572370069389</v>
      </c>
      <c r="AN8" s="8">
        <v>0.1899679587755152</v>
      </c>
      <c r="AO8" s="9">
        <v>0.38764082496061253</v>
      </c>
      <c r="AP8" s="8">
        <v>0.23897413834775638</v>
      </c>
      <c r="AQ8" s="9">
        <v>0.48764082496061273</v>
      </c>
      <c r="AR8" s="8">
        <v>0.23974725996652468</v>
      </c>
      <c r="AS8" s="9">
        <v>0.4892184252255517</v>
      </c>
      <c r="AU8" s="56"/>
      <c r="AW8" s="45"/>
      <c r="AX8" s="46"/>
    </row>
    <row r="9" spans="2:50" x14ac:dyDescent="0.25">
      <c r="B9" s="5" t="s">
        <v>16</v>
      </c>
      <c r="D9" s="8"/>
      <c r="E9" s="9"/>
      <c r="F9" s="8"/>
      <c r="G9" s="9"/>
      <c r="H9" s="8">
        <v>2.9728915662650603</v>
      </c>
      <c r="I9" s="9">
        <v>0.98699999999999988</v>
      </c>
      <c r="J9" s="8">
        <v>2.9728915662650603</v>
      </c>
      <c r="K9" s="9">
        <v>0.98699999999999988</v>
      </c>
      <c r="L9" s="8">
        <v>2.9728915662650603</v>
      </c>
      <c r="M9" s="9">
        <v>0.98699999999999988</v>
      </c>
      <c r="N9" s="8">
        <v>2.9367469879518069</v>
      </c>
      <c r="O9" s="9">
        <v>0.97499999999999987</v>
      </c>
      <c r="P9" s="8">
        <v>2.9367469879518069</v>
      </c>
      <c r="Q9" s="9">
        <v>0.97499999999999987</v>
      </c>
      <c r="R9" s="8">
        <v>2.9367469879518069</v>
      </c>
      <c r="S9" s="9">
        <v>0.97499999999999987</v>
      </c>
      <c r="T9" s="8">
        <v>2.9367469879518069</v>
      </c>
      <c r="U9" s="9">
        <v>0.97499999999999987</v>
      </c>
      <c r="V9" s="8">
        <v>2.9246987951807233</v>
      </c>
      <c r="W9" s="9">
        <v>0.97100000000000009</v>
      </c>
      <c r="X9" s="8">
        <v>2.94277108433735</v>
      </c>
      <c r="Y9" s="9">
        <v>0.97700000000000009</v>
      </c>
      <c r="Z9" s="8">
        <v>2.9487951807228909</v>
      </c>
      <c r="AA9" s="9">
        <v>0.97899999999999976</v>
      </c>
      <c r="AB9" s="8">
        <v>2.9457831325301203</v>
      </c>
      <c r="AC9" s="9">
        <v>0.97799999999999998</v>
      </c>
      <c r="AD9" s="8">
        <v>2.9457831325301203</v>
      </c>
      <c r="AE9" s="9">
        <v>0.97799999999999998</v>
      </c>
      <c r="AF9" s="8">
        <v>2.9457831325301203</v>
      </c>
      <c r="AG9" s="9">
        <v>0.97799999999999998</v>
      </c>
      <c r="AH9" s="8">
        <v>2.9457831325301203</v>
      </c>
      <c r="AI9" s="9">
        <v>0.97799999999999998</v>
      </c>
      <c r="AJ9" s="8">
        <v>3.05722891566265</v>
      </c>
      <c r="AK9" s="9">
        <v>1.0149999999999999</v>
      </c>
      <c r="AL9" s="8">
        <v>3.05722891566265</v>
      </c>
      <c r="AM9" s="9">
        <v>1.0149999999999999</v>
      </c>
      <c r="AN9" s="8">
        <v>3.1355421686746991</v>
      </c>
      <c r="AO9" s="9">
        <v>1.0409999999999999</v>
      </c>
      <c r="AP9" s="8">
        <v>3.4367469879518078</v>
      </c>
      <c r="AQ9" s="9">
        <v>1.141</v>
      </c>
      <c r="AR9" s="8">
        <v>3.4548192771084345</v>
      </c>
      <c r="AS9" s="9">
        <v>1.1470000000000002</v>
      </c>
      <c r="AU9" s="56"/>
      <c r="AW9" s="45"/>
      <c r="AX9" s="46"/>
    </row>
    <row r="10" spans="2:50" x14ac:dyDescent="0.25">
      <c r="B10" s="5" t="s">
        <v>17</v>
      </c>
      <c r="D10" s="8"/>
      <c r="E10" s="9"/>
      <c r="F10" s="8"/>
      <c r="G10" s="9"/>
      <c r="H10" s="8">
        <v>-4.7456753546777919E-2</v>
      </c>
      <c r="I10" s="9">
        <v>-0.13200000000000034</v>
      </c>
      <c r="J10" s="8">
        <v>-4.7456753546777919E-2</v>
      </c>
      <c r="K10" s="9">
        <v>-0.13200000000000034</v>
      </c>
      <c r="L10" s="8">
        <v>-4.7456753546777919E-2</v>
      </c>
      <c r="M10" s="9">
        <v>-0.13200000000000034</v>
      </c>
      <c r="N10" s="8">
        <v>-4.7370035344150185E-2</v>
      </c>
      <c r="O10" s="9">
        <v>-0.13175879507359145</v>
      </c>
      <c r="P10" s="8">
        <v>-4.7097232686575174E-2</v>
      </c>
      <c r="Q10" s="9">
        <v>-0.13100000000000056</v>
      </c>
      <c r="R10" s="8">
        <v>-4.7097232686575174E-2</v>
      </c>
      <c r="S10" s="9">
        <v>-0.13100000000000056</v>
      </c>
      <c r="T10" s="8">
        <v>-4.7097232686575174E-2</v>
      </c>
      <c r="U10" s="9">
        <v>-0.13100000000000056</v>
      </c>
      <c r="V10" s="8">
        <v>-5.054082277273686E-2</v>
      </c>
      <c r="W10" s="9">
        <v>-0.14057827616516849</v>
      </c>
      <c r="X10" s="8">
        <v>-8.3200937222728255E-2</v>
      </c>
      <c r="Y10" s="9">
        <v>-0.23142172383483275</v>
      </c>
      <c r="Z10" s="8">
        <v>-8.3200937222728255E-2</v>
      </c>
      <c r="AA10" s="9">
        <v>-0.23142172383483275</v>
      </c>
      <c r="AB10" s="8">
        <v>-8.3200937222728255E-2</v>
      </c>
      <c r="AC10" s="9">
        <v>-0.23142172383483275</v>
      </c>
      <c r="AD10" s="8">
        <v>-8.3200937222728255E-2</v>
      </c>
      <c r="AE10" s="9">
        <v>-0.23142172383483275</v>
      </c>
      <c r="AF10" s="8">
        <v>-8.4998541523742532E-2</v>
      </c>
      <c r="AG10" s="9">
        <v>-0.23642172383483256</v>
      </c>
      <c r="AH10" s="8">
        <v>-8.4998541523742532E-2</v>
      </c>
      <c r="AI10" s="9">
        <v>-0.23642172383483256</v>
      </c>
      <c r="AJ10" s="8">
        <v>-8.781842457689637E-2</v>
      </c>
      <c r="AK10" s="9">
        <v>-0.2442651715044967</v>
      </c>
      <c r="AL10" s="8">
        <v>-8.7458903716693737E-2</v>
      </c>
      <c r="AM10" s="9">
        <v>-0.24326517150449739</v>
      </c>
      <c r="AN10" s="8">
        <v>-7.1480470537306773E-2</v>
      </c>
      <c r="AO10" s="9">
        <v>-0.19948198313076138</v>
      </c>
      <c r="AP10" s="8">
        <v>-3.5647424657443527E-2</v>
      </c>
      <c r="AQ10" s="9">
        <v>-9.9481983130761509E-2</v>
      </c>
      <c r="AR10" s="8">
        <v>-3.5647424657443527E-2</v>
      </c>
      <c r="AS10" s="9">
        <v>-9.9481983130761509E-2</v>
      </c>
      <c r="AU10" s="56"/>
      <c r="AW10" s="45"/>
      <c r="AX10" s="46"/>
    </row>
    <row r="11" spans="2:50" x14ac:dyDescent="0.25">
      <c r="B11" s="5" t="s">
        <v>18</v>
      </c>
      <c r="D11" s="8"/>
      <c r="E11" s="9"/>
      <c r="F11" s="8"/>
      <c r="G11" s="9"/>
      <c r="H11" s="8">
        <v>3.5476317548174041E-2</v>
      </c>
      <c r="I11" s="9">
        <v>8.0883029892606137E-2</v>
      </c>
      <c r="J11" s="8">
        <v>3.5476317548174041E-2</v>
      </c>
      <c r="K11" s="9">
        <v>8.0883029892606137E-2</v>
      </c>
      <c r="L11" s="8">
        <v>3.5476317548174041E-2</v>
      </c>
      <c r="M11" s="9">
        <v>8.0883029892606137E-2</v>
      </c>
      <c r="N11" s="8">
        <v>3.5032459402719596E-2</v>
      </c>
      <c r="O11" s="9">
        <v>7.9871070531319449E-2</v>
      </c>
      <c r="P11" s="8">
        <v>3.5069330034774859E-2</v>
      </c>
      <c r="Q11" s="9">
        <v>7.9955132481397323E-2</v>
      </c>
      <c r="R11" s="8">
        <v>3.5069330034774859E-2</v>
      </c>
      <c r="S11" s="9">
        <v>7.9955132481397323E-2</v>
      </c>
      <c r="T11" s="8">
        <v>3.4765807290350281E-2</v>
      </c>
      <c r="U11" s="9">
        <v>7.9263126069597581E-2</v>
      </c>
      <c r="V11" s="8">
        <v>2.3961690523526036E-2</v>
      </c>
      <c r="W11" s="9">
        <v>5.4630645592231006E-2</v>
      </c>
      <c r="X11" s="8">
        <v>2.3883001438155471E-2</v>
      </c>
      <c r="Y11" s="9">
        <v>5.4451241074397007E-2</v>
      </c>
      <c r="Z11" s="8">
        <v>2.4153181186671757E-2</v>
      </c>
      <c r="AA11" s="9">
        <v>5.506722825079826E-2</v>
      </c>
      <c r="AB11" s="8">
        <v>2.4018091312413503E-2</v>
      </c>
      <c r="AC11" s="9">
        <v>5.4759234662597786E-2</v>
      </c>
      <c r="AD11" s="8">
        <v>2.4018091312413503E-2</v>
      </c>
      <c r="AE11" s="9">
        <v>5.4759234662597786E-2</v>
      </c>
      <c r="AF11" s="8">
        <v>2.1893432101442345E-2</v>
      </c>
      <c r="AG11" s="9">
        <v>4.9915189780001465E-2</v>
      </c>
      <c r="AH11" s="8">
        <v>2.1893432101442345E-2</v>
      </c>
      <c r="AI11" s="9">
        <v>4.9915189780001465E-2</v>
      </c>
      <c r="AJ11" s="8">
        <v>2.3477753956201886E-2</v>
      </c>
      <c r="AK11" s="9">
        <v>5.3527310789010206E-2</v>
      </c>
      <c r="AL11" s="8">
        <v>2.3477753956201886E-2</v>
      </c>
      <c r="AM11" s="9">
        <v>5.3527310789010206E-2</v>
      </c>
      <c r="AN11" s="8">
        <v>5.1151728678339614E-2</v>
      </c>
      <c r="AO11" s="9">
        <v>0.11576050436690452</v>
      </c>
      <c r="AP11" s="8">
        <v>9.5641986899154041E-2</v>
      </c>
      <c r="AQ11" s="9">
        <v>0.21644556162942008</v>
      </c>
      <c r="AR11" s="8">
        <v>9.5871559726647293E-2</v>
      </c>
      <c r="AS11" s="9">
        <v>0.21696510352929749</v>
      </c>
      <c r="AU11" s="56"/>
      <c r="AW11" s="45"/>
      <c r="AX11" s="46"/>
    </row>
    <row r="12" spans="2:50" x14ac:dyDescent="0.25">
      <c r="B12" s="5" t="s">
        <v>19</v>
      </c>
      <c r="D12" s="8"/>
      <c r="E12" s="9"/>
      <c r="F12" s="8"/>
      <c r="G12" s="9"/>
      <c r="H12" s="8">
        <v>2.9373134328358201</v>
      </c>
      <c r="I12" s="9">
        <v>0.98399999999999976</v>
      </c>
      <c r="J12" s="8">
        <v>2.9373134328358201</v>
      </c>
      <c r="K12" s="9">
        <v>0.98399999999999976</v>
      </c>
      <c r="L12" s="8">
        <v>2.9373134328358201</v>
      </c>
      <c r="M12" s="9">
        <v>0.98399999999999976</v>
      </c>
      <c r="N12" s="8">
        <v>2.9044776119402984</v>
      </c>
      <c r="O12" s="9">
        <v>0.97300000000000009</v>
      </c>
      <c r="P12" s="8">
        <v>2.9014925373134326</v>
      </c>
      <c r="Q12" s="9">
        <v>0.97199999999999986</v>
      </c>
      <c r="R12" s="8">
        <v>2.9014925373134326</v>
      </c>
      <c r="S12" s="9">
        <v>0.97199999999999986</v>
      </c>
      <c r="T12" s="8">
        <v>2.9014925373134326</v>
      </c>
      <c r="U12" s="9">
        <v>0.97199999999999986</v>
      </c>
      <c r="V12" s="8">
        <v>2.8925373134328356</v>
      </c>
      <c r="W12" s="9">
        <v>0.96900000000000008</v>
      </c>
      <c r="X12" s="8">
        <v>2.9104477611940296</v>
      </c>
      <c r="Y12" s="9">
        <v>0.97499999999999987</v>
      </c>
      <c r="Z12" s="8">
        <v>2.9134328358208945</v>
      </c>
      <c r="AA12" s="9">
        <v>0.97599999999999965</v>
      </c>
      <c r="AB12" s="8">
        <v>2.9134328358208945</v>
      </c>
      <c r="AC12" s="9">
        <v>0.97599999999999965</v>
      </c>
      <c r="AD12" s="8">
        <v>2.9134328358208945</v>
      </c>
      <c r="AE12" s="9">
        <v>0.97599999999999965</v>
      </c>
      <c r="AF12" s="8">
        <v>2.9194029850746266</v>
      </c>
      <c r="AG12" s="9">
        <v>0.97799999999999998</v>
      </c>
      <c r="AH12" s="8">
        <v>2.9194029850746266</v>
      </c>
      <c r="AI12" s="9">
        <v>0.97799999999999998</v>
      </c>
      <c r="AJ12" s="8">
        <v>3.026865671641791</v>
      </c>
      <c r="AK12" s="9">
        <v>1.0139999999999998</v>
      </c>
      <c r="AL12" s="8">
        <v>3.026865671641791</v>
      </c>
      <c r="AM12" s="9">
        <v>1.0139999999999998</v>
      </c>
      <c r="AN12" s="8">
        <v>3.1074626865671631</v>
      </c>
      <c r="AO12" s="9">
        <v>1.0409999999999997</v>
      </c>
      <c r="AP12" s="8">
        <v>3.4059701492537311</v>
      </c>
      <c r="AQ12" s="9">
        <v>1.1409999999999998</v>
      </c>
      <c r="AR12" s="8">
        <v>3.4208955223880597</v>
      </c>
      <c r="AS12" s="9">
        <v>1.1459999999999999</v>
      </c>
      <c r="AU12" s="56"/>
      <c r="AW12" s="45"/>
      <c r="AX12" s="46"/>
    </row>
    <row r="13" spans="2:50" x14ac:dyDescent="0.25">
      <c r="B13" s="5" t="s">
        <v>20</v>
      </c>
      <c r="D13" s="8"/>
      <c r="E13" s="9"/>
      <c r="F13" s="8"/>
      <c r="G13" s="9"/>
      <c r="H13" s="8" t="s">
        <v>88</v>
      </c>
      <c r="I13" s="9">
        <v>0</v>
      </c>
      <c r="J13" s="8" t="s">
        <v>88</v>
      </c>
      <c r="K13" s="9">
        <v>0</v>
      </c>
      <c r="L13" s="8" t="s">
        <v>88</v>
      </c>
      <c r="M13" s="9">
        <v>0</v>
      </c>
      <c r="N13" s="8" t="s">
        <v>88</v>
      </c>
      <c r="O13" s="9">
        <v>0</v>
      </c>
      <c r="P13" s="8" t="s">
        <v>88</v>
      </c>
      <c r="Q13" s="9">
        <v>0</v>
      </c>
      <c r="R13" s="8" t="s">
        <v>88</v>
      </c>
      <c r="S13" s="9">
        <v>0</v>
      </c>
      <c r="T13" s="8" t="s">
        <v>88</v>
      </c>
      <c r="U13" s="9">
        <v>0</v>
      </c>
      <c r="V13" s="8" t="s">
        <v>88</v>
      </c>
      <c r="W13" s="9">
        <v>0</v>
      </c>
      <c r="X13" s="8" t="s">
        <v>88</v>
      </c>
      <c r="Y13" s="9">
        <v>0</v>
      </c>
      <c r="Z13" s="8" t="s">
        <v>88</v>
      </c>
      <c r="AA13" s="9">
        <v>0</v>
      </c>
      <c r="AB13" s="8" t="s">
        <v>88</v>
      </c>
      <c r="AC13" s="9">
        <v>0</v>
      </c>
      <c r="AD13" s="8" t="s">
        <v>88</v>
      </c>
      <c r="AE13" s="9">
        <v>0</v>
      </c>
      <c r="AF13" s="8" t="s">
        <v>88</v>
      </c>
      <c r="AG13" s="9">
        <v>0</v>
      </c>
      <c r="AH13" s="8" t="s">
        <v>88</v>
      </c>
      <c r="AI13" s="9">
        <v>0</v>
      </c>
      <c r="AJ13" s="8" t="s">
        <v>88</v>
      </c>
      <c r="AK13" s="9">
        <v>0</v>
      </c>
      <c r="AL13" s="8" t="s">
        <v>88</v>
      </c>
      <c r="AM13" s="9">
        <v>0</v>
      </c>
      <c r="AN13" s="8">
        <v>0.31884985129323518</v>
      </c>
      <c r="AO13" s="9">
        <v>0.58205808988852981</v>
      </c>
      <c r="AP13" s="8">
        <v>0.37362958150097092</v>
      </c>
      <c r="AQ13" s="9">
        <v>0.68205808988853023</v>
      </c>
      <c r="AR13" s="8">
        <v>0.37379987842990769</v>
      </c>
      <c r="AS13" s="9">
        <v>0.68236896569659089</v>
      </c>
      <c r="AT13" s="1" t="s">
        <v>84</v>
      </c>
      <c r="AU13" s="56"/>
      <c r="AW13" s="45"/>
      <c r="AX13" s="46"/>
    </row>
    <row r="14" spans="2:50" x14ac:dyDescent="0.25">
      <c r="B14" s="5" t="s">
        <v>21</v>
      </c>
      <c r="D14" s="8"/>
      <c r="E14" s="9"/>
      <c r="F14" s="8"/>
      <c r="G14" s="9"/>
      <c r="H14" s="8" t="s">
        <v>88</v>
      </c>
      <c r="I14" s="9">
        <v>0</v>
      </c>
      <c r="J14" s="8" t="s">
        <v>88</v>
      </c>
      <c r="K14" s="9">
        <v>0</v>
      </c>
      <c r="L14" s="8" t="s">
        <v>88</v>
      </c>
      <c r="M14" s="9">
        <v>0</v>
      </c>
      <c r="N14" s="8" t="s">
        <v>88</v>
      </c>
      <c r="O14" s="9">
        <v>0</v>
      </c>
      <c r="P14" s="8" t="s">
        <v>88</v>
      </c>
      <c r="Q14" s="9">
        <v>0</v>
      </c>
      <c r="R14" s="8" t="s">
        <v>88</v>
      </c>
      <c r="S14" s="9">
        <v>0</v>
      </c>
      <c r="T14" s="8" t="s">
        <v>88</v>
      </c>
      <c r="U14" s="9">
        <v>0</v>
      </c>
      <c r="V14" s="8" t="s">
        <v>88</v>
      </c>
      <c r="W14" s="9">
        <v>0</v>
      </c>
      <c r="X14" s="8" t="s">
        <v>88</v>
      </c>
      <c r="Y14" s="9">
        <v>0</v>
      </c>
      <c r="Z14" s="8" t="s">
        <v>88</v>
      </c>
      <c r="AA14" s="9">
        <v>0</v>
      </c>
      <c r="AB14" s="8" t="s">
        <v>88</v>
      </c>
      <c r="AC14" s="9">
        <v>0</v>
      </c>
      <c r="AD14" s="8" t="s">
        <v>88</v>
      </c>
      <c r="AE14" s="9">
        <v>0</v>
      </c>
      <c r="AF14" s="8" t="s">
        <v>88</v>
      </c>
      <c r="AG14" s="9">
        <v>0</v>
      </c>
      <c r="AH14" s="8" t="s">
        <v>88</v>
      </c>
      <c r="AI14" s="9">
        <v>0</v>
      </c>
      <c r="AJ14" s="8" t="s">
        <v>88</v>
      </c>
      <c r="AK14" s="9">
        <v>0</v>
      </c>
      <c r="AL14" s="8" t="s">
        <v>88</v>
      </c>
      <c r="AM14" s="9">
        <v>0</v>
      </c>
      <c r="AN14" s="8">
        <v>0.34565722648539032</v>
      </c>
      <c r="AO14" s="9">
        <v>0.58005499798891025</v>
      </c>
      <c r="AP14" s="8">
        <v>0.40524764940801128</v>
      </c>
      <c r="AQ14" s="9">
        <v>0.68005499798891067</v>
      </c>
      <c r="AR14" s="8">
        <v>0.40597138067701177</v>
      </c>
      <c r="AS14" s="9">
        <v>0.68126950735720349</v>
      </c>
      <c r="AT14" s="1" t="s">
        <v>84</v>
      </c>
      <c r="AU14" s="56"/>
      <c r="AW14" s="45"/>
      <c r="AX14" s="46"/>
    </row>
    <row r="15" spans="2:50" x14ac:dyDescent="0.25">
      <c r="B15" s="5" t="s">
        <v>22</v>
      </c>
      <c r="D15" s="8"/>
      <c r="E15" s="9"/>
      <c r="F15" s="8"/>
      <c r="G15" s="9"/>
      <c r="H15" s="8" t="s">
        <v>88</v>
      </c>
      <c r="I15" s="9">
        <v>0</v>
      </c>
      <c r="J15" s="8" t="s">
        <v>88</v>
      </c>
      <c r="K15" s="9">
        <v>0</v>
      </c>
      <c r="L15" s="8" t="s">
        <v>88</v>
      </c>
      <c r="M15" s="9">
        <v>0</v>
      </c>
      <c r="N15" s="8" t="s">
        <v>88</v>
      </c>
      <c r="O15" s="9">
        <v>0</v>
      </c>
      <c r="P15" s="8" t="s">
        <v>88</v>
      </c>
      <c r="Q15" s="9">
        <v>0</v>
      </c>
      <c r="R15" s="8" t="s">
        <v>88</v>
      </c>
      <c r="S15" s="9">
        <v>0</v>
      </c>
      <c r="T15" s="8" t="s">
        <v>88</v>
      </c>
      <c r="U15" s="9">
        <v>0</v>
      </c>
      <c r="V15" s="8" t="s">
        <v>88</v>
      </c>
      <c r="W15" s="9">
        <v>0</v>
      </c>
      <c r="X15" s="8" t="s">
        <v>88</v>
      </c>
      <c r="Y15" s="9">
        <v>0</v>
      </c>
      <c r="Z15" s="8" t="s">
        <v>88</v>
      </c>
      <c r="AA15" s="9">
        <v>0</v>
      </c>
      <c r="AB15" s="8" t="s">
        <v>88</v>
      </c>
      <c r="AC15" s="9">
        <v>0</v>
      </c>
      <c r="AD15" s="8" t="s">
        <v>88</v>
      </c>
      <c r="AE15" s="9">
        <v>0</v>
      </c>
      <c r="AF15" s="8" t="s">
        <v>88</v>
      </c>
      <c r="AG15" s="9">
        <v>0</v>
      </c>
      <c r="AH15" s="8" t="s">
        <v>88</v>
      </c>
      <c r="AI15" s="9">
        <v>0</v>
      </c>
      <c r="AJ15" s="8" t="s">
        <v>88</v>
      </c>
      <c r="AK15" s="9">
        <v>0</v>
      </c>
      <c r="AL15" s="8" t="s">
        <v>88</v>
      </c>
      <c r="AM15" s="9">
        <v>0</v>
      </c>
      <c r="AN15" s="8">
        <v>0.46688537200193503</v>
      </c>
      <c r="AO15" s="9">
        <v>0.80066419286549328</v>
      </c>
      <c r="AP15" s="8">
        <v>0.52533276963401554</v>
      </c>
      <c r="AQ15" s="9">
        <v>0.9008959440756904</v>
      </c>
      <c r="AR15" s="8">
        <v>0.52690608033901754</v>
      </c>
      <c r="AS15" s="9">
        <v>0.90359402292178004</v>
      </c>
      <c r="AT15" s="1" t="s">
        <v>84</v>
      </c>
      <c r="AU15" s="56"/>
      <c r="AW15" s="45"/>
      <c r="AX15" s="46"/>
    </row>
    <row r="16" spans="2:50" x14ac:dyDescent="0.25">
      <c r="B16" s="5" t="s">
        <v>80</v>
      </c>
      <c r="D16" s="8"/>
      <c r="E16" s="9"/>
      <c r="F16" s="8"/>
      <c r="G16" s="9"/>
      <c r="H16" s="8" t="s">
        <v>88</v>
      </c>
      <c r="I16" s="9">
        <v>0</v>
      </c>
      <c r="J16" s="8" t="s">
        <v>88</v>
      </c>
      <c r="K16" s="9">
        <v>0</v>
      </c>
      <c r="L16" s="8" t="s">
        <v>88</v>
      </c>
      <c r="M16" s="9">
        <v>0</v>
      </c>
      <c r="N16" s="8" t="s">
        <v>88</v>
      </c>
      <c r="O16" s="9">
        <v>0</v>
      </c>
      <c r="P16" s="8" t="s">
        <v>88</v>
      </c>
      <c r="Q16" s="9">
        <v>0</v>
      </c>
      <c r="R16" s="8" t="s">
        <v>88</v>
      </c>
      <c r="S16" s="9">
        <v>0</v>
      </c>
      <c r="T16" s="8" t="s">
        <v>88</v>
      </c>
      <c r="U16" s="9">
        <v>0</v>
      </c>
      <c r="V16" s="8" t="s">
        <v>88</v>
      </c>
      <c r="W16" s="9">
        <v>0</v>
      </c>
      <c r="X16" s="8" t="s">
        <v>88</v>
      </c>
      <c r="Y16" s="9">
        <v>0</v>
      </c>
      <c r="Z16" s="8" t="s">
        <v>88</v>
      </c>
      <c r="AA16" s="9">
        <v>0</v>
      </c>
      <c r="AB16" s="8" t="s">
        <v>88</v>
      </c>
      <c r="AC16" s="9">
        <v>0</v>
      </c>
      <c r="AD16" s="8" t="s">
        <v>88</v>
      </c>
      <c r="AE16" s="9">
        <v>0</v>
      </c>
      <c r="AF16" s="8" t="s">
        <v>88</v>
      </c>
      <c r="AG16" s="9">
        <v>0</v>
      </c>
      <c r="AH16" s="8" t="s">
        <v>88</v>
      </c>
      <c r="AI16" s="9">
        <v>0</v>
      </c>
      <c r="AJ16" s="8" t="s">
        <v>88</v>
      </c>
      <c r="AK16" s="9">
        <v>0</v>
      </c>
      <c r="AL16" s="8" t="s">
        <v>88</v>
      </c>
      <c r="AM16" s="9">
        <v>0</v>
      </c>
      <c r="AN16" s="8" t="s">
        <v>88</v>
      </c>
      <c r="AO16" s="9">
        <v>0</v>
      </c>
      <c r="AP16" s="8" t="s">
        <v>88</v>
      </c>
      <c r="AQ16" s="9">
        <v>0</v>
      </c>
      <c r="AR16" s="8" t="s">
        <v>88</v>
      </c>
      <c r="AS16" s="9">
        <v>0</v>
      </c>
      <c r="AW16" s="45"/>
      <c r="AX16" s="46"/>
    </row>
    <row r="17" spans="2:50" x14ac:dyDescent="0.25">
      <c r="B17" s="5" t="s">
        <v>81</v>
      </c>
      <c r="D17" s="8"/>
      <c r="E17" s="9"/>
      <c r="F17" s="8"/>
      <c r="G17" s="9"/>
      <c r="H17" s="8">
        <v>-4.6407056429080162E-2</v>
      </c>
      <c r="I17" s="9">
        <v>-0.12060515618262499</v>
      </c>
      <c r="J17" s="8">
        <v>-4.6407056429080162E-2</v>
      </c>
      <c r="K17" s="9">
        <v>-0.12060515618262499</v>
      </c>
      <c r="L17" s="8">
        <v>-4.6407056429080162E-2</v>
      </c>
      <c r="M17" s="9">
        <v>-0.12060515618262499</v>
      </c>
      <c r="N17" s="8">
        <v>-4.4860119998471504E-2</v>
      </c>
      <c r="O17" s="9">
        <v>-0.11658489452040829</v>
      </c>
      <c r="P17" s="8">
        <v>-4.6055164210522914E-2</v>
      </c>
      <c r="Q17" s="9">
        <v>-0.11969063974387165</v>
      </c>
      <c r="R17" s="8">
        <v>-4.6055164210522914E-2</v>
      </c>
      <c r="S17" s="9">
        <v>-0.11969063974387165</v>
      </c>
      <c r="T17" s="8">
        <v>-4.6055164210522914E-2</v>
      </c>
      <c r="U17" s="9">
        <v>-0.11969063974387165</v>
      </c>
      <c r="V17" s="8">
        <v>-5.1294209304777905E-2</v>
      </c>
      <c r="W17" s="9">
        <v>-0.13330615213488162</v>
      </c>
      <c r="X17" s="8">
        <v>-7.8539699483297309E-2</v>
      </c>
      <c r="Y17" s="9">
        <v>-0.20411319854331142</v>
      </c>
      <c r="Z17" s="8">
        <v>-7.866592878144818E-2</v>
      </c>
      <c r="AA17" s="9">
        <v>-0.20444125003784186</v>
      </c>
      <c r="AB17" s="8">
        <v>-7.8573626426316379E-2</v>
      </c>
      <c r="AC17" s="9">
        <v>-0.2042013697090018</v>
      </c>
      <c r="AD17" s="8">
        <v>-7.8573626426316379E-2</v>
      </c>
      <c r="AE17" s="9">
        <v>-0.2042013697090018</v>
      </c>
      <c r="AF17" s="8">
        <v>-8.280136045253994E-2</v>
      </c>
      <c r="AG17" s="9">
        <v>-0.21518863246096101</v>
      </c>
      <c r="AH17" s="8">
        <v>-8.280136045253994E-2</v>
      </c>
      <c r="AI17" s="9">
        <v>-0.21518863246096101</v>
      </c>
      <c r="AJ17" s="8">
        <v>-8.4394446079449459E-2</v>
      </c>
      <c r="AK17" s="9">
        <v>-0.21932882913857923</v>
      </c>
      <c r="AL17" s="8">
        <v>-8.4009661067780628E-2</v>
      </c>
      <c r="AM17" s="9">
        <v>-0.21832882913857971</v>
      </c>
      <c r="AN17" s="8">
        <v>-5.9480834886053158E-2</v>
      </c>
      <c r="AO17" s="9">
        <v>-0.15218222949629662</v>
      </c>
      <c r="AP17" s="8">
        <v>-2.0192586176212446E-2</v>
      </c>
      <c r="AQ17" s="9">
        <v>-5.1662906034841971E-2</v>
      </c>
      <c r="AR17" s="8">
        <v>-2.0157402133267777E-2</v>
      </c>
      <c r="AS17" s="9">
        <v>-5.1572887357258138E-2</v>
      </c>
      <c r="AW17" s="45"/>
      <c r="AX17" s="46"/>
    </row>
    <row r="18" spans="2:50" x14ac:dyDescent="0.25">
      <c r="B18" s="5" t="s">
        <v>23</v>
      </c>
      <c r="D18" s="8"/>
      <c r="E18" s="9"/>
      <c r="F18" s="8"/>
      <c r="G18" s="9"/>
      <c r="H18" s="8">
        <v>3.7308245952737851E-2</v>
      </c>
      <c r="I18" s="9">
        <v>9.3459964908205906E-2</v>
      </c>
      <c r="J18" s="8">
        <v>3.7308245952737851E-2</v>
      </c>
      <c r="K18" s="9">
        <v>9.3459964908205906E-2</v>
      </c>
      <c r="L18" s="8">
        <v>3.7308245952737851E-2</v>
      </c>
      <c r="M18" s="9">
        <v>9.3459964908205906E-2</v>
      </c>
      <c r="N18" s="8">
        <v>3.8760978126616275E-2</v>
      </c>
      <c r="O18" s="9">
        <v>9.7099168374476991E-2</v>
      </c>
      <c r="P18" s="8">
        <v>3.7265721322144785E-2</v>
      </c>
      <c r="Q18" s="9">
        <v>9.335343750705187E-2</v>
      </c>
      <c r="R18" s="8">
        <v>3.7265721322144785E-2</v>
      </c>
      <c r="S18" s="9">
        <v>9.335343750705187E-2</v>
      </c>
      <c r="T18" s="8">
        <v>3.7265721322144785E-2</v>
      </c>
      <c r="U18" s="9">
        <v>9.335343750705187E-2</v>
      </c>
      <c r="V18" s="8">
        <v>3.5459292616881521E-2</v>
      </c>
      <c r="W18" s="9">
        <v>8.8828197601188597E-2</v>
      </c>
      <c r="X18" s="8">
        <v>2.9010704158769718E-2</v>
      </c>
      <c r="Y18" s="9">
        <v>7.267399802380678E-2</v>
      </c>
      <c r="Z18" s="8">
        <v>2.9144059738021033E-2</v>
      </c>
      <c r="AA18" s="9">
        <v>7.3008063789667982E-2</v>
      </c>
      <c r="AB18" s="8">
        <v>2.9557172541170962E-2</v>
      </c>
      <c r="AC18" s="9">
        <v>7.4042942463257558E-2</v>
      </c>
      <c r="AD18" s="8">
        <v>2.9557172541170962E-2</v>
      </c>
      <c r="AE18" s="9">
        <v>7.4042942463257558E-2</v>
      </c>
      <c r="AF18" s="8">
        <v>3.0026954465725675E-2</v>
      </c>
      <c r="AG18" s="9">
        <v>7.5219781552369497E-2</v>
      </c>
      <c r="AH18" s="8">
        <v>3.0026954465725675E-2</v>
      </c>
      <c r="AI18" s="9">
        <v>7.5219781552369497E-2</v>
      </c>
      <c r="AJ18" s="8">
        <v>2.9638183066285739E-2</v>
      </c>
      <c r="AK18" s="9">
        <v>7.424587992764578E-2</v>
      </c>
      <c r="AL18" s="8">
        <v>2.9255859338115142E-2</v>
      </c>
      <c r="AM18" s="9">
        <v>7.3288130204872404E-2</v>
      </c>
      <c r="AN18" s="8">
        <v>5.3033295111117873E-2</v>
      </c>
      <c r="AO18" s="9">
        <v>0.13304925523020533</v>
      </c>
      <c r="AP18" s="8">
        <v>9.289319137236185E-2</v>
      </c>
      <c r="AQ18" s="9">
        <v>0.23304925523020495</v>
      </c>
      <c r="AR18" s="8">
        <v>9.255705802408376E-2</v>
      </c>
      <c r="AS18" s="9">
        <v>0.2322059681677521</v>
      </c>
      <c r="AU18" s="56"/>
      <c r="AW18" s="45"/>
      <c r="AX18" s="46"/>
    </row>
    <row r="19" spans="2:50" x14ac:dyDescent="0.25">
      <c r="B19" s="5" t="s">
        <v>24</v>
      </c>
      <c r="D19" s="8"/>
      <c r="E19" s="9"/>
      <c r="F19" s="8"/>
      <c r="G19" s="9"/>
      <c r="H19" s="8">
        <v>5.0594728687247459E-2</v>
      </c>
      <c r="I19" s="9">
        <v>0.11988205304847541</v>
      </c>
      <c r="J19" s="8">
        <v>5.0594728687247459E-2</v>
      </c>
      <c r="K19" s="9">
        <v>0.11988205304847541</v>
      </c>
      <c r="L19" s="8">
        <v>5.0594728687247459E-2</v>
      </c>
      <c r="M19" s="9">
        <v>0.11988205304847541</v>
      </c>
      <c r="N19" s="8">
        <v>5.1929955296272867E-2</v>
      </c>
      <c r="O19" s="9">
        <v>0.12304581558516973</v>
      </c>
      <c r="P19" s="8">
        <v>5.0597371439791816E-2</v>
      </c>
      <c r="Q19" s="9">
        <v>0.11988831493798342</v>
      </c>
      <c r="R19" s="8">
        <v>5.0597371439791816E-2</v>
      </c>
      <c r="S19" s="9">
        <v>0.11988831493798342</v>
      </c>
      <c r="T19" s="8">
        <v>5.0597371439791816E-2</v>
      </c>
      <c r="U19" s="9">
        <v>0.11988831493798342</v>
      </c>
      <c r="V19" s="8">
        <v>4.7718060497488946E-2</v>
      </c>
      <c r="W19" s="9">
        <v>0.11306591038943994</v>
      </c>
      <c r="X19" s="8">
        <v>4.4710954409964421E-2</v>
      </c>
      <c r="Y19" s="9">
        <v>0.10594070069150001</v>
      </c>
      <c r="Z19" s="8">
        <v>4.4628315791493733E-2</v>
      </c>
      <c r="AA19" s="9">
        <v>0.10574489200746498</v>
      </c>
      <c r="AB19" s="8">
        <v>4.463049117482476E-2</v>
      </c>
      <c r="AC19" s="9">
        <v>0.10575004648554323</v>
      </c>
      <c r="AD19" s="8">
        <v>4.463049117482476E-2</v>
      </c>
      <c r="AE19" s="9">
        <v>0.10575004648554323</v>
      </c>
      <c r="AF19" s="8">
        <v>4.5540145096360174E-2</v>
      </c>
      <c r="AG19" s="9">
        <v>0.10790543267906079</v>
      </c>
      <c r="AH19" s="8">
        <v>4.5540145096360174E-2</v>
      </c>
      <c r="AI19" s="9">
        <v>0.10790543267906079</v>
      </c>
      <c r="AJ19" s="8">
        <v>4.5483072377787259E-2</v>
      </c>
      <c r="AK19" s="9">
        <v>0.10777020130509954</v>
      </c>
      <c r="AL19" s="8">
        <v>4.4904716268911571E-2</v>
      </c>
      <c r="AM19" s="9">
        <v>0.10639981115726897</v>
      </c>
      <c r="AN19" s="8">
        <v>0.10753646763241487</v>
      </c>
      <c r="AO19" s="9">
        <v>0.23351967921478312</v>
      </c>
      <c r="AP19" s="8">
        <v>0.15358674827429053</v>
      </c>
      <c r="AQ19" s="9">
        <v>0.33351967921478354</v>
      </c>
      <c r="AR19" s="8">
        <v>0.15375538289613488</v>
      </c>
      <c r="AS19" s="9">
        <v>0.33388587594473562</v>
      </c>
      <c r="AU19" s="56"/>
      <c r="AW19" s="45"/>
      <c r="AX19" s="46"/>
    </row>
    <row r="20" spans="2:50" x14ac:dyDescent="0.25">
      <c r="B20" s="5" t="s">
        <v>25</v>
      </c>
      <c r="D20" s="8"/>
      <c r="E20" s="9"/>
      <c r="F20" s="8"/>
      <c r="G20" s="9"/>
      <c r="H20" s="8">
        <v>0.14381208329109763</v>
      </c>
      <c r="I20" s="9">
        <v>0.26389791060270923</v>
      </c>
      <c r="J20" s="8">
        <v>0.14381208329109763</v>
      </c>
      <c r="K20" s="9">
        <v>0.26389791060270923</v>
      </c>
      <c r="L20" s="8">
        <v>0.14381208329109763</v>
      </c>
      <c r="M20" s="9">
        <v>0.26389791060270923</v>
      </c>
      <c r="N20" s="8">
        <v>0.14323504244308238</v>
      </c>
      <c r="O20" s="9">
        <v>0.26283902966142292</v>
      </c>
      <c r="P20" s="8">
        <v>0.14165554251200807</v>
      </c>
      <c r="Q20" s="9">
        <v>0.25994061721881967</v>
      </c>
      <c r="R20" s="8">
        <v>0.14165554251200807</v>
      </c>
      <c r="S20" s="9">
        <v>0.25994061721881967</v>
      </c>
      <c r="T20" s="8">
        <v>0.14165554251200807</v>
      </c>
      <c r="U20" s="9">
        <v>0.25994061721881967</v>
      </c>
      <c r="V20" s="8">
        <v>0.13924430725449</v>
      </c>
      <c r="W20" s="9">
        <v>0.2555159546183719</v>
      </c>
      <c r="X20" s="8">
        <v>0.13747782982504897</v>
      </c>
      <c r="Y20" s="9">
        <v>0.25227443490675816</v>
      </c>
      <c r="Z20" s="8">
        <v>0.1380838930631656</v>
      </c>
      <c r="AA20" s="9">
        <v>0.25338657248638224</v>
      </c>
      <c r="AB20" s="8">
        <v>0.13758608100420688</v>
      </c>
      <c r="AC20" s="9">
        <v>0.25247307788130013</v>
      </c>
      <c r="AD20" s="8">
        <v>0.13758608100420688</v>
      </c>
      <c r="AE20" s="9">
        <v>0.25247307788130013</v>
      </c>
      <c r="AF20" s="8">
        <v>0.13793519565421475</v>
      </c>
      <c r="AG20" s="9">
        <v>0.25311370991019161</v>
      </c>
      <c r="AH20" s="8">
        <v>0.13793519565421475</v>
      </c>
      <c r="AI20" s="9">
        <v>0.25311370991019161</v>
      </c>
      <c r="AJ20" s="8">
        <v>0.1400242027697538</v>
      </c>
      <c r="AK20" s="9">
        <v>0.25694707773582171</v>
      </c>
      <c r="AL20" s="8">
        <v>0.14009536564301328</v>
      </c>
      <c r="AM20" s="9">
        <v>0.25707766296298684</v>
      </c>
      <c r="AN20" s="8">
        <v>0.17240302099339688</v>
      </c>
      <c r="AO20" s="9">
        <v>0.31232816485274767</v>
      </c>
      <c r="AP20" s="8">
        <v>0.22764535565876232</v>
      </c>
      <c r="AQ20" s="9">
        <v>0.41240609219298702</v>
      </c>
      <c r="AR20" s="8">
        <v>0.22875792952077711</v>
      </c>
      <c r="AS20" s="9">
        <v>0.41442164940645093</v>
      </c>
      <c r="AU20" s="56"/>
      <c r="AW20" s="45"/>
      <c r="AX20" s="46"/>
    </row>
    <row r="21" spans="2:50" x14ac:dyDescent="0.25">
      <c r="B21" s="5" t="s">
        <v>76</v>
      </c>
      <c r="D21" s="8"/>
      <c r="E21" s="9"/>
      <c r="F21" s="8"/>
      <c r="G21" s="9"/>
      <c r="H21" s="8">
        <v>0.1310530361260569</v>
      </c>
      <c r="I21" s="9">
        <v>0.34099999999999975</v>
      </c>
      <c r="J21" s="8">
        <v>0.1310530361260569</v>
      </c>
      <c r="K21" s="9">
        <v>0.34099999999999975</v>
      </c>
      <c r="L21" s="8">
        <v>0.1310530361260569</v>
      </c>
      <c r="M21" s="9">
        <v>0.34099999999999975</v>
      </c>
      <c r="N21" s="8">
        <v>0.12259800153727918</v>
      </c>
      <c r="O21" s="9">
        <v>0.31900000000000028</v>
      </c>
      <c r="P21" s="8">
        <v>0.12951575710991547</v>
      </c>
      <c r="Q21" s="9">
        <v>0.33700000000000008</v>
      </c>
      <c r="R21" s="8">
        <v>0.12951575710991547</v>
      </c>
      <c r="S21" s="9">
        <v>0.33700000000000008</v>
      </c>
      <c r="T21" s="8">
        <v>0.12951575710991547</v>
      </c>
      <c r="U21" s="9">
        <v>0.33700000000000008</v>
      </c>
      <c r="V21" s="8">
        <v>0.13220599538816313</v>
      </c>
      <c r="W21" s="9">
        <v>0.34400000000000053</v>
      </c>
      <c r="X21" s="8">
        <v>0.13720215219062282</v>
      </c>
      <c r="Y21" s="9">
        <v>0.35700000000000032</v>
      </c>
      <c r="Z21" s="8">
        <v>0.13758647194465801</v>
      </c>
      <c r="AA21" s="9">
        <v>0.35800000000000015</v>
      </c>
      <c r="AB21" s="8">
        <v>0.13758647194465801</v>
      </c>
      <c r="AC21" s="9">
        <v>0.35800000000000015</v>
      </c>
      <c r="AD21" s="8">
        <v>0.13758647194465801</v>
      </c>
      <c r="AE21" s="9">
        <v>0.35800000000000015</v>
      </c>
      <c r="AF21" s="8">
        <v>0.13681783243658741</v>
      </c>
      <c r="AG21" s="9">
        <v>0.35600000000000048</v>
      </c>
      <c r="AH21" s="8">
        <v>0.13681783243658741</v>
      </c>
      <c r="AI21" s="9">
        <v>0.35600000000000048</v>
      </c>
      <c r="AJ21" s="8">
        <v>0.14142966948501168</v>
      </c>
      <c r="AK21" s="9">
        <v>0.36800000000000044</v>
      </c>
      <c r="AL21" s="8">
        <v>0.14142966948501168</v>
      </c>
      <c r="AM21" s="9">
        <v>0.36800000000000044</v>
      </c>
      <c r="AN21" s="8">
        <v>0.12490392006149098</v>
      </c>
      <c r="AO21" s="9">
        <v>0.32499999999999962</v>
      </c>
      <c r="AP21" s="8">
        <v>0.16333589546502703</v>
      </c>
      <c r="AQ21" s="9">
        <v>0.42500000000000027</v>
      </c>
      <c r="AR21" s="8">
        <v>0.16410453497309763</v>
      </c>
      <c r="AS21" s="9">
        <v>0.42699999999999994</v>
      </c>
      <c r="AU21" s="56"/>
      <c r="AW21" s="45"/>
      <c r="AX21" s="46"/>
    </row>
    <row r="22" spans="2:50" x14ac:dyDescent="0.25">
      <c r="B22" s="5" t="s">
        <v>77</v>
      </c>
      <c r="D22" s="8"/>
      <c r="E22" s="9"/>
      <c r="F22" s="8"/>
      <c r="G22" s="9"/>
      <c r="H22" s="8">
        <v>0.1201117318435756</v>
      </c>
      <c r="I22" s="9">
        <v>0.34400000000000064</v>
      </c>
      <c r="J22" s="8">
        <v>0.1201117318435756</v>
      </c>
      <c r="K22" s="9">
        <v>0.34400000000000064</v>
      </c>
      <c r="L22" s="8">
        <v>0.1201117318435756</v>
      </c>
      <c r="M22" s="9">
        <v>0.34400000000000064</v>
      </c>
      <c r="N22" s="8">
        <v>0.113826815642458</v>
      </c>
      <c r="O22" s="9">
        <v>0.32599999999999985</v>
      </c>
      <c r="P22" s="8">
        <v>0.1197625698324023</v>
      </c>
      <c r="Q22" s="9">
        <v>0.34300000000000003</v>
      </c>
      <c r="R22" s="8">
        <v>0.1197625698324023</v>
      </c>
      <c r="S22" s="9">
        <v>0.34300000000000003</v>
      </c>
      <c r="T22" s="8">
        <v>0.1197625698324023</v>
      </c>
      <c r="U22" s="9">
        <v>0.34300000000000003</v>
      </c>
      <c r="V22" s="8">
        <v>0.12360335195530725</v>
      </c>
      <c r="W22" s="9">
        <v>0.35399999999999993</v>
      </c>
      <c r="X22" s="8">
        <v>0.1284916201117321</v>
      </c>
      <c r="Y22" s="9">
        <v>0.36800000000000072</v>
      </c>
      <c r="Z22" s="8">
        <v>0.1284916201117321</v>
      </c>
      <c r="AA22" s="9">
        <v>0.36800000000000072</v>
      </c>
      <c r="AB22" s="8">
        <v>0.12884078212290495</v>
      </c>
      <c r="AC22" s="9">
        <v>0.36899999999999983</v>
      </c>
      <c r="AD22" s="8">
        <v>0.12884078212290495</v>
      </c>
      <c r="AE22" s="9">
        <v>0.36899999999999983</v>
      </c>
      <c r="AF22" s="8">
        <v>0.1253491620111733</v>
      </c>
      <c r="AG22" s="9">
        <v>0.35900000000000004</v>
      </c>
      <c r="AH22" s="8">
        <v>0.1253491620111733</v>
      </c>
      <c r="AI22" s="9">
        <v>0.35900000000000004</v>
      </c>
      <c r="AJ22" s="8">
        <v>0.13931564245810057</v>
      </c>
      <c r="AK22" s="9">
        <v>0.39900000000000013</v>
      </c>
      <c r="AL22" s="8">
        <v>0.13931564245810057</v>
      </c>
      <c r="AM22" s="9">
        <v>0.39900000000000013</v>
      </c>
      <c r="AN22" s="8">
        <v>0.11557262569832383</v>
      </c>
      <c r="AO22" s="9">
        <v>0.33099999999999963</v>
      </c>
      <c r="AP22" s="8">
        <v>0.15048882681564235</v>
      </c>
      <c r="AQ22" s="9">
        <v>0.43099999999999977</v>
      </c>
      <c r="AR22" s="8">
        <v>0.15083798882681565</v>
      </c>
      <c r="AS22" s="9">
        <v>0.43199999999999977</v>
      </c>
      <c r="AU22" s="56"/>
      <c r="AW22" s="45"/>
      <c r="AX22" s="46"/>
    </row>
    <row r="23" spans="2:50" x14ac:dyDescent="0.25">
      <c r="B23" s="5" t="s">
        <v>78</v>
      </c>
      <c r="D23" s="8"/>
      <c r="E23" s="9"/>
      <c r="F23" s="8"/>
      <c r="G23" s="9"/>
      <c r="H23" s="8">
        <v>-3.9301310043667992E-2</v>
      </c>
      <c r="I23" s="9">
        <v>-0.16199999999999926</v>
      </c>
      <c r="J23" s="8">
        <v>-3.9301310043667992E-2</v>
      </c>
      <c r="K23" s="9">
        <v>-0.16199999999999926</v>
      </c>
      <c r="L23" s="8">
        <v>-3.9301310043667992E-2</v>
      </c>
      <c r="M23" s="9">
        <v>-0.16199999999999926</v>
      </c>
      <c r="N23" s="8">
        <v>-4.099951479864139E-2</v>
      </c>
      <c r="O23" s="9">
        <v>-0.16899999999999959</v>
      </c>
      <c r="P23" s="8">
        <v>-3.7117903930130924E-2</v>
      </c>
      <c r="Q23" s="9">
        <v>-0.15299999999999969</v>
      </c>
      <c r="R23" s="8">
        <v>-3.7117903930130924E-2</v>
      </c>
      <c r="S23" s="9">
        <v>-0.15299999999999969</v>
      </c>
      <c r="T23" s="8">
        <v>-3.736050460941287E-2</v>
      </c>
      <c r="U23" s="9">
        <v>-0.15399999999999983</v>
      </c>
      <c r="V23" s="8">
        <v>-3.2023289665210952E-2</v>
      </c>
      <c r="W23" s="9">
        <v>-0.1319999999999997</v>
      </c>
      <c r="X23" s="8">
        <v>-2.8384279475982543E-2</v>
      </c>
      <c r="Y23" s="9">
        <v>-0.11699999999999992</v>
      </c>
      <c r="Z23" s="8">
        <v>-2.8384279475982543E-2</v>
      </c>
      <c r="AA23" s="9">
        <v>-0.11699999999999992</v>
      </c>
      <c r="AB23" s="8">
        <v>-2.8141678796700487E-2</v>
      </c>
      <c r="AC23" s="9">
        <v>-0.11599999999999928</v>
      </c>
      <c r="AD23" s="8">
        <v>-2.8141678796700487E-2</v>
      </c>
      <c r="AE23" s="9">
        <v>-0.11599999999999928</v>
      </c>
      <c r="AF23" s="8">
        <v>-3.8573508005822266E-2</v>
      </c>
      <c r="AG23" s="9">
        <v>-0.15899999999999942</v>
      </c>
      <c r="AH23" s="8">
        <v>-3.8573508005822266E-2</v>
      </c>
      <c r="AI23" s="9">
        <v>-0.15899999999999942</v>
      </c>
      <c r="AJ23" s="8">
        <v>-3.2023289665210952E-2</v>
      </c>
      <c r="AK23" s="9">
        <v>-0.1319999999999997</v>
      </c>
      <c r="AL23" s="8">
        <v>-3.1780688985929229E-2</v>
      </c>
      <c r="AM23" s="9">
        <v>-0.13100000000000009</v>
      </c>
      <c r="AN23" s="8">
        <v>-6.3076176613294566E-2</v>
      </c>
      <c r="AO23" s="9">
        <v>-0.25999999999999995</v>
      </c>
      <c r="AP23" s="8">
        <v>-3.8816108685104211E-2</v>
      </c>
      <c r="AQ23" s="9">
        <v>-0.15999999999999964</v>
      </c>
      <c r="AR23" s="8">
        <v>-3.9301310043668103E-2</v>
      </c>
      <c r="AS23" s="9">
        <v>-0.16199999999999976</v>
      </c>
      <c r="AU23" s="56"/>
      <c r="AW23" s="45"/>
      <c r="AX23" s="46"/>
    </row>
    <row r="24" spans="2:50" x14ac:dyDescent="0.25">
      <c r="B24" s="5" t="s">
        <v>79</v>
      </c>
      <c r="D24" s="8"/>
      <c r="E24" s="9"/>
      <c r="F24" s="8"/>
      <c r="G24" s="9"/>
      <c r="H24" s="8" t="s">
        <v>88</v>
      </c>
      <c r="I24" s="9">
        <v>0</v>
      </c>
      <c r="J24" s="8" t="s">
        <v>88</v>
      </c>
      <c r="K24" s="9">
        <v>0</v>
      </c>
      <c r="L24" s="8" t="s">
        <v>88</v>
      </c>
      <c r="M24" s="9">
        <v>0</v>
      </c>
      <c r="N24" s="8" t="s">
        <v>88</v>
      </c>
      <c r="O24" s="9">
        <v>0</v>
      </c>
      <c r="P24" s="8" t="s">
        <v>88</v>
      </c>
      <c r="Q24" s="9">
        <v>0</v>
      </c>
      <c r="R24" s="8" t="s">
        <v>88</v>
      </c>
      <c r="S24" s="9">
        <v>0</v>
      </c>
      <c r="T24" s="8" t="s">
        <v>88</v>
      </c>
      <c r="U24" s="9">
        <v>0</v>
      </c>
      <c r="V24" s="8" t="s">
        <v>88</v>
      </c>
      <c r="W24" s="9">
        <v>0</v>
      </c>
      <c r="X24" s="8" t="s">
        <v>88</v>
      </c>
      <c r="Y24" s="9">
        <v>0</v>
      </c>
      <c r="Z24" s="8" t="s">
        <v>88</v>
      </c>
      <c r="AA24" s="9">
        <v>0</v>
      </c>
      <c r="AB24" s="8" t="s">
        <v>88</v>
      </c>
      <c r="AC24" s="9">
        <v>0</v>
      </c>
      <c r="AD24" s="8" t="s">
        <v>88</v>
      </c>
      <c r="AE24" s="9">
        <v>0</v>
      </c>
      <c r="AF24" s="8" t="s">
        <v>88</v>
      </c>
      <c r="AG24" s="9">
        <v>0</v>
      </c>
      <c r="AH24" s="8" t="s">
        <v>88</v>
      </c>
      <c r="AI24" s="9">
        <v>0</v>
      </c>
      <c r="AJ24" s="8" t="s">
        <v>88</v>
      </c>
      <c r="AK24" s="9">
        <v>0</v>
      </c>
      <c r="AL24" s="8" t="s">
        <v>88</v>
      </c>
      <c r="AM24" s="9">
        <v>0</v>
      </c>
      <c r="AN24" s="8" t="s">
        <v>88</v>
      </c>
      <c r="AO24" s="9">
        <v>0</v>
      </c>
      <c r="AP24" s="8" t="s">
        <v>88</v>
      </c>
      <c r="AQ24" s="9">
        <v>0</v>
      </c>
      <c r="AR24" s="8" t="s">
        <v>88</v>
      </c>
      <c r="AS24" s="9">
        <v>0</v>
      </c>
      <c r="AW24" s="45"/>
      <c r="AX24" s="46"/>
    </row>
    <row r="25" spans="2:50" ht="16.5" thickBot="1" x14ac:dyDescent="0.3">
      <c r="B25" s="5" t="s">
        <v>26</v>
      </c>
      <c r="D25" s="10"/>
      <c r="E25" s="11"/>
      <c r="F25" s="10"/>
      <c r="G25" s="11"/>
      <c r="H25" s="10">
        <v>9.4828087026324948E-2</v>
      </c>
      <c r="I25" s="11">
        <v>0.28212567031048297</v>
      </c>
      <c r="J25" s="10">
        <v>9.4828087026324948E-2</v>
      </c>
      <c r="K25" s="11">
        <v>0.28212567031048297</v>
      </c>
      <c r="L25" s="10">
        <v>9.4828087026324948E-2</v>
      </c>
      <c r="M25" s="11">
        <v>0.28212567031048297</v>
      </c>
      <c r="N25" s="10">
        <v>8.8894959981733246E-2</v>
      </c>
      <c r="O25" s="11">
        <v>0.26447385957609593</v>
      </c>
      <c r="P25" s="10">
        <v>9.4854786998217477E-2</v>
      </c>
      <c r="Q25" s="11">
        <v>0.28220510613697336</v>
      </c>
      <c r="R25" s="10">
        <v>9.4854786998217477E-2</v>
      </c>
      <c r="S25" s="11">
        <v>0.28220510613697336</v>
      </c>
      <c r="T25" s="10">
        <v>9.4840291390633435E-2</v>
      </c>
      <c r="U25" s="11">
        <v>0.28216197985303759</v>
      </c>
      <c r="V25" s="10">
        <v>9.8547482041930534E-2</v>
      </c>
      <c r="W25" s="11">
        <v>0.29319134552162485</v>
      </c>
      <c r="X25" s="10">
        <v>0.10314055728166216</v>
      </c>
      <c r="Y25" s="11">
        <v>0.30685633098564719</v>
      </c>
      <c r="Z25" s="10">
        <v>0.10348657844309384</v>
      </c>
      <c r="AA25" s="11">
        <v>0.30788578813459716</v>
      </c>
      <c r="AB25" s="10">
        <v>0.10370252621058018</v>
      </c>
      <c r="AC25" s="11">
        <v>0.30852826032363573</v>
      </c>
      <c r="AD25" s="10">
        <v>0.10370252621058018</v>
      </c>
      <c r="AE25" s="11">
        <v>0.30852826032363573</v>
      </c>
      <c r="AF25" s="10">
        <v>0.10458799297632226</v>
      </c>
      <c r="AG25" s="11">
        <v>0.31116263704319669</v>
      </c>
      <c r="AH25" s="10">
        <v>0.10458799297632226</v>
      </c>
      <c r="AI25" s="11">
        <v>0.31116263704319669</v>
      </c>
      <c r="AJ25" s="10">
        <v>0.11599931858092449</v>
      </c>
      <c r="AK25" s="11">
        <v>0.34511278816704971</v>
      </c>
      <c r="AL25" s="10">
        <v>0.11609930148773917</v>
      </c>
      <c r="AM25" s="11">
        <v>0.34541025008460158</v>
      </c>
      <c r="AN25" s="10">
        <v>4.7002923671088714E-2</v>
      </c>
      <c r="AO25" s="11">
        <v>0.15168231452914249</v>
      </c>
      <c r="AP25" s="10">
        <v>7.7990665265747605E-2</v>
      </c>
      <c r="AQ25" s="11">
        <v>0.2516823145291423</v>
      </c>
      <c r="AR25" s="10">
        <v>7.7920480697987182E-2</v>
      </c>
      <c r="AS25" s="11">
        <v>0.25145582313561482</v>
      </c>
      <c r="AU25" s="56"/>
      <c r="AW25" s="45"/>
      <c r="AX25" s="46"/>
    </row>
    <row r="26" spans="2:50" ht="7.5" customHeight="1" x14ac:dyDescent="0.25"/>
    <row r="27" spans="2:50" ht="3" customHeight="1" thickBot="1" x14ac:dyDescent="0.3"/>
    <row r="28" spans="2:50" ht="72.75" customHeight="1" x14ac:dyDescent="0.25">
      <c r="D28" s="64"/>
      <c r="E28" s="65"/>
      <c r="F28" s="64"/>
      <c r="G28" s="65"/>
      <c r="H28" s="64" t="s">
        <v>82</v>
      </c>
      <c r="I28" s="65"/>
      <c r="J28" s="64" t="s">
        <v>0</v>
      </c>
      <c r="K28" s="65"/>
      <c r="L28" s="64" t="s">
        <v>30</v>
      </c>
      <c r="M28" s="65"/>
      <c r="N28" s="64" t="str">
        <f>N4</f>
        <v>Table 1020: Change In 500MW Model</v>
      </c>
      <c r="O28" s="65"/>
      <c r="P28" s="64" t="str">
        <f>P4</f>
        <v>Table 1022 - 1028: service model inputs</v>
      </c>
      <c r="Q28" s="65"/>
      <c r="R28" s="64" t="str">
        <f>R4</f>
        <v>Table 1032: LAF values</v>
      </c>
      <c r="S28" s="65"/>
      <c r="T28" s="64" t="s">
        <v>31</v>
      </c>
      <c r="U28" s="65"/>
      <c r="V28" s="64" t="str">
        <f>V4</f>
        <v>Table 1041: load characteristics (Load Factor)</v>
      </c>
      <c r="W28" s="65"/>
      <c r="X28" s="64" t="str">
        <f>X4</f>
        <v>Table 1041: load characteristics (Coincidence Factor)</v>
      </c>
      <c r="Y28" s="65"/>
      <c r="Z28" s="64" t="str">
        <f>Z4</f>
        <v>Table 1055: NGC exit</v>
      </c>
      <c r="AA28" s="65"/>
      <c r="AB28" s="64" t="str">
        <f>AB4</f>
        <v>Table 1059: Otex</v>
      </c>
      <c r="AC28" s="65"/>
      <c r="AD28" s="64" t="str">
        <f>AD4</f>
        <v>Table 1060: Customer Contribs</v>
      </c>
      <c r="AE28" s="65"/>
      <c r="AF28" s="64" t="str">
        <f>AF4</f>
        <v>Table 1061/1062: TPR data</v>
      </c>
      <c r="AG28" s="65"/>
      <c r="AH28" s="64" t="s">
        <v>32</v>
      </c>
      <c r="AI28" s="65"/>
      <c r="AJ28" s="64" t="str">
        <f>AJ4</f>
        <v>Table 1069: Peaking probabailities</v>
      </c>
      <c r="AK28" s="65"/>
      <c r="AL28" s="64" t="str">
        <f>AL4</f>
        <v>Table 1092: power factor</v>
      </c>
      <c r="AM28" s="65"/>
      <c r="AN28" s="64" t="str">
        <f>AN4</f>
        <v>Table 1053: volumes and mpans etc forecast</v>
      </c>
      <c r="AO28" s="65"/>
      <c r="AP28" s="64" t="str">
        <f>AP4</f>
        <v>Table 1076: allowed revenue</v>
      </c>
      <c r="AQ28" s="65"/>
      <c r="AR28" s="64" t="str">
        <f>AR4</f>
        <v>Rate of return</v>
      </c>
      <c r="AS28" s="65"/>
    </row>
    <row r="29" spans="2:50" ht="63.75" thickBot="1" x14ac:dyDescent="0.3">
      <c r="B29" s="12" t="s">
        <v>27</v>
      </c>
      <c r="D29" s="3" t="s">
        <v>12</v>
      </c>
      <c r="E29" s="4" t="s">
        <v>13</v>
      </c>
      <c r="F29" s="3" t="s">
        <v>12</v>
      </c>
      <c r="G29" s="4" t="s">
        <v>13</v>
      </c>
      <c r="H29" s="3" t="s">
        <v>12</v>
      </c>
      <c r="I29" s="4" t="s">
        <v>13</v>
      </c>
      <c r="J29" s="3" t="s">
        <v>12</v>
      </c>
      <c r="K29" s="4" t="s">
        <v>13</v>
      </c>
      <c r="L29" s="3" t="s">
        <v>12</v>
      </c>
      <c r="M29" s="4" t="s">
        <v>13</v>
      </c>
      <c r="N29" s="3" t="s">
        <v>12</v>
      </c>
      <c r="O29" s="4" t="s">
        <v>13</v>
      </c>
      <c r="P29" s="3" t="s">
        <v>12</v>
      </c>
      <c r="Q29" s="4" t="s">
        <v>13</v>
      </c>
      <c r="R29" s="3" t="s">
        <v>12</v>
      </c>
      <c r="S29" s="4" t="s">
        <v>13</v>
      </c>
      <c r="T29" s="3" t="s">
        <v>12</v>
      </c>
      <c r="U29" s="4" t="s">
        <v>13</v>
      </c>
      <c r="V29" s="3" t="s">
        <v>12</v>
      </c>
      <c r="W29" s="4" t="s">
        <v>13</v>
      </c>
      <c r="X29" s="3" t="s">
        <v>12</v>
      </c>
      <c r="Y29" s="4" t="s">
        <v>13</v>
      </c>
      <c r="Z29" s="3" t="s">
        <v>12</v>
      </c>
      <c r="AA29" s="4" t="s">
        <v>13</v>
      </c>
      <c r="AB29" s="3" t="s">
        <v>12</v>
      </c>
      <c r="AC29" s="4" t="s">
        <v>13</v>
      </c>
      <c r="AD29" s="3" t="s">
        <v>12</v>
      </c>
      <c r="AE29" s="4" t="s">
        <v>13</v>
      </c>
      <c r="AF29" s="3" t="s">
        <v>12</v>
      </c>
      <c r="AG29" s="4" t="s">
        <v>13</v>
      </c>
      <c r="AH29" s="3" t="s">
        <v>12</v>
      </c>
      <c r="AI29" s="4" t="s">
        <v>13</v>
      </c>
      <c r="AJ29" s="3" t="s">
        <v>12</v>
      </c>
      <c r="AK29" s="4" t="s">
        <v>13</v>
      </c>
      <c r="AL29" s="3" t="s">
        <v>12</v>
      </c>
      <c r="AM29" s="4" t="s">
        <v>13</v>
      </c>
      <c r="AN29" s="3" t="s">
        <v>12</v>
      </c>
      <c r="AO29" s="4" t="s">
        <v>13</v>
      </c>
      <c r="AP29" s="3" t="s">
        <v>12</v>
      </c>
      <c r="AQ29" s="4" t="s">
        <v>13</v>
      </c>
      <c r="AR29" s="3" t="s">
        <v>12</v>
      </c>
      <c r="AS29" s="4" t="s">
        <v>13</v>
      </c>
    </row>
    <row r="30" spans="2:50" ht="5.25" customHeight="1" thickBot="1" x14ac:dyDescent="0.3"/>
    <row r="31" spans="2:50" ht="12" customHeight="1" x14ac:dyDescent="0.25">
      <c r="B31" s="5" t="s">
        <v>14</v>
      </c>
      <c r="D31" s="22"/>
      <c r="E31" s="23"/>
      <c r="F31" s="19">
        <f>F7-D7</f>
        <v>0</v>
      </c>
      <c r="G31" s="13" t="str">
        <f t="shared" ref="G31:G42" si="0">IF(G7-E7=0,"-",G7-E7)</f>
        <v>-</v>
      </c>
      <c r="H31" s="19">
        <f>H7-F7</f>
        <v>-6.7401232092019536E-2</v>
      </c>
      <c r="I31" s="13">
        <f t="shared" ref="I31:I47" si="1">IF(I7-G7=0,"-",I7-G7)</f>
        <v>-0.22099999999999959</v>
      </c>
      <c r="J31" s="19">
        <f>J7-H7</f>
        <v>0</v>
      </c>
      <c r="K31" s="13" t="str">
        <f t="shared" ref="K31:K47" si="2">IF(K7-I7=0,"-",K7-I7)</f>
        <v>-</v>
      </c>
      <c r="L31" s="19">
        <f>L7-J7</f>
        <v>0</v>
      </c>
      <c r="M31" s="13" t="str">
        <f t="shared" ref="M31:M47" si="3">IF(M7-K7=0,"-",M7-K7)</f>
        <v>-</v>
      </c>
      <c r="N31" s="19">
        <f>N7-L7</f>
        <v>4.2150906425597601E-4</v>
      </c>
      <c r="O31" s="13">
        <f t="shared" ref="O31:O47" si="4">IF(O7-M7=0,"-",O7-M7)</f>
        <v>1.3820741892878463E-3</v>
      </c>
      <c r="P31" s="19">
        <f>P7-N7</f>
        <v>4.9343978767180108E-4</v>
      </c>
      <c r="Q31" s="13">
        <f t="shared" ref="Q31:Q47" si="5">IF(Q7-O7=0,"-",Q7-O7)</f>
        <v>1.6179258107119343E-3</v>
      </c>
      <c r="R31" s="19">
        <f>R7-P7</f>
        <v>0</v>
      </c>
      <c r="S31" s="13" t="str">
        <f t="shared" ref="S31:S47" si="6">IF(S7-Q7=0,"-",S7-Q7)</f>
        <v>-</v>
      </c>
      <c r="T31" s="19">
        <f>T7-R7</f>
        <v>0</v>
      </c>
      <c r="U31" s="13" t="str">
        <f t="shared" ref="U31:U47" si="7">IF(U7-S7=0,"-",U7-S7)</f>
        <v>-</v>
      </c>
      <c r="V31" s="19">
        <f>V7-T7</f>
        <v>4.2697613089969222E-3</v>
      </c>
      <c r="W31" s="13">
        <f t="shared" ref="W31:W47" si="8">IF(W7-U7=0,"-",W7-U7)</f>
        <v>1.4000000000000457E-2</v>
      </c>
      <c r="X31" s="19">
        <f>X7-V7</f>
        <v>8.5772139853990126E-3</v>
      </c>
      <c r="Y31" s="13">
        <f t="shared" ref="Y31:Y32" si="9">IF(Y7-U7=0,"-",Y7-U7)</f>
        <v>4.212358516214218E-2</v>
      </c>
      <c r="Z31" s="19">
        <f>Z7-X7</f>
        <v>0</v>
      </c>
      <c r="AA31" s="13" t="str">
        <f t="shared" ref="AA31:AA47" si="10">IF(AA7-Y7=0,"-",AA7-Y7)</f>
        <v>-</v>
      </c>
      <c r="AB31" s="19">
        <f>AB7-Z7</f>
        <v>0</v>
      </c>
      <c r="AC31" s="13" t="str">
        <f t="shared" ref="AC31:AC47" si="11">IF(AC7-AA7=0,"-",AC7-AA7)</f>
        <v>-</v>
      </c>
      <c r="AD31" s="19">
        <f>AD7-AB7</f>
        <v>0</v>
      </c>
      <c r="AE31" s="13" t="str">
        <f t="shared" ref="AE31:AE47" si="12">IF(AE7-AC7=0,"-",AE7-AC7)</f>
        <v>-</v>
      </c>
      <c r="AF31" s="19">
        <f>AF7-AD7</f>
        <v>3.0498295064262937E-4</v>
      </c>
      <c r="AG31" s="13">
        <f t="shared" ref="AG31:AG47" si="13">IF(AG7-AE7=0,"-",AG7-AE7)</f>
        <v>9.9999999999991762E-4</v>
      </c>
      <c r="AH31" s="19">
        <f>AH7-AF7</f>
        <v>0</v>
      </c>
      <c r="AI31" s="13" t="str">
        <f t="shared" ref="AI31:AI47" si="14">IF(AI7-AG7=0,"-",AI7-AG7)</f>
        <v>-</v>
      </c>
      <c r="AJ31" s="19">
        <f>AJ7-AH7</f>
        <v>-1.4495320184014782E-3</v>
      </c>
      <c r="AK31" s="13">
        <f t="shared" ref="AK31:AK47" si="15">IF(AK7-AI7=0,"-",AK7-AI7)</f>
        <v>-4.75282967571522E-3</v>
      </c>
      <c r="AL31" s="19">
        <f>AL7-AJ7</f>
        <v>3.0498295064262937E-4</v>
      </c>
      <c r="AM31" s="13">
        <f t="shared" ref="AM31:AM47" si="16">IF(AM7-AK7=0,"-",AM7-AK7)</f>
        <v>9.9999999999991762E-4</v>
      </c>
      <c r="AN31" s="19">
        <f>AN7-AL7</f>
        <v>1.3321289063146113E-2</v>
      </c>
      <c r="AO31" s="13">
        <f t="shared" ref="AO31:AO47" si="17">IF(AO7-AM7=0,"-",AO7-AM7)</f>
        <v>4.3446897234346721E-2</v>
      </c>
      <c r="AP31" s="19">
        <f>AP7-AN7</f>
        <v>3.0750435753123306E-2</v>
      </c>
      <c r="AQ31" s="13">
        <f t="shared" ref="AQ31:AQ47" si="18">IF(AQ7-AO7=0,"-",AQ7-AO7)</f>
        <v>0.1009999999999997</v>
      </c>
      <c r="AR31" s="19">
        <f>AR7-AP7</f>
        <v>-6.0891951986363768E-4</v>
      </c>
      <c r="AS31" s="13">
        <f t="shared" ref="AS31:AS39" si="19">IF(AS7-AQ7=0,"-",AS7-AQ7)</f>
        <v>-1.9999999999992801E-3</v>
      </c>
    </row>
    <row r="32" spans="2:50" x14ac:dyDescent="0.25">
      <c r="B32" s="5" t="s">
        <v>15</v>
      </c>
      <c r="D32" s="24"/>
      <c r="E32" s="25"/>
      <c r="F32" s="20">
        <f>F8-D8</f>
        <v>0</v>
      </c>
      <c r="G32" s="14" t="str">
        <f t="shared" si="0"/>
        <v>-</v>
      </c>
      <c r="H32" s="20">
        <f>H8-F8</f>
        <v>0.15009074946050771</v>
      </c>
      <c r="I32" s="14">
        <f t="shared" si="1"/>
        <v>0.30256318746119559</v>
      </c>
      <c r="J32" s="20">
        <f>J8-H8</f>
        <v>0</v>
      </c>
      <c r="K32" s="14" t="str">
        <f t="shared" si="2"/>
        <v>-</v>
      </c>
      <c r="L32" s="20">
        <f>L8-J8</f>
        <v>0</v>
      </c>
      <c r="M32" s="14" t="str">
        <f t="shared" si="3"/>
        <v>-</v>
      </c>
      <c r="N32" s="20">
        <f>N8-L8</f>
        <v>-1.6305015522508626E-3</v>
      </c>
      <c r="O32" s="14">
        <f t="shared" si="4"/>
        <v>-3.2868764303109477E-3</v>
      </c>
      <c r="P32" s="20">
        <f>P8-N8</f>
        <v>2.8346767983311594E-4</v>
      </c>
      <c r="Q32" s="14">
        <f t="shared" si="5"/>
        <v>5.7143351646149476E-4</v>
      </c>
      <c r="R32" s="20">
        <f>R8-P8</f>
        <v>0</v>
      </c>
      <c r="S32" s="14" t="str">
        <f t="shared" si="6"/>
        <v>-</v>
      </c>
      <c r="T32" s="20">
        <f>T8-R8</f>
        <v>0</v>
      </c>
      <c r="U32" s="14" t="str">
        <f t="shared" si="7"/>
        <v>-</v>
      </c>
      <c r="V32" s="20">
        <f>V8-T8</f>
        <v>-1.900900644795267E-2</v>
      </c>
      <c r="W32" s="14">
        <f t="shared" si="8"/>
        <v>-3.8319653956264077E-2</v>
      </c>
      <c r="X32" s="20">
        <f>X8-V8</f>
        <v>3.6611263645127456E-2</v>
      </c>
      <c r="Y32" s="14">
        <f t="shared" si="9"/>
        <v>3.5483832702763118E-2</v>
      </c>
      <c r="Z32" s="20">
        <f>Z8-X8</f>
        <v>2.6490683742030896E-4</v>
      </c>
      <c r="AA32" s="14">
        <f t="shared" si="10"/>
        <v>5.3401730218710641E-4</v>
      </c>
      <c r="AB32" s="20">
        <f>AB8-Z8</f>
        <v>-2.53656994761986E-4</v>
      </c>
      <c r="AC32" s="14">
        <f t="shared" si="11"/>
        <v>-5.1133910072975741E-4</v>
      </c>
      <c r="AD32" s="20">
        <f>AD8-AB8</f>
        <v>0</v>
      </c>
      <c r="AE32" s="14" t="str">
        <f t="shared" si="12"/>
        <v>-</v>
      </c>
      <c r="AF32" s="20">
        <f>AF8-AD8</f>
        <v>1.1249842658989095E-5</v>
      </c>
      <c r="AG32" s="14">
        <f t="shared" si="13"/>
        <v>2.2678201458459224E-5</v>
      </c>
      <c r="AH32" s="20">
        <f>AH8-AF8</f>
        <v>0</v>
      </c>
      <c r="AI32" s="14" t="str">
        <f t="shared" si="14"/>
        <v>-</v>
      </c>
      <c r="AJ32" s="20">
        <f>AJ8-AH8</f>
        <v>1.2484670082745009E-2</v>
      </c>
      <c r="AK32" s="14">
        <f t="shared" si="15"/>
        <v>2.5167450946939895E-2</v>
      </c>
      <c r="AL32" s="20">
        <f>AL8-AJ8</f>
        <v>2.5365699476154191E-4</v>
      </c>
      <c r="AM32" s="14">
        <f t="shared" si="16"/>
        <v>5.1133910072892474E-4</v>
      </c>
      <c r="AN32" s="20">
        <f>AN8-AL8</f>
        <v>1.0861159227426587E-2</v>
      </c>
      <c r="AO32" s="14">
        <f t="shared" si="17"/>
        <v>2.6585101259918642E-2</v>
      </c>
      <c r="AP32" s="20">
        <f>AP8-AN8</f>
        <v>4.9006179572241182E-2</v>
      </c>
      <c r="AQ32" s="14">
        <f t="shared" si="18"/>
        <v>0.1000000000000002</v>
      </c>
      <c r="AR32" s="20">
        <f>AR8-AP8</f>
        <v>7.731216187683021E-4</v>
      </c>
      <c r="AS32" s="14">
        <f t="shared" si="19"/>
        <v>1.577600264938972E-3</v>
      </c>
    </row>
    <row r="33" spans="2:45" x14ac:dyDescent="0.25">
      <c r="B33" s="5" t="s">
        <v>16</v>
      </c>
      <c r="D33" s="24"/>
      <c r="E33" s="25"/>
      <c r="F33" s="20">
        <f t="shared" ref="F33:AJ47" si="20">F9-D9</f>
        <v>0</v>
      </c>
      <c r="G33" s="14" t="str">
        <f t="shared" si="0"/>
        <v>-</v>
      </c>
      <c r="H33" s="20">
        <f t="shared" si="20"/>
        <v>2.9728915662650603</v>
      </c>
      <c r="I33" s="14">
        <f t="shared" si="1"/>
        <v>0.98699999999999988</v>
      </c>
      <c r="J33" s="20">
        <f t="shared" si="20"/>
        <v>0</v>
      </c>
      <c r="K33" s="14" t="str">
        <f t="shared" si="2"/>
        <v>-</v>
      </c>
      <c r="L33" s="20">
        <f t="shared" si="20"/>
        <v>0</v>
      </c>
      <c r="M33" s="14" t="str">
        <f t="shared" si="3"/>
        <v>-</v>
      </c>
      <c r="N33" s="20">
        <f t="shared" si="20"/>
        <v>-3.6144578313253461E-2</v>
      </c>
      <c r="O33" s="14">
        <f t="shared" si="4"/>
        <v>-1.2000000000000011E-2</v>
      </c>
      <c r="P33" s="20">
        <f t="shared" si="20"/>
        <v>0</v>
      </c>
      <c r="Q33" s="14" t="str">
        <f t="shared" si="5"/>
        <v>-</v>
      </c>
      <c r="R33" s="20">
        <f t="shared" si="20"/>
        <v>0</v>
      </c>
      <c r="S33" s="14" t="str">
        <f t="shared" si="6"/>
        <v>-</v>
      </c>
      <c r="T33" s="20">
        <f t="shared" si="20"/>
        <v>0</v>
      </c>
      <c r="U33" s="14" t="str">
        <f t="shared" si="7"/>
        <v>-</v>
      </c>
      <c r="V33" s="20">
        <f t="shared" si="20"/>
        <v>-1.2048192771083599E-2</v>
      </c>
      <c r="W33" s="14">
        <f t="shared" si="8"/>
        <v>-3.9999999999997815E-3</v>
      </c>
      <c r="X33" s="20">
        <f t="shared" si="20"/>
        <v>1.8072289156626731E-2</v>
      </c>
      <c r="Y33" s="14">
        <f t="shared" ref="Y33:Y47" si="21">IF(Y9-W9=0,"-",Y9-W9)</f>
        <v>6.0000000000000053E-3</v>
      </c>
      <c r="Z33" s="20">
        <f t="shared" si="20"/>
        <v>6.0240963855409113E-3</v>
      </c>
      <c r="AA33" s="14">
        <f t="shared" si="10"/>
        <v>1.9999999999996687E-3</v>
      </c>
      <c r="AB33" s="20">
        <f t="shared" si="20"/>
        <v>-3.0120481927706777E-3</v>
      </c>
      <c r="AC33" s="14">
        <f t="shared" si="11"/>
        <v>-9.9999999999977884E-4</v>
      </c>
      <c r="AD33" s="20">
        <f t="shared" si="20"/>
        <v>0</v>
      </c>
      <c r="AE33" s="14" t="str">
        <f t="shared" si="12"/>
        <v>-</v>
      </c>
      <c r="AF33" s="20">
        <f t="shared" si="20"/>
        <v>0</v>
      </c>
      <c r="AG33" s="14" t="str">
        <f t="shared" si="13"/>
        <v>-</v>
      </c>
      <c r="AH33" s="20">
        <f t="shared" si="20"/>
        <v>0</v>
      </c>
      <c r="AI33" s="14" t="str">
        <f t="shared" si="14"/>
        <v>-</v>
      </c>
      <c r="AJ33" s="20">
        <f t="shared" si="20"/>
        <v>0.11144578313252973</v>
      </c>
      <c r="AK33" s="14">
        <f t="shared" si="15"/>
        <v>3.6999999999999922E-2</v>
      </c>
      <c r="AL33" s="20">
        <f t="shared" ref="AL33:AL47" si="22">AL9-AJ9</f>
        <v>0</v>
      </c>
      <c r="AM33" s="14" t="str">
        <f t="shared" si="16"/>
        <v>-</v>
      </c>
      <c r="AN33" s="20">
        <f t="shared" ref="AN33:AN47" si="23">AN9-AL9</f>
        <v>7.8313253012049167E-2</v>
      </c>
      <c r="AO33" s="14">
        <f t="shared" si="17"/>
        <v>2.6000000000000023E-2</v>
      </c>
      <c r="AP33" s="20">
        <f t="shared" ref="AP33:AP47" si="24">AP9-AN9</f>
        <v>0.30120481927710863</v>
      </c>
      <c r="AQ33" s="14">
        <f t="shared" si="18"/>
        <v>0.10000000000000009</v>
      </c>
      <c r="AR33" s="20">
        <f t="shared" ref="AR33:AR36" si="25">AR9-AP9</f>
        <v>1.8072289156626731E-2</v>
      </c>
      <c r="AS33" s="14">
        <f t="shared" si="19"/>
        <v>6.0000000000002274E-3</v>
      </c>
    </row>
    <row r="34" spans="2:45" x14ac:dyDescent="0.25">
      <c r="B34" s="5" t="s">
        <v>17</v>
      </c>
      <c r="D34" s="24"/>
      <c r="E34" s="25"/>
      <c r="F34" s="20">
        <f t="shared" si="20"/>
        <v>0</v>
      </c>
      <c r="G34" s="14" t="str">
        <f t="shared" si="0"/>
        <v>-</v>
      </c>
      <c r="H34" s="20">
        <f t="shared" si="20"/>
        <v>-4.7456753546777919E-2</v>
      </c>
      <c r="I34" s="14">
        <f t="shared" si="1"/>
        <v>-0.13200000000000034</v>
      </c>
      <c r="J34" s="20">
        <f t="shared" si="20"/>
        <v>0</v>
      </c>
      <c r="K34" s="14" t="str">
        <f t="shared" si="2"/>
        <v>-</v>
      </c>
      <c r="L34" s="20">
        <f t="shared" si="20"/>
        <v>0</v>
      </c>
      <c r="M34" s="14" t="str">
        <f t="shared" si="3"/>
        <v>-</v>
      </c>
      <c r="N34" s="20">
        <f t="shared" si="20"/>
        <v>8.6718202627733554E-5</v>
      </c>
      <c r="O34" s="14">
        <f t="shared" si="4"/>
        <v>2.4120492640888891E-4</v>
      </c>
      <c r="P34" s="20">
        <f t="shared" si="20"/>
        <v>2.7280265757501088E-4</v>
      </c>
      <c r="Q34" s="14">
        <f t="shared" si="5"/>
        <v>7.5879507359088993E-4</v>
      </c>
      <c r="R34" s="20">
        <f t="shared" si="20"/>
        <v>0</v>
      </c>
      <c r="S34" s="14" t="str">
        <f t="shared" si="6"/>
        <v>-</v>
      </c>
      <c r="T34" s="20">
        <f t="shared" si="20"/>
        <v>0</v>
      </c>
      <c r="U34" s="14" t="str">
        <f t="shared" si="7"/>
        <v>-</v>
      </c>
      <c r="V34" s="20">
        <f t="shared" si="20"/>
        <v>-3.4435900861616853E-3</v>
      </c>
      <c r="W34" s="14">
        <f t="shared" si="8"/>
        <v>-9.5782761651679316E-3</v>
      </c>
      <c r="X34" s="20">
        <f t="shared" si="20"/>
        <v>-3.2660114449991395E-2</v>
      </c>
      <c r="Y34" s="14">
        <f t="shared" si="21"/>
        <v>-9.0843447669664262E-2</v>
      </c>
      <c r="Z34" s="20">
        <f t="shared" si="20"/>
        <v>0</v>
      </c>
      <c r="AA34" s="14" t="str">
        <f t="shared" si="10"/>
        <v>-</v>
      </c>
      <c r="AB34" s="20">
        <f t="shared" si="20"/>
        <v>0</v>
      </c>
      <c r="AC34" s="14" t="str">
        <f t="shared" si="11"/>
        <v>-</v>
      </c>
      <c r="AD34" s="20">
        <f t="shared" si="20"/>
        <v>0</v>
      </c>
      <c r="AE34" s="14" t="str">
        <f t="shared" si="12"/>
        <v>-</v>
      </c>
      <c r="AF34" s="20">
        <f t="shared" si="20"/>
        <v>-1.7976043010142773E-3</v>
      </c>
      <c r="AG34" s="14">
        <f t="shared" si="13"/>
        <v>-4.9999999999998102E-3</v>
      </c>
      <c r="AH34" s="20">
        <f t="shared" si="20"/>
        <v>0</v>
      </c>
      <c r="AI34" s="14" t="str">
        <f t="shared" si="14"/>
        <v>-</v>
      </c>
      <c r="AJ34" s="20">
        <f t="shared" si="20"/>
        <v>-2.8198830531538377E-3</v>
      </c>
      <c r="AK34" s="14">
        <f t="shared" si="15"/>
        <v>-7.8434476696641331E-3</v>
      </c>
      <c r="AL34" s="20">
        <f t="shared" si="22"/>
        <v>3.5952086020263341E-4</v>
      </c>
      <c r="AM34" s="14">
        <f t="shared" si="16"/>
        <v>9.99999999999307E-4</v>
      </c>
      <c r="AN34" s="20">
        <f t="shared" si="23"/>
        <v>1.5978433179386964E-2</v>
      </c>
      <c r="AO34" s="14">
        <f t="shared" si="17"/>
        <v>4.3783188373736015E-2</v>
      </c>
      <c r="AP34" s="20">
        <f t="shared" si="24"/>
        <v>3.5833045879863246E-2</v>
      </c>
      <c r="AQ34" s="14">
        <f t="shared" si="18"/>
        <v>9.9999999999999867E-2</v>
      </c>
      <c r="AR34" s="20">
        <f t="shared" si="25"/>
        <v>0</v>
      </c>
      <c r="AS34" s="14" t="str">
        <f t="shared" si="19"/>
        <v>-</v>
      </c>
    </row>
    <row r="35" spans="2:45" x14ac:dyDescent="0.25">
      <c r="B35" s="5" t="s">
        <v>18</v>
      </c>
      <c r="D35" s="24"/>
      <c r="E35" s="25"/>
      <c r="F35" s="20">
        <f t="shared" si="20"/>
        <v>0</v>
      </c>
      <c r="G35" s="14" t="str">
        <f t="shared" si="0"/>
        <v>-</v>
      </c>
      <c r="H35" s="20">
        <f t="shared" si="20"/>
        <v>3.5476317548174041E-2</v>
      </c>
      <c r="I35" s="14">
        <f t="shared" si="1"/>
        <v>8.0883029892606137E-2</v>
      </c>
      <c r="J35" s="20">
        <f t="shared" si="20"/>
        <v>0</v>
      </c>
      <c r="K35" s="14" t="str">
        <f t="shared" si="2"/>
        <v>-</v>
      </c>
      <c r="L35" s="20">
        <f t="shared" si="20"/>
        <v>0</v>
      </c>
      <c r="M35" s="14" t="str">
        <f t="shared" si="3"/>
        <v>-</v>
      </c>
      <c r="N35" s="20">
        <f t="shared" si="20"/>
        <v>-4.4385814545444546E-4</v>
      </c>
      <c r="O35" s="14">
        <f t="shared" si="4"/>
        <v>-1.0119593612866878E-3</v>
      </c>
      <c r="P35" s="20">
        <f t="shared" si="20"/>
        <v>3.6870632055263641E-5</v>
      </c>
      <c r="Q35" s="14">
        <f t="shared" si="5"/>
        <v>8.406195007787387E-5</v>
      </c>
      <c r="R35" s="20">
        <f t="shared" si="20"/>
        <v>0</v>
      </c>
      <c r="S35" s="14" t="str">
        <f t="shared" si="6"/>
        <v>-</v>
      </c>
      <c r="T35" s="20">
        <f t="shared" si="20"/>
        <v>-3.0352274442457805E-4</v>
      </c>
      <c r="U35" s="14">
        <f t="shared" si="7"/>
        <v>-6.9200641179974209E-4</v>
      </c>
      <c r="V35" s="20">
        <f t="shared" si="20"/>
        <v>-1.0804116766824245E-2</v>
      </c>
      <c r="W35" s="14">
        <f t="shared" si="8"/>
        <v>-2.4632480477366575E-2</v>
      </c>
      <c r="X35" s="20">
        <f t="shared" si="20"/>
        <v>-7.8689085370564626E-5</v>
      </c>
      <c r="Y35" s="14">
        <f t="shared" si="21"/>
        <v>-1.7940451783399897E-4</v>
      </c>
      <c r="Z35" s="20">
        <f t="shared" si="20"/>
        <v>2.7017974851628601E-4</v>
      </c>
      <c r="AA35" s="14">
        <f t="shared" si="10"/>
        <v>6.1598717640125311E-4</v>
      </c>
      <c r="AB35" s="20">
        <f t="shared" si="20"/>
        <v>-1.3508987425825403E-4</v>
      </c>
      <c r="AC35" s="14">
        <f t="shared" si="11"/>
        <v>-3.079935882004739E-4</v>
      </c>
      <c r="AD35" s="20">
        <f t="shared" si="20"/>
        <v>0</v>
      </c>
      <c r="AE35" s="14" t="str">
        <f t="shared" si="12"/>
        <v>-</v>
      </c>
      <c r="AF35" s="20">
        <f t="shared" si="20"/>
        <v>-2.1246592109711582E-3</v>
      </c>
      <c r="AG35" s="14">
        <f t="shared" si="13"/>
        <v>-4.8440448825963212E-3</v>
      </c>
      <c r="AH35" s="20">
        <f t="shared" si="20"/>
        <v>0</v>
      </c>
      <c r="AI35" s="14" t="str">
        <f t="shared" si="14"/>
        <v>-</v>
      </c>
      <c r="AJ35" s="20">
        <f t="shared" si="20"/>
        <v>1.5843218547595406E-3</v>
      </c>
      <c r="AK35" s="14">
        <f t="shared" si="15"/>
        <v>3.6121210090087411E-3</v>
      </c>
      <c r="AL35" s="20">
        <f t="shared" si="22"/>
        <v>0</v>
      </c>
      <c r="AM35" s="14" t="str">
        <f t="shared" si="16"/>
        <v>-</v>
      </c>
      <c r="AN35" s="20">
        <f t="shared" si="23"/>
        <v>2.7673974722137729E-2</v>
      </c>
      <c r="AO35" s="14">
        <f t="shared" si="17"/>
        <v>6.2233193577894315E-2</v>
      </c>
      <c r="AP35" s="20">
        <f t="shared" si="24"/>
        <v>4.4490258220814427E-2</v>
      </c>
      <c r="AQ35" s="14">
        <f t="shared" si="18"/>
        <v>0.10068505726251556</v>
      </c>
      <c r="AR35" s="20">
        <f t="shared" si="25"/>
        <v>2.2957282749325181E-4</v>
      </c>
      <c r="AS35" s="14">
        <f t="shared" si="19"/>
        <v>5.1954189987740707E-4</v>
      </c>
    </row>
    <row r="36" spans="2:45" x14ac:dyDescent="0.25">
      <c r="B36" s="5" t="s">
        <v>19</v>
      </c>
      <c r="D36" s="24"/>
      <c r="E36" s="25"/>
      <c r="F36" s="20">
        <f t="shared" si="20"/>
        <v>0</v>
      </c>
      <c r="G36" s="14" t="str">
        <f t="shared" si="0"/>
        <v>-</v>
      </c>
      <c r="H36" s="20">
        <f t="shared" si="20"/>
        <v>2.9373134328358201</v>
      </c>
      <c r="I36" s="14">
        <f t="shared" si="1"/>
        <v>0.98399999999999976</v>
      </c>
      <c r="J36" s="20">
        <f t="shared" si="20"/>
        <v>0</v>
      </c>
      <c r="K36" s="14" t="str">
        <f t="shared" si="2"/>
        <v>-</v>
      </c>
      <c r="L36" s="20">
        <f t="shared" si="20"/>
        <v>0</v>
      </c>
      <c r="M36" s="14" t="str">
        <f t="shared" si="3"/>
        <v>-</v>
      </c>
      <c r="N36" s="20">
        <f t="shared" si="20"/>
        <v>-3.2835820895521728E-2</v>
      </c>
      <c r="O36" s="14">
        <f t="shared" si="4"/>
        <v>-1.0999999999999677E-2</v>
      </c>
      <c r="P36" s="20">
        <f t="shared" si="20"/>
        <v>-2.9850746268658135E-3</v>
      </c>
      <c r="Q36" s="14">
        <f t="shared" si="5"/>
        <v>-1.0000000000002229E-3</v>
      </c>
      <c r="R36" s="20">
        <f t="shared" si="20"/>
        <v>0</v>
      </c>
      <c r="S36" s="14" t="str">
        <f t="shared" si="6"/>
        <v>-</v>
      </c>
      <c r="T36" s="20">
        <f t="shared" si="20"/>
        <v>0</v>
      </c>
      <c r="U36" s="14" t="str">
        <f t="shared" si="7"/>
        <v>-</v>
      </c>
      <c r="V36" s="20">
        <f t="shared" si="20"/>
        <v>-8.9552238805969964E-3</v>
      </c>
      <c r="W36" s="14">
        <f t="shared" si="8"/>
        <v>-2.9999999999997806E-3</v>
      </c>
      <c r="X36" s="20">
        <f t="shared" si="20"/>
        <v>1.7910447761193993E-2</v>
      </c>
      <c r="Y36" s="14">
        <f t="shared" si="21"/>
        <v>5.9999999999997833E-3</v>
      </c>
      <c r="Z36" s="20">
        <f t="shared" si="20"/>
        <v>2.9850746268649253E-3</v>
      </c>
      <c r="AA36" s="14">
        <f t="shared" si="10"/>
        <v>9.9999999999977884E-4</v>
      </c>
      <c r="AB36" s="20">
        <f t="shared" si="20"/>
        <v>0</v>
      </c>
      <c r="AC36" s="14" t="str">
        <f t="shared" si="11"/>
        <v>-</v>
      </c>
      <c r="AD36" s="20">
        <f t="shared" si="20"/>
        <v>0</v>
      </c>
      <c r="AE36" s="14" t="str">
        <f t="shared" si="12"/>
        <v>-</v>
      </c>
      <c r="AF36" s="20">
        <f t="shared" si="20"/>
        <v>5.9701492537320711E-3</v>
      </c>
      <c r="AG36" s="14">
        <f t="shared" si="13"/>
        <v>2.0000000000003348E-3</v>
      </c>
      <c r="AH36" s="20">
        <f t="shared" si="20"/>
        <v>0</v>
      </c>
      <c r="AI36" s="14" t="str">
        <f t="shared" si="14"/>
        <v>-</v>
      </c>
      <c r="AJ36" s="20">
        <f t="shared" si="20"/>
        <v>0.1074626865671644</v>
      </c>
      <c r="AK36" s="14">
        <f t="shared" si="15"/>
        <v>3.599999999999981E-2</v>
      </c>
      <c r="AL36" s="20">
        <f t="shared" si="22"/>
        <v>0</v>
      </c>
      <c r="AM36" s="14" t="str">
        <f t="shared" si="16"/>
        <v>-</v>
      </c>
      <c r="AN36" s="20">
        <f t="shared" si="23"/>
        <v>8.0597014925372079E-2</v>
      </c>
      <c r="AO36" s="14">
        <f t="shared" si="17"/>
        <v>2.6999999999999913E-2</v>
      </c>
      <c r="AP36" s="20">
        <f t="shared" si="24"/>
        <v>0.29850746268656803</v>
      </c>
      <c r="AQ36" s="14">
        <f t="shared" si="18"/>
        <v>0.10000000000000009</v>
      </c>
      <c r="AR36" s="20">
        <f t="shared" si="25"/>
        <v>1.4925373134328623E-2</v>
      </c>
      <c r="AS36" s="14">
        <f t="shared" si="19"/>
        <v>5.0000000000001155E-3</v>
      </c>
    </row>
    <row r="37" spans="2:45" x14ac:dyDescent="0.25">
      <c r="B37" s="5" t="s">
        <v>20</v>
      </c>
      <c r="D37" s="24"/>
      <c r="E37" s="25"/>
      <c r="F37" s="20">
        <f t="shared" si="20"/>
        <v>0</v>
      </c>
      <c r="G37" s="14" t="str">
        <f t="shared" si="0"/>
        <v>-</v>
      </c>
      <c r="H37" s="20" t="e">
        <f t="shared" si="20"/>
        <v>#VALUE!</v>
      </c>
      <c r="I37" s="14" t="str">
        <f t="shared" si="1"/>
        <v>-</v>
      </c>
      <c r="J37" s="20" t="e">
        <f t="shared" si="20"/>
        <v>#VALUE!</v>
      </c>
      <c r="K37" s="14" t="str">
        <f t="shared" si="2"/>
        <v>-</v>
      </c>
      <c r="L37" s="20" t="e">
        <f t="shared" si="20"/>
        <v>#VALUE!</v>
      </c>
      <c r="M37" s="14" t="str">
        <f t="shared" si="3"/>
        <v>-</v>
      </c>
      <c r="N37" s="20" t="e">
        <f t="shared" si="20"/>
        <v>#VALUE!</v>
      </c>
      <c r="O37" s="14" t="str">
        <f t="shared" si="4"/>
        <v>-</v>
      </c>
      <c r="P37" s="20" t="e">
        <f t="shared" si="20"/>
        <v>#VALUE!</v>
      </c>
      <c r="Q37" s="14" t="str">
        <f t="shared" si="5"/>
        <v>-</v>
      </c>
      <c r="R37" s="20" t="e">
        <f t="shared" si="20"/>
        <v>#VALUE!</v>
      </c>
      <c r="S37" s="14" t="str">
        <f t="shared" si="6"/>
        <v>-</v>
      </c>
      <c r="T37" s="20" t="e">
        <f t="shared" si="20"/>
        <v>#VALUE!</v>
      </c>
      <c r="U37" s="14" t="str">
        <f t="shared" si="7"/>
        <v>-</v>
      </c>
      <c r="V37" s="20" t="e">
        <f t="shared" si="20"/>
        <v>#VALUE!</v>
      </c>
      <c r="W37" s="14" t="str">
        <f t="shared" si="8"/>
        <v>-</v>
      </c>
      <c r="X37" s="20" t="e">
        <f t="shared" si="20"/>
        <v>#VALUE!</v>
      </c>
      <c r="Y37" s="14" t="str">
        <f t="shared" si="21"/>
        <v>-</v>
      </c>
      <c r="Z37" s="20" t="e">
        <f t="shared" si="20"/>
        <v>#VALUE!</v>
      </c>
      <c r="AA37" s="14" t="str">
        <f t="shared" si="10"/>
        <v>-</v>
      </c>
      <c r="AB37" s="20" t="e">
        <f t="shared" si="20"/>
        <v>#VALUE!</v>
      </c>
      <c r="AC37" s="14" t="str">
        <f t="shared" si="11"/>
        <v>-</v>
      </c>
      <c r="AD37" s="20" t="e">
        <f t="shared" si="20"/>
        <v>#VALUE!</v>
      </c>
      <c r="AE37" s="14" t="str">
        <f t="shared" si="12"/>
        <v>-</v>
      </c>
      <c r="AF37" s="20" t="e">
        <f t="shared" si="20"/>
        <v>#VALUE!</v>
      </c>
      <c r="AG37" s="14" t="str">
        <f t="shared" si="13"/>
        <v>-</v>
      </c>
      <c r="AH37" s="20" t="e">
        <f t="shared" si="20"/>
        <v>#VALUE!</v>
      </c>
      <c r="AI37" s="14" t="str">
        <f t="shared" si="14"/>
        <v>-</v>
      </c>
      <c r="AJ37" s="20" t="e">
        <f t="shared" si="20"/>
        <v>#VALUE!</v>
      </c>
      <c r="AK37" s="14" t="str">
        <f t="shared" si="15"/>
        <v>-</v>
      </c>
      <c r="AL37" s="20" t="e">
        <f t="shared" si="22"/>
        <v>#VALUE!</v>
      </c>
      <c r="AM37" s="14" t="str">
        <f t="shared" si="16"/>
        <v>-</v>
      </c>
      <c r="AN37" s="20"/>
      <c r="AO37" s="14">
        <f t="shared" si="17"/>
        <v>0.58205808988852981</v>
      </c>
      <c r="AP37" s="20"/>
      <c r="AQ37" s="14">
        <f t="shared" si="18"/>
        <v>0.10000000000000042</v>
      </c>
      <c r="AR37" s="20"/>
      <c r="AS37" s="14">
        <f t="shared" si="19"/>
        <v>3.1087580806066217E-4</v>
      </c>
    </row>
    <row r="38" spans="2:45" x14ac:dyDescent="0.25">
      <c r="B38" s="5" t="s">
        <v>21</v>
      </c>
      <c r="D38" s="24"/>
      <c r="E38" s="25"/>
      <c r="F38" s="20">
        <f t="shared" si="20"/>
        <v>0</v>
      </c>
      <c r="G38" s="14" t="str">
        <f t="shared" si="0"/>
        <v>-</v>
      </c>
      <c r="H38" s="20" t="e">
        <f t="shared" si="20"/>
        <v>#VALUE!</v>
      </c>
      <c r="I38" s="14" t="str">
        <f t="shared" si="1"/>
        <v>-</v>
      </c>
      <c r="J38" s="20" t="e">
        <f t="shared" si="20"/>
        <v>#VALUE!</v>
      </c>
      <c r="K38" s="14" t="str">
        <f t="shared" si="2"/>
        <v>-</v>
      </c>
      <c r="L38" s="20" t="e">
        <f t="shared" si="20"/>
        <v>#VALUE!</v>
      </c>
      <c r="M38" s="14" t="str">
        <f t="shared" si="3"/>
        <v>-</v>
      </c>
      <c r="N38" s="20" t="e">
        <f t="shared" si="20"/>
        <v>#VALUE!</v>
      </c>
      <c r="O38" s="14" t="str">
        <f t="shared" si="4"/>
        <v>-</v>
      </c>
      <c r="P38" s="20" t="e">
        <f t="shared" si="20"/>
        <v>#VALUE!</v>
      </c>
      <c r="Q38" s="14" t="str">
        <f t="shared" si="5"/>
        <v>-</v>
      </c>
      <c r="R38" s="20" t="e">
        <f t="shared" si="20"/>
        <v>#VALUE!</v>
      </c>
      <c r="S38" s="14" t="str">
        <f t="shared" si="6"/>
        <v>-</v>
      </c>
      <c r="T38" s="20" t="e">
        <f t="shared" si="20"/>
        <v>#VALUE!</v>
      </c>
      <c r="U38" s="14" t="str">
        <f t="shared" si="7"/>
        <v>-</v>
      </c>
      <c r="V38" s="20" t="e">
        <f t="shared" si="20"/>
        <v>#VALUE!</v>
      </c>
      <c r="W38" s="14" t="str">
        <f t="shared" si="8"/>
        <v>-</v>
      </c>
      <c r="X38" s="20" t="e">
        <f t="shared" si="20"/>
        <v>#VALUE!</v>
      </c>
      <c r="Y38" s="14" t="str">
        <f t="shared" si="21"/>
        <v>-</v>
      </c>
      <c r="Z38" s="20" t="e">
        <f t="shared" si="20"/>
        <v>#VALUE!</v>
      </c>
      <c r="AA38" s="14" t="str">
        <f t="shared" si="10"/>
        <v>-</v>
      </c>
      <c r="AB38" s="20" t="e">
        <f t="shared" si="20"/>
        <v>#VALUE!</v>
      </c>
      <c r="AC38" s="14" t="str">
        <f t="shared" si="11"/>
        <v>-</v>
      </c>
      <c r="AD38" s="20" t="e">
        <f t="shared" si="20"/>
        <v>#VALUE!</v>
      </c>
      <c r="AE38" s="14" t="str">
        <f t="shared" si="12"/>
        <v>-</v>
      </c>
      <c r="AF38" s="20" t="e">
        <f t="shared" si="20"/>
        <v>#VALUE!</v>
      </c>
      <c r="AG38" s="14" t="str">
        <f t="shared" si="13"/>
        <v>-</v>
      </c>
      <c r="AH38" s="20" t="e">
        <f t="shared" si="20"/>
        <v>#VALUE!</v>
      </c>
      <c r="AI38" s="14" t="str">
        <f t="shared" si="14"/>
        <v>-</v>
      </c>
      <c r="AJ38" s="20" t="e">
        <f t="shared" si="20"/>
        <v>#VALUE!</v>
      </c>
      <c r="AK38" s="14" t="str">
        <f t="shared" si="15"/>
        <v>-</v>
      </c>
      <c r="AL38" s="20" t="e">
        <f t="shared" si="22"/>
        <v>#VALUE!</v>
      </c>
      <c r="AM38" s="14" t="str">
        <f t="shared" si="16"/>
        <v>-</v>
      </c>
      <c r="AN38" s="20"/>
      <c r="AO38" s="14">
        <f t="shared" si="17"/>
        <v>0.58005499798891025</v>
      </c>
      <c r="AP38" s="20"/>
      <c r="AQ38" s="14">
        <f t="shared" si="18"/>
        <v>0.10000000000000042</v>
      </c>
      <c r="AR38" s="20"/>
      <c r="AS38" s="14">
        <f t="shared" si="19"/>
        <v>1.2145093682928154E-3</v>
      </c>
    </row>
    <row r="39" spans="2:45" x14ac:dyDescent="0.25">
      <c r="B39" s="5" t="s">
        <v>22</v>
      </c>
      <c r="D39" s="24"/>
      <c r="E39" s="25"/>
      <c r="F39" s="20">
        <f t="shared" si="20"/>
        <v>0</v>
      </c>
      <c r="G39" s="14" t="str">
        <f t="shared" si="0"/>
        <v>-</v>
      </c>
      <c r="H39" s="20" t="e">
        <f t="shared" si="20"/>
        <v>#VALUE!</v>
      </c>
      <c r="I39" s="14" t="str">
        <f t="shared" si="1"/>
        <v>-</v>
      </c>
      <c r="J39" s="20" t="e">
        <f t="shared" si="20"/>
        <v>#VALUE!</v>
      </c>
      <c r="K39" s="14" t="str">
        <f t="shared" si="2"/>
        <v>-</v>
      </c>
      <c r="L39" s="20" t="e">
        <f t="shared" si="20"/>
        <v>#VALUE!</v>
      </c>
      <c r="M39" s="14" t="str">
        <f t="shared" si="3"/>
        <v>-</v>
      </c>
      <c r="N39" s="20" t="e">
        <f t="shared" si="20"/>
        <v>#VALUE!</v>
      </c>
      <c r="O39" s="14" t="str">
        <f t="shared" si="4"/>
        <v>-</v>
      </c>
      <c r="P39" s="20" t="e">
        <f t="shared" si="20"/>
        <v>#VALUE!</v>
      </c>
      <c r="Q39" s="14" t="str">
        <f t="shared" si="5"/>
        <v>-</v>
      </c>
      <c r="R39" s="20" t="e">
        <f t="shared" si="20"/>
        <v>#VALUE!</v>
      </c>
      <c r="S39" s="14" t="str">
        <f t="shared" si="6"/>
        <v>-</v>
      </c>
      <c r="T39" s="20" t="e">
        <f t="shared" si="20"/>
        <v>#VALUE!</v>
      </c>
      <c r="U39" s="14" t="str">
        <f t="shared" si="7"/>
        <v>-</v>
      </c>
      <c r="V39" s="20" t="e">
        <f t="shared" si="20"/>
        <v>#VALUE!</v>
      </c>
      <c r="W39" s="14" t="str">
        <f t="shared" si="8"/>
        <v>-</v>
      </c>
      <c r="X39" s="20" t="e">
        <f t="shared" si="20"/>
        <v>#VALUE!</v>
      </c>
      <c r="Y39" s="14" t="str">
        <f t="shared" si="21"/>
        <v>-</v>
      </c>
      <c r="Z39" s="20" t="e">
        <f t="shared" si="20"/>
        <v>#VALUE!</v>
      </c>
      <c r="AA39" s="14" t="str">
        <f t="shared" si="10"/>
        <v>-</v>
      </c>
      <c r="AB39" s="20" t="e">
        <f t="shared" si="20"/>
        <v>#VALUE!</v>
      </c>
      <c r="AC39" s="14" t="str">
        <f t="shared" si="11"/>
        <v>-</v>
      </c>
      <c r="AD39" s="20" t="e">
        <f t="shared" si="20"/>
        <v>#VALUE!</v>
      </c>
      <c r="AE39" s="14" t="str">
        <f t="shared" si="12"/>
        <v>-</v>
      </c>
      <c r="AF39" s="20" t="e">
        <f t="shared" si="20"/>
        <v>#VALUE!</v>
      </c>
      <c r="AG39" s="14" t="str">
        <f t="shared" si="13"/>
        <v>-</v>
      </c>
      <c r="AH39" s="20" t="e">
        <f t="shared" si="20"/>
        <v>#VALUE!</v>
      </c>
      <c r="AI39" s="14" t="str">
        <f t="shared" si="14"/>
        <v>-</v>
      </c>
      <c r="AJ39" s="20" t="e">
        <f t="shared" si="20"/>
        <v>#VALUE!</v>
      </c>
      <c r="AK39" s="14" t="str">
        <f t="shared" si="15"/>
        <v>-</v>
      </c>
      <c r="AL39" s="20" t="e">
        <f t="shared" si="22"/>
        <v>#VALUE!</v>
      </c>
      <c r="AM39" s="14" t="str">
        <f t="shared" si="16"/>
        <v>-</v>
      </c>
      <c r="AN39" s="20"/>
      <c r="AO39" s="14">
        <f t="shared" si="17"/>
        <v>0.80066419286549328</v>
      </c>
      <c r="AP39" s="20"/>
      <c r="AQ39" s="14">
        <f t="shared" si="18"/>
        <v>0.10023175121019712</v>
      </c>
      <c r="AR39" s="20"/>
      <c r="AS39" s="14">
        <f t="shared" si="19"/>
        <v>2.6980788460896354E-3</v>
      </c>
    </row>
    <row r="40" spans="2:45" x14ac:dyDescent="0.25">
      <c r="B40" s="5" t="s">
        <v>80</v>
      </c>
      <c r="D40" s="24"/>
      <c r="E40" s="25"/>
      <c r="F40" s="20"/>
      <c r="G40" s="14"/>
      <c r="H40" s="20"/>
      <c r="I40" s="14"/>
      <c r="J40" s="20"/>
      <c r="K40" s="14"/>
      <c r="L40" s="20"/>
      <c r="M40" s="14"/>
      <c r="N40" s="20"/>
      <c r="O40" s="14"/>
      <c r="P40" s="20"/>
      <c r="Q40" s="14"/>
      <c r="R40" s="20"/>
      <c r="S40" s="14"/>
      <c r="T40" s="20"/>
      <c r="U40" s="14"/>
      <c r="V40" s="20"/>
      <c r="W40" s="14"/>
      <c r="X40" s="20"/>
      <c r="Y40" s="14"/>
      <c r="Z40" s="20"/>
      <c r="AA40" s="14"/>
      <c r="AB40" s="20"/>
      <c r="AC40" s="14"/>
      <c r="AD40" s="20"/>
      <c r="AE40" s="14"/>
      <c r="AF40" s="20"/>
      <c r="AG40" s="14"/>
      <c r="AH40" s="20"/>
      <c r="AI40" s="14"/>
      <c r="AJ40" s="20"/>
      <c r="AK40" s="14"/>
      <c r="AL40" s="20"/>
      <c r="AM40" s="14"/>
      <c r="AN40" s="20"/>
      <c r="AO40" s="14"/>
      <c r="AP40" s="20"/>
      <c r="AQ40" s="14"/>
      <c r="AR40" s="20"/>
      <c r="AS40" s="14"/>
    </row>
    <row r="41" spans="2:45" x14ac:dyDescent="0.25">
      <c r="B41" s="5" t="s">
        <v>81</v>
      </c>
      <c r="D41" s="24"/>
      <c r="E41" s="25"/>
      <c r="F41" s="20"/>
      <c r="G41" s="14"/>
      <c r="H41" s="20"/>
      <c r="I41" s="14"/>
      <c r="J41" s="20"/>
      <c r="K41" s="14"/>
      <c r="L41" s="20"/>
      <c r="M41" s="14"/>
      <c r="N41" s="20"/>
      <c r="O41" s="14"/>
      <c r="P41" s="20"/>
      <c r="Q41" s="14"/>
      <c r="R41" s="20"/>
      <c r="S41" s="14"/>
      <c r="T41" s="20"/>
      <c r="U41" s="14"/>
      <c r="V41" s="20"/>
      <c r="W41" s="14"/>
      <c r="X41" s="20"/>
      <c r="Y41" s="14"/>
      <c r="Z41" s="20"/>
      <c r="AA41" s="14"/>
      <c r="AB41" s="20"/>
      <c r="AC41" s="14"/>
      <c r="AD41" s="20"/>
      <c r="AE41" s="14"/>
      <c r="AF41" s="20"/>
      <c r="AG41" s="14"/>
      <c r="AH41" s="20"/>
      <c r="AI41" s="14"/>
      <c r="AJ41" s="20"/>
      <c r="AK41" s="14"/>
      <c r="AL41" s="20"/>
      <c r="AM41" s="14"/>
      <c r="AN41" s="20"/>
      <c r="AO41" s="14"/>
      <c r="AP41" s="20"/>
      <c r="AQ41" s="14"/>
      <c r="AR41" s="20"/>
      <c r="AS41" s="14"/>
    </row>
    <row r="42" spans="2:45" x14ac:dyDescent="0.25">
      <c r="B42" s="5" t="s">
        <v>23</v>
      </c>
      <c r="D42" s="24"/>
      <c r="E42" s="25"/>
      <c r="F42" s="20">
        <f t="shared" si="20"/>
        <v>0</v>
      </c>
      <c r="G42" s="14" t="str">
        <f t="shared" si="0"/>
        <v>-</v>
      </c>
      <c r="H42" s="20">
        <f t="shared" si="20"/>
        <v>3.7308245952737851E-2</v>
      </c>
      <c r="I42" s="14">
        <f t="shared" si="1"/>
        <v>9.3459964908205906E-2</v>
      </c>
      <c r="J42" s="20">
        <f t="shared" si="20"/>
        <v>0</v>
      </c>
      <c r="K42" s="14" t="str">
        <f t="shared" si="2"/>
        <v>-</v>
      </c>
      <c r="L42" s="20">
        <f t="shared" si="20"/>
        <v>0</v>
      </c>
      <c r="M42" s="14" t="str">
        <f t="shared" si="3"/>
        <v>-</v>
      </c>
      <c r="N42" s="20">
        <f t="shared" si="20"/>
        <v>1.4527321738784238E-3</v>
      </c>
      <c r="O42" s="14">
        <f t="shared" si="4"/>
        <v>3.6392034662710848E-3</v>
      </c>
      <c r="P42" s="20">
        <f t="shared" si="20"/>
        <v>-1.4952568044714898E-3</v>
      </c>
      <c r="Q42" s="14">
        <f t="shared" si="5"/>
        <v>-3.7457308674251205E-3</v>
      </c>
      <c r="R42" s="20">
        <f t="shared" si="20"/>
        <v>0</v>
      </c>
      <c r="S42" s="14" t="str">
        <f t="shared" si="6"/>
        <v>-</v>
      </c>
      <c r="T42" s="20">
        <f t="shared" si="20"/>
        <v>0</v>
      </c>
      <c r="U42" s="14" t="str">
        <f t="shared" si="7"/>
        <v>-</v>
      </c>
      <c r="V42" s="20">
        <f t="shared" si="20"/>
        <v>-1.8064287052632633E-3</v>
      </c>
      <c r="W42" s="14">
        <f t="shared" si="8"/>
        <v>-4.5252399058632736E-3</v>
      </c>
      <c r="X42" s="20">
        <f t="shared" si="20"/>
        <v>-6.4485884581118036E-3</v>
      </c>
      <c r="Y42" s="14">
        <f t="shared" si="21"/>
        <v>-1.6154199577381817E-2</v>
      </c>
      <c r="Z42" s="20">
        <f t="shared" si="20"/>
        <v>1.3335557925131525E-4</v>
      </c>
      <c r="AA42" s="14">
        <f t="shared" si="10"/>
        <v>3.3406576586120229E-4</v>
      </c>
      <c r="AB42" s="20">
        <f t="shared" si="20"/>
        <v>4.1311280314992871E-4</v>
      </c>
      <c r="AC42" s="14">
        <f t="shared" si="11"/>
        <v>1.034878673589576E-3</v>
      </c>
      <c r="AD42" s="20">
        <f t="shared" si="20"/>
        <v>0</v>
      </c>
      <c r="AE42" s="14" t="str">
        <f t="shared" si="12"/>
        <v>-</v>
      </c>
      <c r="AF42" s="20">
        <f t="shared" si="20"/>
        <v>4.6978192455471302E-4</v>
      </c>
      <c r="AG42" s="14">
        <f t="shared" si="13"/>
        <v>1.176839089111939E-3</v>
      </c>
      <c r="AH42" s="20">
        <f t="shared" si="20"/>
        <v>0</v>
      </c>
      <c r="AI42" s="14" t="str">
        <f t="shared" si="14"/>
        <v>-</v>
      </c>
      <c r="AJ42" s="20">
        <f t="shared" si="20"/>
        <v>-3.8877139943993555E-4</v>
      </c>
      <c r="AK42" s="14">
        <f t="shared" si="15"/>
        <v>-9.7390162472371644E-4</v>
      </c>
      <c r="AL42" s="20">
        <f t="shared" si="22"/>
        <v>-3.8232372817059712E-4</v>
      </c>
      <c r="AM42" s="14">
        <f t="shared" si="16"/>
        <v>-9.5774972277337667E-4</v>
      </c>
      <c r="AN42" s="20">
        <f t="shared" si="23"/>
        <v>2.3777435773002731E-2</v>
      </c>
      <c r="AO42" s="14">
        <f t="shared" si="17"/>
        <v>5.9761125025332928E-2</v>
      </c>
      <c r="AP42" s="20">
        <f t="shared" si="24"/>
        <v>3.9859896261243977E-2</v>
      </c>
      <c r="AQ42" s="14">
        <f t="shared" si="18"/>
        <v>9.9999999999999617E-2</v>
      </c>
      <c r="AR42" s="20">
        <f t="shared" ref="AR42:AR47" si="26">AR18-AP18</f>
        <v>-3.3613334827808927E-4</v>
      </c>
      <c r="AS42" s="14">
        <f t="shared" ref="AS42:AS47" si="27">IF(AS18-AQ18=0,"-",AS18-AQ18)</f>
        <v>-8.4328706245284657E-4</v>
      </c>
    </row>
    <row r="43" spans="2:45" x14ac:dyDescent="0.25">
      <c r="B43" s="5" t="s">
        <v>24</v>
      </c>
      <c r="D43" s="24"/>
      <c r="E43" s="25"/>
      <c r="F43" s="20">
        <f t="shared" si="20"/>
        <v>0</v>
      </c>
      <c r="G43" s="14"/>
      <c r="H43" s="20">
        <f t="shared" si="20"/>
        <v>5.0594728687247459E-2</v>
      </c>
      <c r="I43" s="14">
        <f t="shared" si="1"/>
        <v>0.11988205304847541</v>
      </c>
      <c r="J43" s="20">
        <f t="shared" si="20"/>
        <v>0</v>
      </c>
      <c r="K43" s="14" t="str">
        <f t="shared" si="2"/>
        <v>-</v>
      </c>
      <c r="L43" s="20">
        <f t="shared" si="20"/>
        <v>0</v>
      </c>
      <c r="M43" s="14" t="str">
        <f t="shared" si="3"/>
        <v>-</v>
      </c>
      <c r="N43" s="20">
        <f t="shared" si="20"/>
        <v>1.3352266090254084E-3</v>
      </c>
      <c r="O43" s="14">
        <f t="shared" si="4"/>
        <v>3.1637625366943284E-3</v>
      </c>
      <c r="P43" s="20">
        <f t="shared" si="20"/>
        <v>-1.332583856481051E-3</v>
      </c>
      <c r="Q43" s="14">
        <f t="shared" si="5"/>
        <v>-3.1575006471863121E-3</v>
      </c>
      <c r="R43" s="20">
        <f t="shared" si="20"/>
        <v>0</v>
      </c>
      <c r="S43" s="14" t="str">
        <f t="shared" si="6"/>
        <v>-</v>
      </c>
      <c r="T43" s="20">
        <f t="shared" si="20"/>
        <v>0</v>
      </c>
      <c r="U43" s="14" t="str">
        <f t="shared" si="7"/>
        <v>-</v>
      </c>
      <c r="V43" s="20">
        <f t="shared" si="20"/>
        <v>-2.8793109423028707E-3</v>
      </c>
      <c r="W43" s="14">
        <f t="shared" si="8"/>
        <v>-6.8224045485434787E-3</v>
      </c>
      <c r="X43" s="20">
        <f t="shared" si="20"/>
        <v>-3.0071060875245248E-3</v>
      </c>
      <c r="Y43" s="14">
        <f t="shared" si="21"/>
        <v>-7.1252096979399354E-3</v>
      </c>
      <c r="Z43" s="20">
        <f t="shared" si="20"/>
        <v>-8.2638618470687319E-5</v>
      </c>
      <c r="AA43" s="14">
        <f t="shared" si="10"/>
        <v>-1.9580868403502871E-4</v>
      </c>
      <c r="AB43" s="20">
        <f t="shared" si="20"/>
        <v>2.1753833310267368E-6</v>
      </c>
      <c r="AC43" s="14">
        <f t="shared" si="11"/>
        <v>5.1544780782508681E-6</v>
      </c>
      <c r="AD43" s="20">
        <f t="shared" si="20"/>
        <v>0</v>
      </c>
      <c r="AE43" s="14" t="str">
        <f t="shared" si="12"/>
        <v>-</v>
      </c>
      <c r="AF43" s="20">
        <f t="shared" si="20"/>
        <v>9.096539215354138E-4</v>
      </c>
      <c r="AG43" s="14">
        <f t="shared" si="13"/>
        <v>2.1553861935175583E-3</v>
      </c>
      <c r="AH43" s="20">
        <f t="shared" si="20"/>
        <v>0</v>
      </c>
      <c r="AI43" s="14" t="str">
        <f t="shared" si="14"/>
        <v>-</v>
      </c>
      <c r="AJ43" s="20">
        <f t="shared" si="20"/>
        <v>-5.7072718572914738E-5</v>
      </c>
      <c r="AK43" s="14">
        <f t="shared" si="15"/>
        <v>-1.352313739612504E-4</v>
      </c>
      <c r="AL43" s="20">
        <f t="shared" si="22"/>
        <v>-5.7835610887568834E-4</v>
      </c>
      <c r="AM43" s="14">
        <f t="shared" si="16"/>
        <v>-1.3703901478305663E-3</v>
      </c>
      <c r="AN43" s="20">
        <f t="shared" si="23"/>
        <v>6.2631751363503296E-2</v>
      </c>
      <c r="AO43" s="14">
        <f t="shared" si="17"/>
        <v>0.12711986805751413</v>
      </c>
      <c r="AP43" s="20">
        <f t="shared" si="24"/>
        <v>4.6050280641875663E-2</v>
      </c>
      <c r="AQ43" s="14">
        <f t="shared" si="18"/>
        <v>0.10000000000000042</v>
      </c>
      <c r="AR43" s="20">
        <f t="shared" si="26"/>
        <v>1.6863462184435463E-4</v>
      </c>
      <c r="AS43" s="14">
        <f t="shared" si="27"/>
        <v>3.6619672995208408E-4</v>
      </c>
    </row>
    <row r="44" spans="2:45" x14ac:dyDescent="0.25">
      <c r="B44" s="5" t="s">
        <v>25</v>
      </c>
      <c r="D44" s="24"/>
      <c r="E44" s="25"/>
      <c r="F44" s="20">
        <f t="shared" si="20"/>
        <v>0</v>
      </c>
      <c r="G44" s="14"/>
      <c r="H44" s="20">
        <f t="shared" si="20"/>
        <v>0.14381208329109763</v>
      </c>
      <c r="I44" s="14">
        <f t="shared" si="1"/>
        <v>0.26389791060270923</v>
      </c>
      <c r="J44" s="20">
        <f t="shared" si="20"/>
        <v>0</v>
      </c>
      <c r="K44" s="14" t="str">
        <f t="shared" si="2"/>
        <v>-</v>
      </c>
      <c r="L44" s="20">
        <f t="shared" si="20"/>
        <v>0</v>
      </c>
      <c r="M44" s="14" t="str">
        <f t="shared" si="3"/>
        <v>-</v>
      </c>
      <c r="N44" s="20">
        <f t="shared" si="20"/>
        <v>-5.7704084801524225E-4</v>
      </c>
      <c r="O44" s="14">
        <f t="shared" si="4"/>
        <v>-1.0588809412863109E-3</v>
      </c>
      <c r="P44" s="20">
        <f t="shared" si="20"/>
        <v>-1.579499931074313E-3</v>
      </c>
      <c r="Q44" s="14">
        <f t="shared" si="5"/>
        <v>-2.8984124426032487E-3</v>
      </c>
      <c r="R44" s="20">
        <f t="shared" si="20"/>
        <v>0</v>
      </c>
      <c r="S44" s="14" t="str">
        <f t="shared" si="6"/>
        <v>-</v>
      </c>
      <c r="T44" s="20">
        <f t="shared" si="20"/>
        <v>0</v>
      </c>
      <c r="U44" s="14" t="str">
        <f t="shared" si="7"/>
        <v>-</v>
      </c>
      <c r="V44" s="20">
        <f t="shared" si="20"/>
        <v>-2.411235257518074E-3</v>
      </c>
      <c r="W44" s="14">
        <f t="shared" si="8"/>
        <v>-4.4246626004477707E-3</v>
      </c>
      <c r="X44" s="20">
        <f t="shared" si="20"/>
        <v>-1.7664774294410268E-3</v>
      </c>
      <c r="Y44" s="14">
        <f t="shared" si="21"/>
        <v>-3.2415197116137384E-3</v>
      </c>
      <c r="Z44" s="20">
        <f t="shared" si="20"/>
        <v>6.0606323811662755E-4</v>
      </c>
      <c r="AA44" s="14">
        <f t="shared" si="10"/>
        <v>1.112137579624084E-3</v>
      </c>
      <c r="AB44" s="20">
        <f t="shared" si="20"/>
        <v>-4.9781205895871317E-4</v>
      </c>
      <c r="AC44" s="14">
        <f t="shared" si="11"/>
        <v>-9.1349460508211022E-4</v>
      </c>
      <c r="AD44" s="20">
        <f t="shared" si="20"/>
        <v>0</v>
      </c>
      <c r="AE44" s="14" t="str">
        <f t="shared" si="12"/>
        <v>-</v>
      </c>
      <c r="AF44" s="20">
        <f t="shared" si="20"/>
        <v>3.4911465000786457E-4</v>
      </c>
      <c r="AG44" s="14">
        <f t="shared" si="13"/>
        <v>6.4063202889147464E-4</v>
      </c>
      <c r="AH44" s="20">
        <f t="shared" si="20"/>
        <v>0</v>
      </c>
      <c r="AI44" s="14" t="str">
        <f t="shared" si="14"/>
        <v>-</v>
      </c>
      <c r="AJ44" s="20">
        <f t="shared" si="20"/>
        <v>2.0890071155390544E-3</v>
      </c>
      <c r="AK44" s="14">
        <f t="shared" si="15"/>
        <v>3.8333678256300963E-3</v>
      </c>
      <c r="AL44" s="20">
        <f t="shared" si="22"/>
        <v>7.1162873259478232E-5</v>
      </c>
      <c r="AM44" s="14">
        <f t="shared" si="16"/>
        <v>1.3058522716513643E-4</v>
      </c>
      <c r="AN44" s="20">
        <f t="shared" si="23"/>
        <v>3.2307655350383602E-2</v>
      </c>
      <c r="AO44" s="14">
        <f t="shared" si="17"/>
        <v>5.5250501889760828E-2</v>
      </c>
      <c r="AP44" s="20">
        <f t="shared" si="24"/>
        <v>5.5242334665365433E-2</v>
      </c>
      <c r="AQ44" s="14">
        <f t="shared" si="18"/>
        <v>0.10007792734023935</v>
      </c>
      <c r="AR44" s="20">
        <f t="shared" si="26"/>
        <v>1.1125738620147985E-3</v>
      </c>
      <c r="AS44" s="14">
        <f t="shared" si="27"/>
        <v>2.0155572134639144E-3</v>
      </c>
    </row>
    <row r="45" spans="2:45" x14ac:dyDescent="0.25">
      <c r="B45" s="5" t="s">
        <v>76</v>
      </c>
      <c r="D45" s="24"/>
      <c r="E45" s="25"/>
      <c r="F45" s="20">
        <f t="shared" si="20"/>
        <v>0</v>
      </c>
      <c r="G45" s="14" t="str">
        <f>IF(G21-E21=0,"-",G21-E21)</f>
        <v>-</v>
      </c>
      <c r="H45" s="20">
        <f t="shared" si="20"/>
        <v>0.1310530361260569</v>
      </c>
      <c r="I45" s="14">
        <f t="shared" si="1"/>
        <v>0.34099999999999975</v>
      </c>
      <c r="J45" s="20">
        <f t="shared" si="20"/>
        <v>0</v>
      </c>
      <c r="K45" s="14" t="str">
        <f t="shared" si="2"/>
        <v>-</v>
      </c>
      <c r="L45" s="20">
        <f t="shared" si="20"/>
        <v>0</v>
      </c>
      <c r="M45" s="14" t="str">
        <f t="shared" si="3"/>
        <v>-</v>
      </c>
      <c r="N45" s="20">
        <f t="shared" si="20"/>
        <v>-8.4550345887777212E-3</v>
      </c>
      <c r="O45" s="14">
        <f t="shared" si="4"/>
        <v>-2.1999999999999464E-2</v>
      </c>
      <c r="P45" s="20">
        <f t="shared" si="20"/>
        <v>6.9177555726362971E-3</v>
      </c>
      <c r="Q45" s="14">
        <f t="shared" si="5"/>
        <v>1.7999999999999794E-2</v>
      </c>
      <c r="R45" s="20">
        <f t="shared" si="20"/>
        <v>0</v>
      </c>
      <c r="S45" s="14" t="str">
        <f t="shared" si="6"/>
        <v>-</v>
      </c>
      <c r="T45" s="20">
        <f t="shared" si="20"/>
        <v>0</v>
      </c>
      <c r="U45" s="14" t="str">
        <f t="shared" si="7"/>
        <v>-</v>
      </c>
      <c r="V45" s="20">
        <f t="shared" si="20"/>
        <v>2.6902382782476586E-3</v>
      </c>
      <c r="W45" s="14">
        <f t="shared" si="8"/>
        <v>7.0000000000004503E-3</v>
      </c>
      <c r="X45" s="20">
        <f t="shared" si="20"/>
        <v>4.9961568024596836E-3</v>
      </c>
      <c r="Y45" s="14">
        <f t="shared" si="21"/>
        <v>1.299999999999979E-2</v>
      </c>
      <c r="Z45" s="20">
        <f t="shared" si="20"/>
        <v>3.8431975403518948E-4</v>
      </c>
      <c r="AA45" s="14">
        <f t="shared" si="10"/>
        <v>9.9999999999983435E-4</v>
      </c>
      <c r="AB45" s="20">
        <f t="shared" si="20"/>
        <v>0</v>
      </c>
      <c r="AC45" s="14" t="str">
        <f t="shared" si="11"/>
        <v>-</v>
      </c>
      <c r="AD45" s="20">
        <f t="shared" si="20"/>
        <v>0</v>
      </c>
      <c r="AE45" s="14" t="str">
        <f t="shared" si="12"/>
        <v>-</v>
      </c>
      <c r="AF45" s="20">
        <f t="shared" si="20"/>
        <v>-7.68639508070601E-4</v>
      </c>
      <c r="AG45" s="14">
        <f t="shared" si="13"/>
        <v>-1.9999999999996687E-3</v>
      </c>
      <c r="AH45" s="20">
        <f t="shared" si="20"/>
        <v>0</v>
      </c>
      <c r="AI45" s="14" t="str">
        <f t="shared" si="14"/>
        <v>-</v>
      </c>
      <c r="AJ45" s="20">
        <f t="shared" si="20"/>
        <v>4.6118370484242721E-3</v>
      </c>
      <c r="AK45" s="14">
        <f t="shared" si="15"/>
        <v>1.1999999999999955E-2</v>
      </c>
      <c r="AL45" s="20">
        <f t="shared" si="22"/>
        <v>0</v>
      </c>
      <c r="AM45" s="14" t="str">
        <f t="shared" si="16"/>
        <v>-</v>
      </c>
      <c r="AN45" s="20">
        <f t="shared" si="23"/>
        <v>-1.6525749423520697E-2</v>
      </c>
      <c r="AO45" s="14">
        <f t="shared" si="17"/>
        <v>-4.3000000000000815E-2</v>
      </c>
      <c r="AP45" s="20">
        <f t="shared" si="24"/>
        <v>3.8431975403536045E-2</v>
      </c>
      <c r="AQ45" s="14">
        <f t="shared" si="18"/>
        <v>0.10000000000000064</v>
      </c>
      <c r="AR45" s="20">
        <f t="shared" si="26"/>
        <v>7.68639508070601E-4</v>
      </c>
      <c r="AS45" s="14">
        <f t="shared" si="27"/>
        <v>1.9999999999996687E-3</v>
      </c>
    </row>
    <row r="46" spans="2:45" x14ac:dyDescent="0.25">
      <c r="B46" s="5" t="s">
        <v>77</v>
      </c>
      <c r="D46" s="24"/>
      <c r="E46" s="25"/>
      <c r="F46" s="20">
        <f t="shared" si="20"/>
        <v>0</v>
      </c>
      <c r="G46" s="14" t="str">
        <f>IF(G22-E22=0,"-",G22-E22)</f>
        <v>-</v>
      </c>
      <c r="H46" s="20">
        <f t="shared" si="20"/>
        <v>0.1201117318435756</v>
      </c>
      <c r="I46" s="14">
        <f t="shared" si="1"/>
        <v>0.34400000000000064</v>
      </c>
      <c r="J46" s="20">
        <f t="shared" si="20"/>
        <v>0</v>
      </c>
      <c r="K46" s="14" t="str">
        <f t="shared" si="2"/>
        <v>-</v>
      </c>
      <c r="L46" s="20">
        <f t="shared" si="20"/>
        <v>0</v>
      </c>
      <c r="M46" s="14" t="str">
        <f t="shared" si="3"/>
        <v>-</v>
      </c>
      <c r="N46" s="20">
        <f t="shared" si="20"/>
        <v>-6.2849162011175963E-3</v>
      </c>
      <c r="O46" s="14">
        <f t="shared" si="4"/>
        <v>-1.8000000000000793E-2</v>
      </c>
      <c r="P46" s="20">
        <f t="shared" si="20"/>
        <v>5.9357541899442978E-3</v>
      </c>
      <c r="Q46" s="14">
        <f t="shared" si="5"/>
        <v>1.7000000000000182E-2</v>
      </c>
      <c r="R46" s="20">
        <f t="shared" si="20"/>
        <v>0</v>
      </c>
      <c r="S46" s="14" t="str">
        <f t="shared" si="6"/>
        <v>-</v>
      </c>
      <c r="T46" s="20">
        <f t="shared" si="20"/>
        <v>0</v>
      </c>
      <c r="U46" s="14" t="str">
        <f t="shared" si="7"/>
        <v>-</v>
      </c>
      <c r="V46" s="20">
        <f t="shared" si="20"/>
        <v>3.840782122904951E-3</v>
      </c>
      <c r="W46" s="14">
        <f t="shared" si="8"/>
        <v>1.0999999999999899E-2</v>
      </c>
      <c r="X46" s="20">
        <f t="shared" si="20"/>
        <v>4.8882681564248465E-3</v>
      </c>
      <c r="Y46" s="14">
        <f t="shared" si="21"/>
        <v>1.400000000000079E-2</v>
      </c>
      <c r="Z46" s="20">
        <f t="shared" si="20"/>
        <v>0</v>
      </c>
      <c r="AA46" s="14" t="str">
        <f t="shared" si="10"/>
        <v>-</v>
      </c>
      <c r="AB46" s="20">
        <f t="shared" si="20"/>
        <v>3.4916201117285439E-4</v>
      </c>
      <c r="AC46" s="14">
        <f t="shared" si="11"/>
        <v>9.9999999999911271E-4</v>
      </c>
      <c r="AD46" s="20">
        <f t="shared" si="20"/>
        <v>0</v>
      </c>
      <c r="AE46" s="14" t="str">
        <f t="shared" si="12"/>
        <v>-</v>
      </c>
      <c r="AF46" s="20">
        <f t="shared" si="20"/>
        <v>-3.4916201117316525E-3</v>
      </c>
      <c r="AG46" s="14">
        <f t="shared" si="13"/>
        <v>-9.9999999999997868E-3</v>
      </c>
      <c r="AH46" s="20">
        <f t="shared" si="20"/>
        <v>0</v>
      </c>
      <c r="AI46" s="14" t="str">
        <f t="shared" si="14"/>
        <v>-</v>
      </c>
      <c r="AJ46" s="20">
        <f t="shared" si="20"/>
        <v>1.3966480446927276E-2</v>
      </c>
      <c r="AK46" s="14">
        <f t="shared" si="15"/>
        <v>4.0000000000000091E-2</v>
      </c>
      <c r="AL46" s="20">
        <f t="shared" si="22"/>
        <v>0</v>
      </c>
      <c r="AM46" s="14" t="str">
        <f t="shared" si="16"/>
        <v>-</v>
      </c>
      <c r="AN46" s="20">
        <f t="shared" si="23"/>
        <v>-2.3743016759776747E-2</v>
      </c>
      <c r="AO46" s="14">
        <f t="shared" si="17"/>
        <v>-6.8000000000000504E-2</v>
      </c>
      <c r="AP46" s="20">
        <f t="shared" si="24"/>
        <v>3.4916201117318524E-2</v>
      </c>
      <c r="AQ46" s="14">
        <f t="shared" si="18"/>
        <v>0.10000000000000014</v>
      </c>
      <c r="AR46" s="20">
        <f t="shared" si="26"/>
        <v>3.4916201117329848E-4</v>
      </c>
      <c r="AS46" s="14">
        <f t="shared" si="27"/>
        <v>1.0000000000000009E-3</v>
      </c>
    </row>
    <row r="47" spans="2:45" x14ac:dyDescent="0.25">
      <c r="B47" s="5" t="s">
        <v>78</v>
      </c>
      <c r="D47" s="24"/>
      <c r="E47" s="25"/>
      <c r="F47" s="20">
        <f t="shared" si="20"/>
        <v>0</v>
      </c>
      <c r="G47" s="14" t="str">
        <f>IF(G23-E23=0,"-",G23-E23)</f>
        <v>-</v>
      </c>
      <c r="H47" s="20">
        <f t="shared" si="20"/>
        <v>-3.9301310043667992E-2</v>
      </c>
      <c r="I47" s="14">
        <f t="shared" si="1"/>
        <v>-0.16199999999999926</v>
      </c>
      <c r="J47" s="20">
        <f t="shared" si="20"/>
        <v>0</v>
      </c>
      <c r="K47" s="14" t="str">
        <f t="shared" si="2"/>
        <v>-</v>
      </c>
      <c r="L47" s="20">
        <f t="shared" si="20"/>
        <v>0</v>
      </c>
      <c r="M47" s="14" t="str">
        <f t="shared" si="3"/>
        <v>-</v>
      </c>
      <c r="N47" s="20">
        <f t="shared" si="20"/>
        <v>-1.6982047549733981E-3</v>
      </c>
      <c r="O47" s="14">
        <f t="shared" si="4"/>
        <v>-7.0000000000003393E-3</v>
      </c>
      <c r="P47" s="20">
        <f t="shared" si="20"/>
        <v>3.8816108685104656E-3</v>
      </c>
      <c r="Q47" s="14">
        <f t="shared" si="5"/>
        <v>1.5999999999999903E-2</v>
      </c>
      <c r="R47" s="20">
        <f t="shared" si="20"/>
        <v>0</v>
      </c>
      <c r="S47" s="14" t="str">
        <f t="shared" si="6"/>
        <v>-</v>
      </c>
      <c r="T47" s="20">
        <f t="shared" si="20"/>
        <v>-2.4260067928194573E-4</v>
      </c>
      <c r="U47" s="14">
        <f t="shared" si="7"/>
        <v>-1.0000000000001397E-3</v>
      </c>
      <c r="V47" s="20">
        <f t="shared" si="20"/>
        <v>5.3372149442019179E-3</v>
      </c>
      <c r="W47" s="14">
        <f t="shared" si="8"/>
        <v>2.2000000000000131E-2</v>
      </c>
      <c r="X47" s="20">
        <f t="shared" si="20"/>
        <v>3.6390101892284088E-3</v>
      </c>
      <c r="Y47" s="14">
        <f t="shared" si="21"/>
        <v>1.4999999999999777E-2</v>
      </c>
      <c r="Z47" s="20">
        <f t="shared" si="20"/>
        <v>0</v>
      </c>
      <c r="AA47" s="14" t="str">
        <f t="shared" si="10"/>
        <v>-</v>
      </c>
      <c r="AB47" s="20">
        <f t="shared" si="20"/>
        <v>2.4260067928205675E-4</v>
      </c>
      <c r="AC47" s="14">
        <f t="shared" si="11"/>
        <v>1.0000000000006393E-3</v>
      </c>
      <c r="AD47" s="20">
        <f t="shared" si="20"/>
        <v>0</v>
      </c>
      <c r="AE47" s="14" t="str">
        <f t="shared" si="12"/>
        <v>-</v>
      </c>
      <c r="AF47" s="20">
        <f t="shared" si="20"/>
        <v>-1.0431829209121779E-2</v>
      </c>
      <c r="AG47" s="14">
        <f t="shared" si="13"/>
        <v>-4.3000000000000135E-2</v>
      </c>
      <c r="AH47" s="20">
        <f t="shared" si="20"/>
        <v>0</v>
      </c>
      <c r="AI47" s="14" t="str">
        <f t="shared" si="14"/>
        <v>-</v>
      </c>
      <c r="AJ47" s="20">
        <f t="shared" si="20"/>
        <v>6.5502183406113135E-3</v>
      </c>
      <c r="AK47" s="14">
        <f t="shared" si="15"/>
        <v>2.6999999999999719E-2</v>
      </c>
      <c r="AL47" s="20">
        <f t="shared" si="22"/>
        <v>2.4260067928172369E-4</v>
      </c>
      <c r="AM47" s="14">
        <f t="shared" si="16"/>
        <v>9.9999999999961231E-4</v>
      </c>
      <c r="AN47" s="20">
        <f t="shared" si="23"/>
        <v>-3.1295487627365337E-2</v>
      </c>
      <c r="AO47" s="14">
        <f t="shared" si="17"/>
        <v>-0.12899999999999986</v>
      </c>
      <c r="AP47" s="20">
        <f t="shared" si="24"/>
        <v>2.4260067928190354E-2</v>
      </c>
      <c r="AQ47" s="14">
        <f t="shared" si="18"/>
        <v>0.10000000000000031</v>
      </c>
      <c r="AR47" s="20">
        <f t="shared" si="26"/>
        <v>-4.8520135856389146E-4</v>
      </c>
      <c r="AS47" s="14">
        <f t="shared" si="27"/>
        <v>-2.0000000000001128E-3</v>
      </c>
    </row>
    <row r="48" spans="2:45" x14ac:dyDescent="0.25">
      <c r="B48" s="5" t="s">
        <v>79</v>
      </c>
      <c r="D48" s="24"/>
      <c r="E48" s="25"/>
      <c r="F48" s="20"/>
      <c r="G48" s="14"/>
      <c r="H48" s="20"/>
      <c r="I48" s="14"/>
      <c r="J48" s="20"/>
      <c r="K48" s="14"/>
      <c r="L48" s="20"/>
      <c r="M48" s="14"/>
      <c r="N48" s="20"/>
      <c r="O48" s="14"/>
      <c r="P48" s="20"/>
      <c r="Q48" s="14"/>
      <c r="R48" s="20"/>
      <c r="S48" s="14"/>
      <c r="T48" s="20"/>
      <c r="U48" s="14"/>
      <c r="V48" s="20"/>
      <c r="W48" s="14"/>
      <c r="X48" s="20"/>
      <c r="Y48" s="14"/>
      <c r="Z48" s="20"/>
      <c r="AA48" s="14"/>
      <c r="AB48" s="20"/>
      <c r="AC48" s="14"/>
      <c r="AD48" s="20"/>
      <c r="AE48" s="14"/>
      <c r="AF48" s="20"/>
      <c r="AG48" s="14"/>
      <c r="AH48" s="20"/>
      <c r="AI48" s="14"/>
      <c r="AJ48" s="20"/>
      <c r="AK48" s="14"/>
      <c r="AL48" s="20"/>
      <c r="AM48" s="14"/>
      <c r="AN48" s="20"/>
      <c r="AO48" s="14"/>
      <c r="AP48" s="20"/>
      <c r="AQ48" s="14"/>
      <c r="AR48" s="20"/>
      <c r="AS48" s="14"/>
    </row>
    <row r="49" spans="2:54" ht="16.5" thickBot="1" x14ac:dyDescent="0.3">
      <c r="B49" s="5" t="s">
        <v>26</v>
      </c>
      <c r="D49" s="26"/>
      <c r="E49" s="27"/>
      <c r="F49" s="21">
        <f>F25-D25</f>
        <v>0</v>
      </c>
      <c r="G49" s="15" t="str">
        <f>IF(G25-E25=0,"-",G25-E25)</f>
        <v>-</v>
      </c>
      <c r="H49" s="21">
        <f>H25-F25</f>
        <v>9.4828087026324948E-2</v>
      </c>
      <c r="I49" s="15">
        <f>IF(I25-G25=0,"-",I25-G25)</f>
        <v>0.28212567031048297</v>
      </c>
      <c r="J49" s="21">
        <f>J25-H25</f>
        <v>0</v>
      </c>
      <c r="K49" s="15" t="str">
        <f>IF(K25-I25=0,"-",K25-I25)</f>
        <v>-</v>
      </c>
      <c r="L49" s="21">
        <f>L25-J25</f>
        <v>0</v>
      </c>
      <c r="M49" s="15" t="str">
        <f>IF(M25-K25=0,"-",M25-K25)</f>
        <v>-</v>
      </c>
      <c r="N49" s="21">
        <f>N25-L25</f>
        <v>-5.9331270445917017E-3</v>
      </c>
      <c r="O49" s="15">
        <f>IF(O25-M25=0,"-",O25-M25)</f>
        <v>-1.7651810734387041E-2</v>
      </c>
      <c r="P49" s="21">
        <f>P25-N25</f>
        <v>5.9598270164842315E-3</v>
      </c>
      <c r="Q49" s="15">
        <f>IF(Q25-O25=0,"-",Q25-O25)</f>
        <v>1.7731246560877434E-2</v>
      </c>
      <c r="R49" s="21">
        <f>R25-P25</f>
        <v>0</v>
      </c>
      <c r="S49" s="15" t="str">
        <f>IF(S25-Q25=0,"-",S25-Q25)</f>
        <v>-</v>
      </c>
      <c r="T49" s="21">
        <f>T25-R25</f>
        <v>-1.4495607584041892E-5</v>
      </c>
      <c r="U49" s="15">
        <f>IF(U25-S25=0,"-",U25-S25)</f>
        <v>-4.3126283935768228E-5</v>
      </c>
      <c r="V49" s="21">
        <f>V25-T25</f>
        <v>3.7071906512970987E-3</v>
      </c>
      <c r="W49" s="15">
        <f>IF(W25-U25=0,"-",W25-U25)</f>
        <v>1.1029365668587254E-2</v>
      </c>
      <c r="X49" s="21">
        <f>X25-V25</f>
        <v>4.5930752397316255E-3</v>
      </c>
      <c r="Y49" s="15">
        <f t="shared" ref="Y49" si="28">IF(Y25-U25=0,"-",Y25-U25)</f>
        <v>2.4694351132609593E-2</v>
      </c>
      <c r="Z49" s="21">
        <f>Z25-X25</f>
        <v>3.4602116143167549E-4</v>
      </c>
      <c r="AA49" s="15">
        <f t="shared" ref="AA49" si="29">IF(AA25-Y25=0,"-",AA25-Y25)</f>
        <v>1.0294571489499749E-3</v>
      </c>
      <c r="AB49" s="21">
        <f>AB25-Z25</f>
        <v>2.1594776748634636E-4</v>
      </c>
      <c r="AC49" s="15">
        <f t="shared" ref="AC49" si="30">IF(AC25-AA25=0,"-",AC25-AA25)</f>
        <v>6.4247218903856762E-4</v>
      </c>
      <c r="AD49" s="21">
        <f>AD25-AB25</f>
        <v>0</v>
      </c>
      <c r="AE49" s="15" t="str">
        <f t="shared" ref="AE49" si="31">IF(AE25-AC25=0,"-",AE25-AC25)</f>
        <v>-</v>
      </c>
      <c r="AF49" s="21">
        <f>AF25-AD25</f>
        <v>8.8546676574208227E-4</v>
      </c>
      <c r="AG49" s="15">
        <f t="shared" ref="AG49" si="32">IF(AG25-AE25=0,"-",AG25-AE25)</f>
        <v>2.6343767195609602E-3</v>
      </c>
      <c r="AH49" s="21">
        <f>AH25-AF25</f>
        <v>0</v>
      </c>
      <c r="AI49" s="15" t="str">
        <f t="shared" ref="AI49" si="33">IF(AI25-AG25=0,"-",AI25-AG25)</f>
        <v>-</v>
      </c>
      <c r="AJ49" s="21">
        <f>AJ25-AH25</f>
        <v>1.1411325604602229E-2</v>
      </c>
      <c r="AK49" s="15">
        <f t="shared" ref="AK49" si="34">IF(AK25-AI25=0,"-",AK25-AI25)</f>
        <v>3.3950151123853023E-2</v>
      </c>
      <c r="AL49" s="21">
        <f>AL25-AJ25</f>
        <v>9.9982906814677364E-5</v>
      </c>
      <c r="AM49" s="15">
        <f t="shared" ref="AM49" si="35">IF(AM25-AK25=0,"-",AM25-AK25)</f>
        <v>2.9746191755186668E-4</v>
      </c>
      <c r="AN49" s="21">
        <f>AN25-AL25</f>
        <v>-6.9096377816650456E-2</v>
      </c>
      <c r="AO49" s="15">
        <f t="shared" ref="AO49" si="36">IF(AO25-AM25=0,"-",AO25-AM25)</f>
        <v>-0.19372793555545909</v>
      </c>
      <c r="AP49" s="21">
        <f>AP25-AN25</f>
        <v>3.0987741594658891E-2</v>
      </c>
      <c r="AQ49" s="15">
        <f t="shared" ref="AQ49" si="37">IF(AQ25-AO25=0,"-",AQ25-AO25)</f>
        <v>9.9999999999999811E-2</v>
      </c>
      <c r="AR49" s="21">
        <f>AR25-AP25</f>
        <v>-7.0184567760422922E-5</v>
      </c>
      <c r="AS49" s="15">
        <f t="shared" ref="AS49" si="38">IF(AS25-AQ25=0,"-",AS25-AQ25)</f>
        <v>-2.2649139352748371E-4</v>
      </c>
    </row>
    <row r="51" spans="2:54" x14ac:dyDescent="0.25">
      <c r="D51" s="16">
        <f>MAX(D31:D49)</f>
        <v>0</v>
      </c>
      <c r="F51" s="16">
        <f>MAX(F31:F49)</f>
        <v>0</v>
      </c>
      <c r="H51" s="16" t="e">
        <f>MAX(H31:H49)</f>
        <v>#VALUE!</v>
      </c>
      <c r="J51" s="16" t="e">
        <f>MAX(J31:J49)</f>
        <v>#VALUE!</v>
      </c>
      <c r="L51" s="16" t="e">
        <f>MAX(L31:L49)</f>
        <v>#VALUE!</v>
      </c>
      <c r="N51" s="16" t="e">
        <f>MAX(N31:N49)</f>
        <v>#VALUE!</v>
      </c>
      <c r="P51" s="16" t="e">
        <f>MAX(P31:P49)</f>
        <v>#VALUE!</v>
      </c>
      <c r="R51" s="16" t="e">
        <f>MAX(R31:R49)</f>
        <v>#VALUE!</v>
      </c>
      <c r="T51" s="16" t="e">
        <f>MAX(T31:T49)</f>
        <v>#VALUE!</v>
      </c>
      <c r="V51" s="16" t="e">
        <f>MAX(V31:V49)</f>
        <v>#VALUE!</v>
      </c>
      <c r="X51" s="16" t="e">
        <f>MAX(X31:X49)</f>
        <v>#VALUE!</v>
      </c>
      <c r="Z51" s="16" t="e">
        <f>MAX(Z31:Z49)</f>
        <v>#VALUE!</v>
      </c>
      <c r="AB51" s="16" t="e">
        <f>MAX(AB31:AB49)</f>
        <v>#VALUE!</v>
      </c>
      <c r="AD51" s="16" t="e">
        <f>MAX(AD31:AD49)</f>
        <v>#VALUE!</v>
      </c>
      <c r="AF51" s="16" t="e">
        <f>MAX(AF31:AF49)</f>
        <v>#VALUE!</v>
      </c>
      <c r="AH51" s="16" t="e">
        <f>MAX(AH31:AH49)</f>
        <v>#VALUE!</v>
      </c>
      <c r="AJ51" s="16" t="e">
        <f>MAX(AJ31:AJ49)</f>
        <v>#VALUE!</v>
      </c>
      <c r="AL51" s="16" t="e">
        <f>MAX(AL31:AL49)</f>
        <v>#VALUE!</v>
      </c>
      <c r="AN51" s="16">
        <f>MAX(AN31:AN49)</f>
        <v>8.0597014925372079E-2</v>
      </c>
      <c r="AP51" s="16">
        <f>MAX(AP31:AP49)</f>
        <v>0.30120481927710863</v>
      </c>
      <c r="AR51" s="16">
        <f>MAX(AR31:AR49)</f>
        <v>1.8072289156626731E-2</v>
      </c>
    </row>
    <row r="52" spans="2:54" ht="219" customHeight="1" x14ac:dyDescent="0.25">
      <c r="B52" s="17" t="s">
        <v>28</v>
      </c>
      <c r="C52" s="18"/>
      <c r="D52" s="66"/>
      <c r="E52" s="67"/>
      <c r="F52" s="58"/>
      <c r="G52" s="59"/>
      <c r="H52" s="58"/>
      <c r="I52" s="59"/>
      <c r="J52" s="58"/>
      <c r="K52" s="59"/>
      <c r="L52" s="58"/>
      <c r="M52" s="59"/>
      <c r="N52" s="58"/>
      <c r="O52" s="59"/>
      <c r="P52" s="58"/>
      <c r="Q52" s="59"/>
      <c r="R52" s="58"/>
      <c r="S52" s="59"/>
      <c r="T52" s="58"/>
      <c r="U52" s="59"/>
      <c r="V52" s="58"/>
      <c r="W52" s="59"/>
      <c r="X52" s="58"/>
      <c r="Y52" s="59"/>
      <c r="Z52" s="58"/>
      <c r="AA52" s="59"/>
      <c r="AB52" s="58"/>
      <c r="AC52" s="59"/>
      <c r="AD52" s="58"/>
      <c r="AE52" s="59"/>
      <c r="AF52" s="58"/>
      <c r="AG52" s="59"/>
      <c r="AH52" s="58"/>
      <c r="AI52" s="59"/>
      <c r="AJ52" s="58"/>
      <c r="AK52" s="59"/>
      <c r="AL52" s="58"/>
      <c r="AM52" s="59"/>
      <c r="AN52" s="58"/>
      <c r="AO52" s="59"/>
      <c r="AP52" s="60"/>
      <c r="AQ52" s="61"/>
      <c r="AR52" s="60"/>
      <c r="AS52" s="61"/>
      <c r="AT52" s="62"/>
      <c r="AU52" s="63"/>
    </row>
    <row r="54" spans="2:54" x14ac:dyDescent="0.25">
      <c r="B54" s="1" t="s">
        <v>14</v>
      </c>
      <c r="D54" s="1" t="str">
        <f t="shared" ref="D54:D65" si="39">IF(OR(D7="-",D7&lt;0.02),"",D$28&amp;",")</f>
        <v/>
      </c>
      <c r="E54" s="1" t="str">
        <f t="shared" ref="E54:E65" si="40">IF(OR(D7="-",D7&gt;-0.02),"",D$28&amp;",")</f>
        <v/>
      </c>
      <c r="F54" s="1" t="str">
        <f t="shared" ref="F54:F65" si="41">IF(OR(F31="-",F31&lt;0.02),"",F$28&amp;",")</f>
        <v/>
      </c>
      <c r="G54" s="1" t="str">
        <f t="shared" ref="G54:G65" si="42">IF(OR(F31="-",F31&gt;-0.02),"",F$28&amp;",")</f>
        <v/>
      </c>
      <c r="H54" s="1" t="str">
        <f t="shared" ref="H54:H65" si="43">IF(OR(H31="-",H31&lt;0.02),"",H$28&amp;",")</f>
        <v/>
      </c>
      <c r="I54" s="1" t="str">
        <f t="shared" ref="I54:I65" si="44">IF(OR(H31="-",H31&gt;-0.02),"",H$28&amp;",")</f>
        <v>Changes due to issue of Model version DCP179,</v>
      </c>
      <c r="J54" s="1" t="str">
        <f t="shared" ref="J54:J65" si="45">IF(OR(J31="-",J31&lt;0.02),"",J$28&amp;",")</f>
        <v/>
      </c>
      <c r="K54" s="1" t="str">
        <f t="shared" ref="K54:K65" si="46">IF(OR(J31="-",J31&gt;-0.02),"",J$28&amp;",")</f>
        <v/>
      </c>
      <c r="L54" s="1" t="str">
        <f t="shared" ref="L54:L65" si="47">IF(OR(L31="-",L31&lt;0.02),"",L$28&amp;",")</f>
        <v/>
      </c>
      <c r="M54" s="1" t="str">
        <f t="shared" ref="M54:M65" si="48">IF(OR(L31="-",L31&gt;-0.02),"",L$28&amp;",")</f>
        <v/>
      </c>
      <c r="N54" s="1" t="str">
        <f t="shared" ref="N54:N65" si="49">IF(OR(N31="-",N31&lt;0.02),"",N$28&amp;",")</f>
        <v/>
      </c>
      <c r="O54" s="1" t="str">
        <f t="shared" ref="O54:O65" si="50">IF(OR(N31="-",N31&gt;-0.02),"",N$28&amp;",")</f>
        <v/>
      </c>
      <c r="P54" s="1" t="str">
        <f t="shared" ref="P54:P65" si="51">IF(OR(P31="-",P31&lt;0.02),"",P$28&amp;",")</f>
        <v/>
      </c>
      <c r="Q54" s="1" t="str">
        <f t="shared" ref="Q54:Q65" si="52">IF(OR(P31="-",P31&gt;-0.02),"",P$28&amp;",")</f>
        <v/>
      </c>
      <c r="R54" s="1" t="str">
        <f t="shared" ref="R54:R65" si="53">IF(OR(R31="-",R31&lt;0.02),"",R$28&amp;",")</f>
        <v/>
      </c>
      <c r="S54" s="1" t="str">
        <f t="shared" ref="S54:S65" si="54">IF(OR(R31="-",R31&gt;-0.02),"",R$28&amp;",")</f>
        <v/>
      </c>
      <c r="T54" s="1" t="str">
        <f t="shared" ref="T54:T65" si="55">IF(OR(T31="-",T31&lt;0.02),"",T$28&amp;",")</f>
        <v/>
      </c>
      <c r="U54" s="1" t="str">
        <f t="shared" ref="U54:U65" si="56">IF(OR(T31="-",T31&gt;-0.02),"",T$28&amp;",")</f>
        <v/>
      </c>
      <c r="V54" s="1" t="str">
        <f t="shared" ref="V54:V65" si="57">IF(OR(V31="-",V31&lt;0.02),"",V$28&amp;",")</f>
        <v/>
      </c>
      <c r="W54" s="1" t="str">
        <f t="shared" ref="W54:W65" si="58">IF(OR(V31="-",V31&gt;-0.02),"",V$28&amp;",")</f>
        <v/>
      </c>
      <c r="X54" s="1" t="str">
        <f t="shared" ref="X54:X65" si="59">IF(OR(X31="-",X31&lt;0.02),"",X$28&amp;",")</f>
        <v/>
      </c>
      <c r="Y54" s="1" t="str">
        <f t="shared" ref="Y54:Y65" si="60">IF(OR(X31="-",X31&gt;-0.02),"",X$28&amp;",")</f>
        <v/>
      </c>
      <c r="Z54" s="1" t="str">
        <f t="shared" ref="Z54:Z65" si="61">IF(OR(Z31="-",Z31&lt;0.02),"",Z$28&amp;",")</f>
        <v/>
      </c>
      <c r="AA54" s="1" t="str">
        <f t="shared" ref="AA54:AA65" si="62">IF(OR(Z31="-",Z31&gt;-0.02),"",Z$28&amp;",")</f>
        <v/>
      </c>
      <c r="AB54" s="1" t="str">
        <f t="shared" ref="AB54:AB65" si="63">IF(OR(AB31="-",AB31&lt;0.02),"",AB$28&amp;",")</f>
        <v/>
      </c>
      <c r="AC54" s="1" t="str">
        <f t="shared" ref="AC54:AC65" si="64">IF(OR(AB31="-",AB31&gt;-0.02),"",AB$28&amp;",")</f>
        <v/>
      </c>
      <c r="AD54" s="1" t="str">
        <f t="shared" ref="AD54:AD65" si="65">IF(OR(AD31="-",AD31&lt;0.02),"",AD$28&amp;",")</f>
        <v/>
      </c>
      <c r="AE54" s="1" t="str">
        <f t="shared" ref="AE54:AE65" si="66">IF(OR(AD31="-",AD31&gt;-0.02),"",AD$28&amp;",")</f>
        <v/>
      </c>
      <c r="AF54" s="1" t="str">
        <f t="shared" ref="AF54:AF65" si="67">IF(OR(AF31="-",AF31&lt;0.02),"",AF$28&amp;",")</f>
        <v/>
      </c>
      <c r="AG54" s="1" t="str">
        <f t="shared" ref="AG54:AG65" si="68">IF(OR(AF31="-",AF31&gt;-0.02),"",AF$28&amp;",")</f>
        <v/>
      </c>
      <c r="AH54" s="1" t="str">
        <f t="shared" ref="AH54:AH65" si="69">IF(OR(AH31="-",AH31&lt;0.02),"",AH$28&amp;",")</f>
        <v/>
      </c>
      <c r="AI54" s="1" t="str">
        <f t="shared" ref="AI54:AI65" si="70">IF(OR(AH31="-",AH31&gt;-0.02),"",AH$28&amp;",")</f>
        <v/>
      </c>
      <c r="AJ54" s="1" t="str">
        <f t="shared" ref="AJ54:AJ65" si="71">IF(OR(AJ31="-",AJ31&lt;0.02),"",AJ$28&amp;",")</f>
        <v/>
      </c>
      <c r="AK54" s="1" t="str">
        <f t="shared" ref="AK54:AK65" si="72">IF(OR(AJ31="-",AJ31&gt;-0.02),"",AJ$28&amp;",")</f>
        <v/>
      </c>
      <c r="AL54" s="1" t="str">
        <f t="shared" ref="AL54:AL65" si="73">IF(OR(AL31="-",AL31&lt;0.02),"",AL$28&amp;",")</f>
        <v/>
      </c>
      <c r="AM54" s="1" t="str">
        <f t="shared" ref="AM54:AM65" si="74">IF(OR(AL31="-",AL31&gt;-0.02),"",AL$28&amp;",")</f>
        <v/>
      </c>
      <c r="AN54" s="1" t="str">
        <f t="shared" ref="AN54:AN65" si="75">IF(OR(AN31="-",AN31&lt;0.02),"",AN$28&amp;",")</f>
        <v/>
      </c>
      <c r="AO54" s="1" t="str">
        <f t="shared" ref="AO54:AO65" si="76">IF(OR(AN31="-",AN31&gt;-0.02),"",AN$28&amp;",")</f>
        <v/>
      </c>
      <c r="AP54" s="1" t="str">
        <f t="shared" ref="AP54:AP65" si="77">IF(OR(AP31="-",AP31&lt;0.02),"",AP$28&amp;",")</f>
        <v>Table 1076: allowed revenue,</v>
      </c>
      <c r="AQ54" s="1" t="str">
        <f t="shared" ref="AQ54:AQ65" si="78">IF(OR(AP31="-",AP31&gt;-0.02),"",AP$28&amp;",")</f>
        <v/>
      </c>
      <c r="AR54" s="1" t="str">
        <f t="shared" ref="AR54" si="79">IF(OR(AR31="-",AR31&lt;0.02),"",AR$28&amp;",")</f>
        <v/>
      </c>
      <c r="AS54" s="1" t="str">
        <f t="shared" ref="AS54:AS71" si="80">IF(OR(AR31="-",AR31&gt;-0.02),"",AR$28&amp;",")</f>
        <v/>
      </c>
      <c r="AW54" s="1" t="str">
        <f t="shared" ref="AW54:AW71" si="81">D54&amp;F54&amp;H54&amp;J54&amp;L54&amp;N54&amp;P54&amp;R54&amp;T54&amp;V54&amp;X54&amp;Z54&amp;AB54&amp;AD54&amp;AF54&amp;AH54&amp;AJ54&amp;AL54&amp;AN54&amp;AP54</f>
        <v>Table 1076: allowed revenue,</v>
      </c>
      <c r="AX54" s="1" t="str">
        <f t="shared" ref="AX54:AX71" si="82">E54&amp;G54&amp;I54&amp;K54&amp;M54&amp;O54&amp;Q54&amp;S54&amp;U54&amp;W54&amp;Y54&amp;AA54&amp;AC54&amp;AE54&amp;AG54&amp;AI54&amp;AK54&amp;AM54&amp;AO54&amp;AQ54</f>
        <v>Changes due to issue of Model version DCP179,</v>
      </c>
      <c r="AY54" s="1" t="str">
        <f>IF(AW54="","No factors contributing to greater than 2% upward change.",BA54)</f>
        <v>Gone up mainly due to Table 1076: allowed revenue,</v>
      </c>
      <c r="AZ54" s="1" t="str">
        <f>IF(AX54="","No factors contributing to greater than 2% downward change.",BB54)</f>
        <v>Gone down mainly due to Changes due to issue of Model version DCP179,</v>
      </c>
      <c r="BA54" s="1" t="str">
        <f>"Gone up mainly due to "&amp;AW54</f>
        <v>Gone up mainly due to Table 1076: allowed revenue,</v>
      </c>
      <c r="BB54" s="1" t="str">
        <f>"Gone down mainly due to "&amp;AX54</f>
        <v>Gone down mainly due to Changes due to issue of Model version DCP179,</v>
      </c>
    </row>
    <row r="55" spans="2:54" x14ac:dyDescent="0.25">
      <c r="B55" s="1" t="s">
        <v>15</v>
      </c>
      <c r="D55" s="1" t="str">
        <f t="shared" si="39"/>
        <v/>
      </c>
      <c r="E55" s="1" t="str">
        <f t="shared" si="40"/>
        <v/>
      </c>
      <c r="F55" s="1" t="str">
        <f t="shared" si="41"/>
        <v/>
      </c>
      <c r="G55" s="1" t="str">
        <f t="shared" si="42"/>
        <v/>
      </c>
      <c r="H55" s="1" t="str">
        <f t="shared" si="43"/>
        <v>Changes due to issue of Model version DCP179,</v>
      </c>
      <c r="I55" s="1" t="str">
        <f t="shared" si="44"/>
        <v/>
      </c>
      <c r="J55" s="1" t="str">
        <f t="shared" si="45"/>
        <v/>
      </c>
      <c r="K55" s="1" t="str">
        <f t="shared" si="46"/>
        <v/>
      </c>
      <c r="L55" s="1" t="str">
        <f t="shared" si="47"/>
        <v/>
      </c>
      <c r="M55" s="1" t="str">
        <f t="shared" si="48"/>
        <v/>
      </c>
      <c r="N55" s="1" t="str">
        <f t="shared" si="49"/>
        <v/>
      </c>
      <c r="O55" s="1" t="str">
        <f t="shared" si="50"/>
        <v/>
      </c>
      <c r="P55" s="1" t="str">
        <f t="shared" si="51"/>
        <v/>
      </c>
      <c r="Q55" s="1" t="str">
        <f t="shared" si="52"/>
        <v/>
      </c>
      <c r="R55" s="1" t="str">
        <f t="shared" si="53"/>
        <v/>
      </c>
      <c r="S55" s="1" t="str">
        <f t="shared" si="54"/>
        <v/>
      </c>
      <c r="T55" s="1" t="str">
        <f t="shared" si="55"/>
        <v/>
      </c>
      <c r="U55" s="1" t="str">
        <f t="shared" si="56"/>
        <v/>
      </c>
      <c r="V55" s="1" t="str">
        <f t="shared" si="57"/>
        <v/>
      </c>
      <c r="W55" s="1" t="str">
        <f t="shared" si="58"/>
        <v/>
      </c>
      <c r="X55" s="1" t="str">
        <f t="shared" si="59"/>
        <v>Table 1041: load characteristics (Coincidence Factor),</v>
      </c>
      <c r="Y55" s="1" t="str">
        <f t="shared" si="60"/>
        <v/>
      </c>
      <c r="Z55" s="1" t="str">
        <f t="shared" si="61"/>
        <v/>
      </c>
      <c r="AA55" s="1" t="str">
        <f t="shared" si="62"/>
        <v/>
      </c>
      <c r="AB55" s="1" t="str">
        <f t="shared" si="63"/>
        <v/>
      </c>
      <c r="AC55" s="1" t="str">
        <f t="shared" si="64"/>
        <v/>
      </c>
      <c r="AD55" s="1" t="str">
        <f t="shared" si="65"/>
        <v/>
      </c>
      <c r="AE55" s="1" t="str">
        <f t="shared" si="66"/>
        <v/>
      </c>
      <c r="AF55" s="1" t="str">
        <f t="shared" si="67"/>
        <v/>
      </c>
      <c r="AG55" s="1" t="str">
        <f t="shared" si="68"/>
        <v/>
      </c>
      <c r="AH55" s="1" t="str">
        <f t="shared" si="69"/>
        <v/>
      </c>
      <c r="AI55" s="1" t="str">
        <f t="shared" si="70"/>
        <v/>
      </c>
      <c r="AJ55" s="1" t="str">
        <f t="shared" si="71"/>
        <v/>
      </c>
      <c r="AK55" s="1" t="str">
        <f t="shared" si="72"/>
        <v/>
      </c>
      <c r="AL55" s="1" t="str">
        <f t="shared" si="73"/>
        <v/>
      </c>
      <c r="AM55" s="1" t="str">
        <f t="shared" si="74"/>
        <v/>
      </c>
      <c r="AN55" s="1" t="str">
        <f t="shared" si="75"/>
        <v/>
      </c>
      <c r="AO55" s="1" t="str">
        <f t="shared" si="76"/>
        <v/>
      </c>
      <c r="AP55" s="1" t="str">
        <f t="shared" si="77"/>
        <v>Table 1076: allowed revenue,</v>
      </c>
      <c r="AQ55" s="1" t="str">
        <f t="shared" si="78"/>
        <v/>
      </c>
      <c r="AR55" s="1" t="str">
        <f t="shared" ref="AR55" si="83">IF(OR(AR32="-",AR32&lt;0.02),"",AR$28&amp;",")</f>
        <v/>
      </c>
      <c r="AS55" s="1" t="str">
        <f t="shared" si="80"/>
        <v/>
      </c>
      <c r="AW55" s="1" t="str">
        <f t="shared" si="81"/>
        <v>Changes due to issue of Model version DCP179,Table 1041: load characteristics (Coincidence Factor),Table 1076: allowed revenue,</v>
      </c>
      <c r="AX55" s="1" t="str">
        <f t="shared" si="82"/>
        <v/>
      </c>
      <c r="AY55" s="1" t="str">
        <f t="shared" ref="AY55:AY71" si="84">IF(AW55="","No factors contributing to greater than 2% upward change.",BA55)</f>
        <v>Gone up mainly due to Changes due to issue of Model version DCP179,Table 1041: load characteristics (Coincidence Factor),Table 1076: allowed revenue,</v>
      </c>
      <c r="AZ55" s="1" t="str">
        <f t="shared" ref="AZ55:AZ71" si="85">IF(AX55="","No factors contributing to greater than 2% downward change.",BB55)</f>
        <v>No factors contributing to greater than 2% downward change.</v>
      </c>
      <c r="BA55" s="1" t="str">
        <f t="shared" ref="BA55:BA71" si="86">"Gone up mainly due to "&amp;AW55</f>
        <v>Gone up mainly due to Changes due to issue of Model version DCP179,Table 1041: load characteristics (Coincidence Factor),Table 1076: allowed revenue,</v>
      </c>
      <c r="BB55" s="1" t="str">
        <f t="shared" ref="BB55:BB71" si="87">"Gone down mainly due to "&amp;AX55</f>
        <v xml:space="preserve">Gone down mainly due to </v>
      </c>
    </row>
    <row r="56" spans="2:54" x14ac:dyDescent="0.25">
      <c r="B56" s="1" t="s">
        <v>16</v>
      </c>
      <c r="D56" s="1" t="str">
        <f t="shared" si="39"/>
        <v/>
      </c>
      <c r="E56" s="1" t="str">
        <f t="shared" si="40"/>
        <v/>
      </c>
      <c r="F56" s="1" t="str">
        <f t="shared" si="41"/>
        <v/>
      </c>
      <c r="G56" s="1" t="str">
        <f t="shared" si="42"/>
        <v/>
      </c>
      <c r="H56" s="1" t="str">
        <f t="shared" si="43"/>
        <v>Changes due to issue of Model version DCP179,</v>
      </c>
      <c r="I56" s="1" t="str">
        <f t="shared" si="44"/>
        <v/>
      </c>
      <c r="J56" s="1" t="str">
        <f t="shared" si="45"/>
        <v/>
      </c>
      <c r="K56" s="1" t="str">
        <f t="shared" si="46"/>
        <v/>
      </c>
      <c r="L56" s="1" t="str">
        <f t="shared" si="47"/>
        <v/>
      </c>
      <c r="M56" s="1" t="str">
        <f t="shared" si="48"/>
        <v/>
      </c>
      <c r="N56" s="1" t="str">
        <f t="shared" si="49"/>
        <v/>
      </c>
      <c r="O56" s="1" t="str">
        <f t="shared" si="50"/>
        <v>Table 1020: Change In 500MW Model,</v>
      </c>
      <c r="P56" s="1" t="str">
        <f t="shared" si="51"/>
        <v/>
      </c>
      <c r="Q56" s="1" t="str">
        <f t="shared" si="52"/>
        <v/>
      </c>
      <c r="R56" s="1" t="str">
        <f t="shared" si="53"/>
        <v/>
      </c>
      <c r="S56" s="1" t="str">
        <f t="shared" si="54"/>
        <v/>
      </c>
      <c r="T56" s="1" t="str">
        <f t="shared" si="55"/>
        <v/>
      </c>
      <c r="U56" s="1" t="str">
        <f t="shared" si="56"/>
        <v/>
      </c>
      <c r="V56" s="1" t="str">
        <f t="shared" si="57"/>
        <v/>
      </c>
      <c r="W56" s="1" t="str">
        <f t="shared" si="58"/>
        <v/>
      </c>
      <c r="X56" s="1" t="str">
        <f t="shared" si="59"/>
        <v/>
      </c>
      <c r="Y56" s="1" t="str">
        <f t="shared" si="60"/>
        <v/>
      </c>
      <c r="Z56" s="1" t="str">
        <f t="shared" si="61"/>
        <v/>
      </c>
      <c r="AA56" s="1" t="str">
        <f t="shared" si="62"/>
        <v/>
      </c>
      <c r="AB56" s="1" t="str">
        <f t="shared" si="63"/>
        <v/>
      </c>
      <c r="AC56" s="1" t="str">
        <f t="shared" si="64"/>
        <v/>
      </c>
      <c r="AD56" s="1" t="str">
        <f t="shared" si="65"/>
        <v/>
      </c>
      <c r="AE56" s="1" t="str">
        <f t="shared" si="66"/>
        <v/>
      </c>
      <c r="AF56" s="1" t="str">
        <f t="shared" si="67"/>
        <v/>
      </c>
      <c r="AG56" s="1" t="str">
        <f t="shared" si="68"/>
        <v/>
      </c>
      <c r="AH56" s="1" t="str">
        <f t="shared" si="69"/>
        <v/>
      </c>
      <c r="AI56" s="1" t="str">
        <f t="shared" si="70"/>
        <v/>
      </c>
      <c r="AJ56" s="1" t="str">
        <f t="shared" si="71"/>
        <v>Table 1069: Peaking probabailities,</v>
      </c>
      <c r="AK56" s="1" t="str">
        <f t="shared" si="72"/>
        <v/>
      </c>
      <c r="AL56" s="1" t="str">
        <f t="shared" si="73"/>
        <v/>
      </c>
      <c r="AM56" s="1" t="str">
        <f t="shared" si="74"/>
        <v/>
      </c>
      <c r="AN56" s="1" t="str">
        <f t="shared" si="75"/>
        <v>Table 1053: volumes and mpans etc forecast,</v>
      </c>
      <c r="AO56" s="1" t="str">
        <f t="shared" si="76"/>
        <v/>
      </c>
      <c r="AP56" s="1" t="str">
        <f t="shared" si="77"/>
        <v>Table 1076: allowed revenue,</v>
      </c>
      <c r="AQ56" s="1" t="str">
        <f t="shared" si="78"/>
        <v/>
      </c>
      <c r="AR56" s="1" t="str">
        <f t="shared" ref="AR56" si="88">IF(OR(AR33="-",AR33&lt;0.02),"",AR$28&amp;",")</f>
        <v/>
      </c>
      <c r="AS56" s="1" t="str">
        <f t="shared" si="80"/>
        <v/>
      </c>
      <c r="AW56" s="1" t="str">
        <f t="shared" si="81"/>
        <v>Changes due to issue of Model version DCP179,Table 1069: Peaking probabailities,Table 1053: volumes and mpans etc forecast,Table 1076: allowed revenue,</v>
      </c>
      <c r="AX56" s="1" t="str">
        <f t="shared" si="82"/>
        <v>Table 1020: Change In 500MW Model,</v>
      </c>
      <c r="AY56" s="1" t="str">
        <f t="shared" si="84"/>
        <v>Gone up mainly due to Changes due to issue of Model version DCP179,Table 1069: Peaking probabailities,Table 1053: volumes and mpans etc forecast,Table 1076: allowed revenue,</v>
      </c>
      <c r="AZ56" s="1" t="str">
        <f t="shared" si="85"/>
        <v>Gone down mainly due to Table 1020: Change In 500MW Model,</v>
      </c>
      <c r="BA56" s="1" t="str">
        <f t="shared" si="86"/>
        <v>Gone up mainly due to Changes due to issue of Model version DCP179,Table 1069: Peaking probabailities,Table 1053: volumes and mpans etc forecast,Table 1076: allowed revenue,</v>
      </c>
      <c r="BB56" s="1" t="str">
        <f t="shared" si="87"/>
        <v>Gone down mainly due to Table 1020: Change In 500MW Model,</v>
      </c>
    </row>
    <row r="57" spans="2:54" x14ac:dyDescent="0.25">
      <c r="B57" s="1" t="s">
        <v>17</v>
      </c>
      <c r="D57" s="1" t="str">
        <f t="shared" si="39"/>
        <v/>
      </c>
      <c r="E57" s="1" t="str">
        <f t="shared" si="40"/>
        <v/>
      </c>
      <c r="F57" s="1" t="str">
        <f t="shared" si="41"/>
        <v/>
      </c>
      <c r="G57" s="1" t="str">
        <f t="shared" si="42"/>
        <v/>
      </c>
      <c r="H57" s="1" t="str">
        <f t="shared" si="43"/>
        <v/>
      </c>
      <c r="I57" s="1" t="str">
        <f t="shared" si="44"/>
        <v>Changes due to issue of Model version DCP179,</v>
      </c>
      <c r="J57" s="1" t="str">
        <f t="shared" si="45"/>
        <v/>
      </c>
      <c r="K57" s="1" t="str">
        <f t="shared" si="46"/>
        <v/>
      </c>
      <c r="L57" s="1" t="str">
        <f t="shared" si="47"/>
        <v/>
      </c>
      <c r="M57" s="1" t="str">
        <f t="shared" si="48"/>
        <v/>
      </c>
      <c r="N57" s="1" t="str">
        <f t="shared" si="49"/>
        <v/>
      </c>
      <c r="O57" s="1" t="str">
        <f t="shared" si="50"/>
        <v/>
      </c>
      <c r="P57" s="1" t="str">
        <f t="shared" si="51"/>
        <v/>
      </c>
      <c r="Q57" s="1" t="str">
        <f t="shared" si="52"/>
        <v/>
      </c>
      <c r="R57" s="1" t="str">
        <f t="shared" si="53"/>
        <v/>
      </c>
      <c r="S57" s="1" t="str">
        <f t="shared" si="54"/>
        <v/>
      </c>
      <c r="T57" s="1" t="str">
        <f t="shared" si="55"/>
        <v/>
      </c>
      <c r="U57" s="1" t="str">
        <f t="shared" si="56"/>
        <v/>
      </c>
      <c r="V57" s="1" t="str">
        <f t="shared" si="57"/>
        <v/>
      </c>
      <c r="W57" s="1" t="str">
        <f t="shared" si="58"/>
        <v/>
      </c>
      <c r="X57" s="1" t="str">
        <f t="shared" si="59"/>
        <v/>
      </c>
      <c r="Y57" s="1" t="str">
        <f t="shared" si="60"/>
        <v>Table 1041: load characteristics (Coincidence Factor),</v>
      </c>
      <c r="Z57" s="1" t="str">
        <f t="shared" si="61"/>
        <v/>
      </c>
      <c r="AA57" s="1" t="str">
        <f t="shared" si="62"/>
        <v/>
      </c>
      <c r="AB57" s="1" t="str">
        <f t="shared" si="63"/>
        <v/>
      </c>
      <c r="AC57" s="1" t="str">
        <f t="shared" si="64"/>
        <v/>
      </c>
      <c r="AD57" s="1" t="str">
        <f t="shared" si="65"/>
        <v/>
      </c>
      <c r="AE57" s="1" t="str">
        <f t="shared" si="66"/>
        <v/>
      </c>
      <c r="AF57" s="1" t="str">
        <f t="shared" si="67"/>
        <v/>
      </c>
      <c r="AG57" s="1" t="str">
        <f t="shared" si="68"/>
        <v/>
      </c>
      <c r="AH57" s="1" t="str">
        <f t="shared" si="69"/>
        <v/>
      </c>
      <c r="AI57" s="1" t="str">
        <f t="shared" si="70"/>
        <v/>
      </c>
      <c r="AJ57" s="1" t="str">
        <f t="shared" si="71"/>
        <v/>
      </c>
      <c r="AK57" s="1" t="str">
        <f t="shared" si="72"/>
        <v/>
      </c>
      <c r="AL57" s="1" t="str">
        <f t="shared" si="73"/>
        <v/>
      </c>
      <c r="AM57" s="1" t="str">
        <f t="shared" si="74"/>
        <v/>
      </c>
      <c r="AN57" s="1" t="str">
        <f t="shared" si="75"/>
        <v/>
      </c>
      <c r="AO57" s="1" t="str">
        <f t="shared" si="76"/>
        <v/>
      </c>
      <c r="AP57" s="1" t="str">
        <f t="shared" si="77"/>
        <v>Table 1076: allowed revenue,</v>
      </c>
      <c r="AQ57" s="1" t="str">
        <f t="shared" si="78"/>
        <v/>
      </c>
      <c r="AR57" s="1" t="str">
        <f t="shared" ref="AR57" si="89">IF(OR(AR34="-",AR34&lt;0.02),"",AR$28&amp;",")</f>
        <v/>
      </c>
      <c r="AS57" s="1" t="str">
        <f t="shared" si="80"/>
        <v/>
      </c>
      <c r="AW57" s="1" t="str">
        <f t="shared" si="81"/>
        <v>Table 1076: allowed revenue,</v>
      </c>
      <c r="AX57" s="1" t="str">
        <f t="shared" si="82"/>
        <v>Changes due to issue of Model version DCP179,Table 1041: load characteristics (Coincidence Factor),</v>
      </c>
      <c r="AY57" s="1" t="str">
        <f t="shared" si="84"/>
        <v>Gone up mainly due to Table 1076: allowed revenue,</v>
      </c>
      <c r="AZ57" s="1" t="str">
        <f t="shared" si="85"/>
        <v>Gone down mainly due to Changes due to issue of Model version DCP179,Table 1041: load characteristics (Coincidence Factor),</v>
      </c>
      <c r="BA57" s="1" t="str">
        <f t="shared" si="86"/>
        <v>Gone up mainly due to Table 1076: allowed revenue,</v>
      </c>
      <c r="BB57" s="1" t="str">
        <f t="shared" si="87"/>
        <v>Gone down mainly due to Changes due to issue of Model version DCP179,Table 1041: load characteristics (Coincidence Factor),</v>
      </c>
    </row>
    <row r="58" spans="2:54" x14ac:dyDescent="0.25">
      <c r="B58" s="1" t="s">
        <v>18</v>
      </c>
      <c r="D58" s="1" t="str">
        <f t="shared" si="39"/>
        <v/>
      </c>
      <c r="E58" s="1" t="str">
        <f t="shared" si="40"/>
        <v/>
      </c>
      <c r="F58" s="1" t="str">
        <f t="shared" si="41"/>
        <v/>
      </c>
      <c r="G58" s="1" t="str">
        <f t="shared" si="42"/>
        <v/>
      </c>
      <c r="H58" s="1" t="str">
        <f t="shared" si="43"/>
        <v>Changes due to issue of Model version DCP179,</v>
      </c>
      <c r="I58" s="1" t="str">
        <f t="shared" si="44"/>
        <v/>
      </c>
      <c r="J58" s="1" t="str">
        <f t="shared" si="45"/>
        <v/>
      </c>
      <c r="K58" s="1" t="str">
        <f t="shared" si="46"/>
        <v/>
      </c>
      <c r="L58" s="1" t="str">
        <f t="shared" si="47"/>
        <v/>
      </c>
      <c r="M58" s="1" t="str">
        <f t="shared" si="48"/>
        <v/>
      </c>
      <c r="N58" s="1" t="str">
        <f t="shared" si="49"/>
        <v/>
      </c>
      <c r="O58" s="1" t="str">
        <f t="shared" si="50"/>
        <v/>
      </c>
      <c r="P58" s="1" t="str">
        <f t="shared" si="51"/>
        <v/>
      </c>
      <c r="Q58" s="1" t="str">
        <f t="shared" si="52"/>
        <v/>
      </c>
      <c r="R58" s="1" t="str">
        <f t="shared" si="53"/>
        <v/>
      </c>
      <c r="S58" s="1" t="str">
        <f t="shared" si="54"/>
        <v/>
      </c>
      <c r="T58" s="1" t="str">
        <f t="shared" si="55"/>
        <v/>
      </c>
      <c r="U58" s="1" t="str">
        <f t="shared" si="56"/>
        <v/>
      </c>
      <c r="V58" s="1" t="str">
        <f t="shared" si="57"/>
        <v/>
      </c>
      <c r="W58" s="1" t="str">
        <f t="shared" si="58"/>
        <v/>
      </c>
      <c r="X58" s="1" t="str">
        <f t="shared" si="59"/>
        <v/>
      </c>
      <c r="Y58" s="1" t="str">
        <f t="shared" si="60"/>
        <v/>
      </c>
      <c r="Z58" s="1" t="str">
        <f t="shared" si="61"/>
        <v/>
      </c>
      <c r="AA58" s="1" t="str">
        <f t="shared" si="62"/>
        <v/>
      </c>
      <c r="AB58" s="1" t="str">
        <f t="shared" si="63"/>
        <v/>
      </c>
      <c r="AC58" s="1" t="str">
        <f t="shared" si="64"/>
        <v/>
      </c>
      <c r="AD58" s="1" t="str">
        <f t="shared" si="65"/>
        <v/>
      </c>
      <c r="AE58" s="1" t="str">
        <f t="shared" si="66"/>
        <v/>
      </c>
      <c r="AF58" s="1" t="str">
        <f t="shared" si="67"/>
        <v/>
      </c>
      <c r="AG58" s="1" t="str">
        <f t="shared" si="68"/>
        <v/>
      </c>
      <c r="AH58" s="1" t="str">
        <f t="shared" si="69"/>
        <v/>
      </c>
      <c r="AI58" s="1" t="str">
        <f t="shared" si="70"/>
        <v/>
      </c>
      <c r="AJ58" s="1" t="str">
        <f t="shared" si="71"/>
        <v/>
      </c>
      <c r="AK58" s="1" t="str">
        <f t="shared" si="72"/>
        <v/>
      </c>
      <c r="AL58" s="1" t="str">
        <f t="shared" si="73"/>
        <v/>
      </c>
      <c r="AM58" s="1" t="str">
        <f t="shared" si="74"/>
        <v/>
      </c>
      <c r="AN58" s="1" t="str">
        <f t="shared" si="75"/>
        <v>Table 1053: volumes and mpans etc forecast,</v>
      </c>
      <c r="AO58" s="1" t="str">
        <f t="shared" si="76"/>
        <v/>
      </c>
      <c r="AP58" s="1" t="str">
        <f t="shared" si="77"/>
        <v>Table 1076: allowed revenue,</v>
      </c>
      <c r="AQ58" s="1" t="str">
        <f t="shared" si="78"/>
        <v/>
      </c>
      <c r="AR58" s="1" t="str">
        <f t="shared" ref="AR58" si="90">IF(OR(AR35="-",AR35&lt;0.02),"",AR$28&amp;",")</f>
        <v/>
      </c>
      <c r="AS58" s="1" t="str">
        <f t="shared" si="80"/>
        <v/>
      </c>
      <c r="AW58" s="1" t="str">
        <f t="shared" si="81"/>
        <v>Changes due to issue of Model version DCP179,Table 1053: volumes and mpans etc forecast,Table 1076: allowed revenue,</v>
      </c>
      <c r="AX58" s="1" t="str">
        <f t="shared" si="82"/>
        <v/>
      </c>
      <c r="AY58" s="1" t="str">
        <f t="shared" si="84"/>
        <v>Gone up mainly due to Changes due to issue of Model version DCP179,Table 1053: volumes and mpans etc forecast,Table 1076: allowed revenue,</v>
      </c>
      <c r="AZ58" s="1" t="str">
        <f t="shared" si="85"/>
        <v>No factors contributing to greater than 2% downward change.</v>
      </c>
      <c r="BA58" s="1" t="str">
        <f t="shared" si="86"/>
        <v>Gone up mainly due to Changes due to issue of Model version DCP179,Table 1053: volumes and mpans etc forecast,Table 1076: allowed revenue,</v>
      </c>
      <c r="BB58" s="1" t="str">
        <f t="shared" si="87"/>
        <v xml:space="preserve">Gone down mainly due to </v>
      </c>
    </row>
    <row r="59" spans="2:54" x14ac:dyDescent="0.25">
      <c r="B59" s="1" t="s">
        <v>19</v>
      </c>
      <c r="D59" s="1" t="str">
        <f t="shared" si="39"/>
        <v/>
      </c>
      <c r="E59" s="1" t="str">
        <f t="shared" si="40"/>
        <v/>
      </c>
      <c r="F59" s="1" t="str">
        <f t="shared" si="41"/>
        <v/>
      </c>
      <c r="G59" s="1" t="str">
        <f t="shared" si="42"/>
        <v/>
      </c>
      <c r="H59" s="1" t="str">
        <f t="shared" si="43"/>
        <v>Changes due to issue of Model version DCP179,</v>
      </c>
      <c r="I59" s="1" t="str">
        <f t="shared" si="44"/>
        <v/>
      </c>
      <c r="J59" s="1" t="str">
        <f t="shared" si="45"/>
        <v/>
      </c>
      <c r="K59" s="1" t="str">
        <f t="shared" si="46"/>
        <v/>
      </c>
      <c r="L59" s="1" t="str">
        <f t="shared" si="47"/>
        <v/>
      </c>
      <c r="M59" s="1" t="str">
        <f t="shared" si="48"/>
        <v/>
      </c>
      <c r="N59" s="1" t="str">
        <f t="shared" si="49"/>
        <v/>
      </c>
      <c r="O59" s="1" t="str">
        <f t="shared" si="50"/>
        <v>Table 1020: Change In 500MW Model,</v>
      </c>
      <c r="P59" s="1" t="str">
        <f t="shared" si="51"/>
        <v/>
      </c>
      <c r="Q59" s="1" t="str">
        <f t="shared" si="52"/>
        <v/>
      </c>
      <c r="R59" s="1" t="str">
        <f t="shared" si="53"/>
        <v/>
      </c>
      <c r="S59" s="1" t="str">
        <f t="shared" si="54"/>
        <v/>
      </c>
      <c r="T59" s="1" t="str">
        <f t="shared" si="55"/>
        <v/>
      </c>
      <c r="U59" s="1" t="str">
        <f t="shared" si="56"/>
        <v/>
      </c>
      <c r="V59" s="1" t="str">
        <f t="shared" si="57"/>
        <v/>
      </c>
      <c r="W59" s="1" t="str">
        <f t="shared" si="58"/>
        <v/>
      </c>
      <c r="X59" s="1" t="str">
        <f t="shared" si="59"/>
        <v/>
      </c>
      <c r="Y59" s="1" t="str">
        <f t="shared" si="60"/>
        <v/>
      </c>
      <c r="Z59" s="1" t="str">
        <f t="shared" si="61"/>
        <v/>
      </c>
      <c r="AA59" s="1" t="str">
        <f t="shared" si="62"/>
        <v/>
      </c>
      <c r="AB59" s="1" t="str">
        <f t="shared" si="63"/>
        <v/>
      </c>
      <c r="AC59" s="1" t="str">
        <f t="shared" si="64"/>
        <v/>
      </c>
      <c r="AD59" s="1" t="str">
        <f t="shared" si="65"/>
        <v/>
      </c>
      <c r="AE59" s="1" t="str">
        <f t="shared" si="66"/>
        <v/>
      </c>
      <c r="AF59" s="1" t="str">
        <f t="shared" si="67"/>
        <v/>
      </c>
      <c r="AG59" s="1" t="str">
        <f t="shared" si="68"/>
        <v/>
      </c>
      <c r="AH59" s="1" t="str">
        <f t="shared" si="69"/>
        <v/>
      </c>
      <c r="AI59" s="1" t="str">
        <f t="shared" si="70"/>
        <v/>
      </c>
      <c r="AJ59" s="1" t="str">
        <f t="shared" si="71"/>
        <v>Table 1069: Peaking probabailities,</v>
      </c>
      <c r="AK59" s="1" t="str">
        <f t="shared" si="72"/>
        <v/>
      </c>
      <c r="AL59" s="1" t="str">
        <f t="shared" si="73"/>
        <v/>
      </c>
      <c r="AM59" s="1" t="str">
        <f t="shared" si="74"/>
        <v/>
      </c>
      <c r="AN59" s="1" t="str">
        <f t="shared" si="75"/>
        <v>Table 1053: volumes and mpans etc forecast,</v>
      </c>
      <c r="AO59" s="1" t="str">
        <f t="shared" si="76"/>
        <v/>
      </c>
      <c r="AP59" s="1" t="str">
        <f t="shared" si="77"/>
        <v>Table 1076: allowed revenue,</v>
      </c>
      <c r="AQ59" s="1" t="str">
        <f t="shared" si="78"/>
        <v/>
      </c>
      <c r="AR59" s="1" t="str">
        <f t="shared" ref="AR59" si="91">IF(OR(AR36="-",AR36&lt;0.02),"",AR$28&amp;",")</f>
        <v/>
      </c>
      <c r="AS59" s="1" t="str">
        <f t="shared" si="80"/>
        <v/>
      </c>
      <c r="AW59" s="1" t="str">
        <f t="shared" si="81"/>
        <v>Changes due to issue of Model version DCP179,Table 1069: Peaking probabailities,Table 1053: volumes and mpans etc forecast,Table 1076: allowed revenue,</v>
      </c>
      <c r="AX59" s="1" t="str">
        <f t="shared" si="82"/>
        <v>Table 1020: Change In 500MW Model,</v>
      </c>
      <c r="AY59" s="1" t="str">
        <f t="shared" si="84"/>
        <v>Gone up mainly due to Changes due to issue of Model version DCP179,Table 1069: Peaking probabailities,Table 1053: volumes and mpans etc forecast,Table 1076: allowed revenue,</v>
      </c>
      <c r="AZ59" s="1" t="str">
        <f t="shared" si="85"/>
        <v>Gone down mainly due to Table 1020: Change In 500MW Model,</v>
      </c>
      <c r="BA59" s="1" t="str">
        <f t="shared" si="86"/>
        <v>Gone up mainly due to Changes due to issue of Model version DCP179,Table 1069: Peaking probabailities,Table 1053: volumes and mpans etc forecast,Table 1076: allowed revenue,</v>
      </c>
      <c r="BB59" s="1" t="str">
        <f t="shared" si="87"/>
        <v>Gone down mainly due to Table 1020: Change In 500MW Model,</v>
      </c>
    </row>
    <row r="60" spans="2:54" x14ac:dyDescent="0.25">
      <c r="B60" s="1" t="s">
        <v>20</v>
      </c>
      <c r="D60" s="1" t="str">
        <f t="shared" si="39"/>
        <v/>
      </c>
      <c r="E60" s="1" t="str">
        <f t="shared" si="40"/>
        <v/>
      </c>
      <c r="F60" s="1" t="str">
        <f t="shared" si="41"/>
        <v/>
      </c>
      <c r="G60" s="1" t="str">
        <f t="shared" si="42"/>
        <v/>
      </c>
      <c r="AN60" s="1" t="str">
        <f t="shared" si="75"/>
        <v/>
      </c>
      <c r="AO60" s="1" t="str">
        <f t="shared" si="76"/>
        <v/>
      </c>
      <c r="AP60" s="1" t="str">
        <f t="shared" si="77"/>
        <v/>
      </c>
      <c r="AQ60" s="1" t="str">
        <f t="shared" si="78"/>
        <v/>
      </c>
      <c r="AR60" s="1" t="str">
        <f t="shared" ref="AR60" si="92">IF(OR(AR37="-",AR37&lt;0.02),"",AR$28&amp;",")</f>
        <v/>
      </c>
      <c r="AS60" s="1" t="str">
        <f t="shared" si="80"/>
        <v/>
      </c>
      <c r="AW60" s="1" t="str">
        <f t="shared" si="81"/>
        <v/>
      </c>
      <c r="AX60" s="1" t="str">
        <f t="shared" si="82"/>
        <v/>
      </c>
      <c r="AY60" s="1" t="str">
        <f t="shared" si="84"/>
        <v>No factors contributing to greater than 2% upward change.</v>
      </c>
      <c r="AZ60" s="1" t="str">
        <f t="shared" si="85"/>
        <v>No factors contributing to greater than 2% downward change.</v>
      </c>
      <c r="BA60" s="1" t="str">
        <f t="shared" si="86"/>
        <v xml:space="preserve">Gone up mainly due to </v>
      </c>
      <c r="BB60" s="1" t="str">
        <f t="shared" si="87"/>
        <v xml:space="preserve">Gone down mainly due to </v>
      </c>
    </row>
    <row r="61" spans="2:54" x14ac:dyDescent="0.25">
      <c r="B61" s="1" t="s">
        <v>21</v>
      </c>
      <c r="D61" s="1" t="str">
        <f t="shared" si="39"/>
        <v/>
      </c>
      <c r="E61" s="1" t="str">
        <f t="shared" si="40"/>
        <v/>
      </c>
      <c r="F61" s="1" t="str">
        <f t="shared" si="41"/>
        <v/>
      </c>
      <c r="G61" s="1" t="str">
        <f t="shared" si="42"/>
        <v/>
      </c>
      <c r="AN61" s="1" t="str">
        <f t="shared" si="75"/>
        <v/>
      </c>
      <c r="AO61" s="1" t="str">
        <f t="shared" si="76"/>
        <v/>
      </c>
      <c r="AP61" s="1" t="str">
        <f t="shared" si="77"/>
        <v/>
      </c>
      <c r="AQ61" s="1" t="str">
        <f t="shared" si="78"/>
        <v/>
      </c>
      <c r="AR61" s="1" t="str">
        <f t="shared" ref="AR61" si="93">IF(OR(AR38="-",AR38&lt;0.02),"",AR$28&amp;",")</f>
        <v/>
      </c>
      <c r="AS61" s="1" t="str">
        <f t="shared" si="80"/>
        <v/>
      </c>
      <c r="AW61" s="1" t="str">
        <f t="shared" si="81"/>
        <v/>
      </c>
      <c r="AX61" s="1" t="str">
        <f t="shared" si="82"/>
        <v/>
      </c>
      <c r="AY61" s="1" t="str">
        <f t="shared" si="84"/>
        <v>No factors contributing to greater than 2% upward change.</v>
      </c>
      <c r="AZ61" s="1" t="str">
        <f t="shared" si="85"/>
        <v>No factors contributing to greater than 2% downward change.</v>
      </c>
      <c r="BA61" s="1" t="str">
        <f t="shared" si="86"/>
        <v xml:space="preserve">Gone up mainly due to </v>
      </c>
      <c r="BB61" s="1" t="str">
        <f t="shared" si="87"/>
        <v xml:space="preserve">Gone down mainly due to </v>
      </c>
    </row>
    <row r="62" spans="2:54" x14ac:dyDescent="0.25">
      <c r="B62" s="1" t="s">
        <v>22</v>
      </c>
      <c r="D62" s="1" t="str">
        <f t="shared" si="39"/>
        <v/>
      </c>
      <c r="E62" s="1" t="str">
        <f t="shared" si="40"/>
        <v/>
      </c>
      <c r="F62" s="1" t="str">
        <f t="shared" si="41"/>
        <v/>
      </c>
      <c r="G62" s="1" t="str">
        <f t="shared" si="42"/>
        <v/>
      </c>
      <c r="AN62" s="1" t="str">
        <f t="shared" si="75"/>
        <v/>
      </c>
      <c r="AO62" s="1" t="str">
        <f t="shared" si="76"/>
        <v/>
      </c>
      <c r="AP62" s="1" t="str">
        <f t="shared" si="77"/>
        <v/>
      </c>
      <c r="AQ62" s="1" t="str">
        <f t="shared" si="78"/>
        <v/>
      </c>
      <c r="AR62" s="1" t="str">
        <f t="shared" ref="AR62" si="94">IF(OR(AR39="-",AR39&lt;0.02),"",AR$28&amp;",")</f>
        <v/>
      </c>
      <c r="AS62" s="1" t="str">
        <f t="shared" si="80"/>
        <v/>
      </c>
      <c r="AW62" s="1" t="str">
        <f t="shared" si="81"/>
        <v/>
      </c>
      <c r="AX62" s="1" t="str">
        <f t="shared" si="82"/>
        <v/>
      </c>
      <c r="AY62" s="1" t="str">
        <f t="shared" si="84"/>
        <v>No factors contributing to greater than 2% upward change.</v>
      </c>
      <c r="AZ62" s="1" t="str">
        <f t="shared" si="85"/>
        <v>No factors contributing to greater than 2% downward change.</v>
      </c>
      <c r="BA62" s="1" t="str">
        <f t="shared" si="86"/>
        <v xml:space="preserve">Gone up mainly due to </v>
      </c>
      <c r="BB62" s="1" t="str">
        <f t="shared" si="87"/>
        <v xml:space="preserve">Gone down mainly due to </v>
      </c>
    </row>
    <row r="63" spans="2:54" x14ac:dyDescent="0.25">
      <c r="B63" s="1" t="s">
        <v>80</v>
      </c>
      <c r="D63" s="1" t="str">
        <f t="shared" si="39"/>
        <v/>
      </c>
      <c r="E63" s="1" t="str">
        <f t="shared" si="40"/>
        <v/>
      </c>
      <c r="F63" s="1" t="str">
        <f t="shared" si="41"/>
        <v/>
      </c>
      <c r="G63" s="1" t="str">
        <f t="shared" si="42"/>
        <v/>
      </c>
      <c r="H63" s="1" t="str">
        <f t="shared" si="43"/>
        <v/>
      </c>
      <c r="I63" s="1" t="str">
        <f t="shared" si="44"/>
        <v/>
      </c>
      <c r="J63" s="1" t="str">
        <f t="shared" si="45"/>
        <v/>
      </c>
      <c r="K63" s="1" t="str">
        <f t="shared" si="46"/>
        <v/>
      </c>
      <c r="L63" s="1" t="str">
        <f t="shared" si="47"/>
        <v/>
      </c>
      <c r="M63" s="1" t="str">
        <f t="shared" si="48"/>
        <v/>
      </c>
      <c r="N63" s="1" t="str">
        <f t="shared" si="49"/>
        <v/>
      </c>
      <c r="O63" s="1" t="str">
        <f t="shared" si="50"/>
        <v/>
      </c>
      <c r="P63" s="1" t="str">
        <f t="shared" si="51"/>
        <v/>
      </c>
      <c r="Q63" s="1" t="str">
        <f t="shared" si="52"/>
        <v/>
      </c>
      <c r="R63" s="1" t="str">
        <f t="shared" si="53"/>
        <v/>
      </c>
      <c r="S63" s="1" t="str">
        <f t="shared" si="54"/>
        <v/>
      </c>
      <c r="T63" s="1" t="str">
        <f t="shared" si="55"/>
        <v/>
      </c>
      <c r="U63" s="1" t="str">
        <f t="shared" si="56"/>
        <v/>
      </c>
      <c r="V63" s="1" t="str">
        <f t="shared" si="57"/>
        <v/>
      </c>
      <c r="W63" s="1" t="str">
        <f t="shared" si="58"/>
        <v/>
      </c>
      <c r="X63" s="1" t="str">
        <f t="shared" si="59"/>
        <v/>
      </c>
      <c r="Y63" s="1" t="str">
        <f t="shared" si="60"/>
        <v/>
      </c>
      <c r="Z63" s="1" t="str">
        <f t="shared" si="61"/>
        <v/>
      </c>
      <c r="AA63" s="1" t="str">
        <f t="shared" si="62"/>
        <v/>
      </c>
      <c r="AB63" s="1" t="str">
        <f t="shared" si="63"/>
        <v/>
      </c>
      <c r="AC63" s="1" t="str">
        <f t="shared" si="64"/>
        <v/>
      </c>
      <c r="AD63" s="1" t="str">
        <f t="shared" si="65"/>
        <v/>
      </c>
      <c r="AE63" s="1" t="str">
        <f t="shared" si="66"/>
        <v/>
      </c>
      <c r="AF63" s="1" t="str">
        <f t="shared" si="67"/>
        <v/>
      </c>
      <c r="AG63" s="1" t="str">
        <f t="shared" si="68"/>
        <v/>
      </c>
      <c r="AH63" s="1" t="str">
        <f t="shared" si="69"/>
        <v/>
      </c>
      <c r="AI63" s="1" t="str">
        <f t="shared" si="70"/>
        <v/>
      </c>
      <c r="AJ63" s="1" t="str">
        <f t="shared" si="71"/>
        <v/>
      </c>
      <c r="AK63" s="1" t="str">
        <f t="shared" si="72"/>
        <v/>
      </c>
      <c r="AL63" s="1" t="str">
        <f t="shared" si="73"/>
        <v/>
      </c>
      <c r="AM63" s="1" t="str">
        <f t="shared" si="74"/>
        <v/>
      </c>
      <c r="AN63" s="1" t="str">
        <f t="shared" si="75"/>
        <v/>
      </c>
      <c r="AO63" s="1" t="str">
        <f t="shared" si="76"/>
        <v/>
      </c>
      <c r="AP63" s="1" t="str">
        <f t="shared" si="77"/>
        <v/>
      </c>
      <c r="AQ63" s="1" t="str">
        <f t="shared" si="78"/>
        <v/>
      </c>
      <c r="AR63" s="1" t="str">
        <f t="shared" ref="AR63" si="95">IF(OR(AR40="-",AR40&lt;0.02),"",AR$28&amp;",")</f>
        <v/>
      </c>
      <c r="AS63" s="1" t="str">
        <f t="shared" si="80"/>
        <v/>
      </c>
      <c r="AW63" s="1" t="str">
        <f t="shared" si="81"/>
        <v/>
      </c>
      <c r="AX63" s="1" t="str">
        <f t="shared" si="82"/>
        <v/>
      </c>
      <c r="AY63" s="1" t="str">
        <f t="shared" si="84"/>
        <v>No factors contributing to greater than 2% upward change.</v>
      </c>
      <c r="AZ63" s="1" t="str">
        <f t="shared" si="85"/>
        <v>No factors contributing to greater than 2% downward change.</v>
      </c>
      <c r="BA63" s="1" t="str">
        <f t="shared" si="86"/>
        <v xml:space="preserve">Gone up mainly due to </v>
      </c>
      <c r="BB63" s="1" t="str">
        <f t="shared" si="87"/>
        <v xml:space="preserve">Gone down mainly due to </v>
      </c>
    </row>
    <row r="64" spans="2:54" x14ac:dyDescent="0.25">
      <c r="B64" s="1" t="s">
        <v>81</v>
      </c>
      <c r="D64" s="1" t="str">
        <f t="shared" si="39"/>
        <v/>
      </c>
      <c r="E64" s="1" t="str">
        <f t="shared" si="40"/>
        <v/>
      </c>
      <c r="F64" s="1" t="str">
        <f t="shared" si="41"/>
        <v/>
      </c>
      <c r="G64" s="1" t="str">
        <f t="shared" si="42"/>
        <v/>
      </c>
      <c r="H64" s="1" t="str">
        <f t="shared" si="43"/>
        <v/>
      </c>
      <c r="I64" s="1" t="str">
        <f t="shared" si="44"/>
        <v/>
      </c>
      <c r="J64" s="1" t="str">
        <f t="shared" si="45"/>
        <v/>
      </c>
      <c r="K64" s="1" t="str">
        <f t="shared" si="46"/>
        <v/>
      </c>
      <c r="L64" s="1" t="str">
        <f t="shared" si="47"/>
        <v/>
      </c>
      <c r="M64" s="1" t="str">
        <f t="shared" si="48"/>
        <v/>
      </c>
      <c r="N64" s="1" t="str">
        <f t="shared" si="49"/>
        <v/>
      </c>
      <c r="O64" s="1" t="str">
        <f t="shared" si="50"/>
        <v/>
      </c>
      <c r="P64" s="1" t="str">
        <f t="shared" si="51"/>
        <v/>
      </c>
      <c r="Q64" s="1" t="str">
        <f t="shared" si="52"/>
        <v/>
      </c>
      <c r="R64" s="1" t="str">
        <f t="shared" si="53"/>
        <v/>
      </c>
      <c r="S64" s="1" t="str">
        <f t="shared" si="54"/>
        <v/>
      </c>
      <c r="T64" s="1" t="str">
        <f t="shared" si="55"/>
        <v/>
      </c>
      <c r="U64" s="1" t="str">
        <f t="shared" si="56"/>
        <v/>
      </c>
      <c r="V64" s="1" t="str">
        <f t="shared" si="57"/>
        <v/>
      </c>
      <c r="W64" s="1" t="str">
        <f t="shared" si="58"/>
        <v/>
      </c>
      <c r="X64" s="1" t="str">
        <f t="shared" si="59"/>
        <v/>
      </c>
      <c r="Y64" s="1" t="str">
        <f t="shared" si="60"/>
        <v/>
      </c>
      <c r="Z64" s="1" t="str">
        <f t="shared" si="61"/>
        <v/>
      </c>
      <c r="AA64" s="1" t="str">
        <f t="shared" si="62"/>
        <v/>
      </c>
      <c r="AB64" s="1" t="str">
        <f t="shared" si="63"/>
        <v/>
      </c>
      <c r="AC64" s="1" t="str">
        <f t="shared" si="64"/>
        <v/>
      </c>
      <c r="AD64" s="1" t="str">
        <f t="shared" si="65"/>
        <v/>
      </c>
      <c r="AE64" s="1" t="str">
        <f t="shared" si="66"/>
        <v/>
      </c>
      <c r="AF64" s="1" t="str">
        <f t="shared" si="67"/>
        <v/>
      </c>
      <c r="AG64" s="1" t="str">
        <f t="shared" si="68"/>
        <v/>
      </c>
      <c r="AH64" s="1" t="str">
        <f t="shared" si="69"/>
        <v/>
      </c>
      <c r="AI64" s="1" t="str">
        <f t="shared" si="70"/>
        <v/>
      </c>
      <c r="AJ64" s="1" t="str">
        <f t="shared" si="71"/>
        <v/>
      </c>
      <c r="AK64" s="1" t="str">
        <f t="shared" si="72"/>
        <v/>
      </c>
      <c r="AL64" s="1" t="str">
        <f t="shared" si="73"/>
        <v/>
      </c>
      <c r="AM64" s="1" t="str">
        <f t="shared" si="74"/>
        <v/>
      </c>
      <c r="AN64" s="1" t="str">
        <f t="shared" si="75"/>
        <v/>
      </c>
      <c r="AO64" s="1" t="str">
        <f t="shared" si="76"/>
        <v/>
      </c>
      <c r="AP64" s="1" t="str">
        <f t="shared" si="77"/>
        <v/>
      </c>
      <c r="AQ64" s="1" t="str">
        <f t="shared" si="78"/>
        <v/>
      </c>
      <c r="AR64" s="1" t="str">
        <f t="shared" ref="AR64" si="96">IF(OR(AR41="-",AR41&lt;0.02),"",AR$28&amp;",")</f>
        <v/>
      </c>
      <c r="AS64" s="1" t="str">
        <f t="shared" si="80"/>
        <v/>
      </c>
      <c r="AW64" s="1" t="str">
        <f t="shared" si="81"/>
        <v/>
      </c>
      <c r="AX64" s="1" t="str">
        <f t="shared" si="82"/>
        <v/>
      </c>
      <c r="AY64" s="1" t="str">
        <f t="shared" si="84"/>
        <v>No factors contributing to greater than 2% upward change.</v>
      </c>
      <c r="AZ64" s="1" t="str">
        <f t="shared" si="85"/>
        <v>No factors contributing to greater than 2% downward change.</v>
      </c>
      <c r="BA64" s="1" t="str">
        <f t="shared" si="86"/>
        <v xml:space="preserve">Gone up mainly due to </v>
      </c>
      <c r="BB64" s="1" t="str">
        <f t="shared" si="87"/>
        <v xml:space="preserve">Gone down mainly due to </v>
      </c>
    </row>
    <row r="65" spans="2:54" x14ac:dyDescent="0.25">
      <c r="B65" s="1" t="s">
        <v>23</v>
      </c>
      <c r="D65" s="1" t="str">
        <f t="shared" si="39"/>
        <v/>
      </c>
      <c r="E65" s="1" t="str">
        <f t="shared" si="40"/>
        <v/>
      </c>
      <c r="F65" s="1" t="str">
        <f t="shared" si="41"/>
        <v/>
      </c>
      <c r="G65" s="1" t="str">
        <f t="shared" si="42"/>
        <v/>
      </c>
      <c r="H65" s="1" t="str">
        <f t="shared" si="43"/>
        <v>Changes due to issue of Model version DCP179,</v>
      </c>
      <c r="I65" s="1" t="str">
        <f t="shared" si="44"/>
        <v/>
      </c>
      <c r="J65" s="1" t="str">
        <f t="shared" si="45"/>
        <v/>
      </c>
      <c r="K65" s="1" t="str">
        <f t="shared" si="46"/>
        <v/>
      </c>
      <c r="L65" s="1" t="str">
        <f t="shared" si="47"/>
        <v/>
      </c>
      <c r="M65" s="1" t="str">
        <f t="shared" si="48"/>
        <v/>
      </c>
      <c r="N65" s="1" t="str">
        <f t="shared" si="49"/>
        <v/>
      </c>
      <c r="O65" s="1" t="str">
        <f t="shared" si="50"/>
        <v/>
      </c>
      <c r="P65" s="1" t="str">
        <f t="shared" si="51"/>
        <v/>
      </c>
      <c r="Q65" s="1" t="str">
        <f t="shared" si="52"/>
        <v/>
      </c>
      <c r="R65" s="1" t="str">
        <f t="shared" si="53"/>
        <v/>
      </c>
      <c r="S65" s="1" t="str">
        <f t="shared" si="54"/>
        <v/>
      </c>
      <c r="T65" s="1" t="str">
        <f t="shared" si="55"/>
        <v/>
      </c>
      <c r="U65" s="1" t="str">
        <f t="shared" si="56"/>
        <v/>
      </c>
      <c r="V65" s="1" t="str">
        <f t="shared" si="57"/>
        <v/>
      </c>
      <c r="W65" s="1" t="str">
        <f t="shared" si="58"/>
        <v/>
      </c>
      <c r="X65" s="1" t="str">
        <f t="shared" si="59"/>
        <v/>
      </c>
      <c r="Y65" s="1" t="str">
        <f t="shared" si="60"/>
        <v/>
      </c>
      <c r="Z65" s="1" t="str">
        <f t="shared" si="61"/>
        <v/>
      </c>
      <c r="AA65" s="1" t="str">
        <f t="shared" si="62"/>
        <v/>
      </c>
      <c r="AB65" s="1" t="str">
        <f t="shared" si="63"/>
        <v/>
      </c>
      <c r="AC65" s="1" t="str">
        <f t="shared" si="64"/>
        <v/>
      </c>
      <c r="AD65" s="1" t="str">
        <f t="shared" si="65"/>
        <v/>
      </c>
      <c r="AE65" s="1" t="str">
        <f t="shared" si="66"/>
        <v/>
      </c>
      <c r="AF65" s="1" t="str">
        <f t="shared" si="67"/>
        <v/>
      </c>
      <c r="AG65" s="1" t="str">
        <f t="shared" si="68"/>
        <v/>
      </c>
      <c r="AH65" s="1" t="str">
        <f t="shared" si="69"/>
        <v/>
      </c>
      <c r="AI65" s="1" t="str">
        <f t="shared" si="70"/>
        <v/>
      </c>
      <c r="AJ65" s="1" t="str">
        <f t="shared" si="71"/>
        <v/>
      </c>
      <c r="AK65" s="1" t="str">
        <f t="shared" si="72"/>
        <v/>
      </c>
      <c r="AL65" s="1" t="str">
        <f t="shared" si="73"/>
        <v/>
      </c>
      <c r="AM65" s="1" t="str">
        <f t="shared" si="74"/>
        <v/>
      </c>
      <c r="AN65" s="1" t="str">
        <f t="shared" si="75"/>
        <v>Table 1053: volumes and mpans etc forecast,</v>
      </c>
      <c r="AO65" s="1" t="str">
        <f t="shared" si="76"/>
        <v/>
      </c>
      <c r="AP65" s="1" t="str">
        <f t="shared" si="77"/>
        <v>Table 1076: allowed revenue,</v>
      </c>
      <c r="AQ65" s="1" t="str">
        <f t="shared" si="78"/>
        <v/>
      </c>
      <c r="AR65" s="1" t="str">
        <f t="shared" ref="AR65" si="97">IF(OR(AR42="-",AR42&lt;0.02),"",AR$28&amp;",")</f>
        <v/>
      </c>
      <c r="AS65" s="1" t="str">
        <f t="shared" si="80"/>
        <v/>
      </c>
      <c r="AW65" s="1" t="str">
        <f t="shared" si="81"/>
        <v>Changes due to issue of Model version DCP179,Table 1053: volumes and mpans etc forecast,Table 1076: allowed revenue,</v>
      </c>
      <c r="AX65" s="1" t="str">
        <f t="shared" si="82"/>
        <v/>
      </c>
      <c r="AY65" s="1" t="str">
        <f t="shared" si="84"/>
        <v>Gone up mainly due to Changes due to issue of Model version DCP179,Table 1053: volumes and mpans etc forecast,Table 1076: allowed revenue,</v>
      </c>
      <c r="AZ65" s="1" t="str">
        <f t="shared" si="85"/>
        <v>No factors contributing to greater than 2% downward change.</v>
      </c>
      <c r="BA65" s="1" t="str">
        <f t="shared" si="86"/>
        <v>Gone up mainly due to Changes due to issue of Model version DCP179,Table 1053: volumes and mpans etc forecast,Table 1076: allowed revenue,</v>
      </c>
      <c r="BB65" s="1" t="str">
        <f t="shared" si="87"/>
        <v xml:space="preserve">Gone down mainly due to </v>
      </c>
    </row>
    <row r="66" spans="2:54" x14ac:dyDescent="0.25">
      <c r="B66" s="1" t="s">
        <v>24</v>
      </c>
      <c r="D66" s="1" t="str">
        <f t="shared" ref="D66:D71" si="98">IF(OR(D19="-",D19&lt;0.02),"",D$28&amp;",")</f>
        <v/>
      </c>
      <c r="E66" s="1" t="str">
        <f t="shared" ref="E66:E71" si="99">IF(OR(D19="-",D19&gt;-0.02),"",D$28&amp;",")</f>
        <v/>
      </c>
      <c r="F66" s="1" t="str">
        <f t="shared" ref="F66:F71" si="100">IF(OR(F43="-",F43&lt;0.02),"",F$28&amp;",")</f>
        <v/>
      </c>
      <c r="G66" s="1" t="str">
        <f t="shared" ref="G66:G71" si="101">IF(OR(F43="-",F43&gt;-0.02),"",F$28&amp;",")</f>
        <v/>
      </c>
      <c r="H66" s="1" t="str">
        <f t="shared" ref="H66:H72" si="102">IF(OR(H43="-",H43&lt;0.02),"",H$28&amp;",")</f>
        <v>Changes due to issue of Model version DCP179,</v>
      </c>
      <c r="I66" s="1" t="str">
        <f t="shared" ref="I66:I71" si="103">IF(OR(H43="-",H43&gt;-0.02),"",H$28&amp;",")</f>
        <v/>
      </c>
      <c r="J66" s="1" t="str">
        <f t="shared" ref="J66:J72" si="104">IF(OR(J43="-",J43&lt;0.02),"",J$28&amp;",")</f>
        <v/>
      </c>
      <c r="K66" s="1" t="str">
        <f t="shared" ref="K66:K71" si="105">IF(OR(J43="-",J43&gt;-0.02),"",J$28&amp;",")</f>
        <v/>
      </c>
      <c r="L66" s="1" t="str">
        <f t="shared" ref="L66:L72" si="106">IF(OR(L43="-",L43&lt;0.02),"",L$28&amp;",")</f>
        <v/>
      </c>
      <c r="M66" s="1" t="str">
        <f t="shared" ref="M66:M71" si="107">IF(OR(L43="-",L43&gt;-0.02),"",L$28&amp;",")</f>
        <v/>
      </c>
      <c r="N66" s="1" t="str">
        <f t="shared" ref="N66:N72" si="108">IF(OR(N43="-",N43&lt;0.02),"",N$28&amp;",")</f>
        <v/>
      </c>
      <c r="O66" s="1" t="str">
        <f t="shared" ref="O66:O71" si="109">IF(OR(N43="-",N43&gt;-0.02),"",N$28&amp;",")</f>
        <v/>
      </c>
      <c r="P66" s="1" t="str">
        <f t="shared" ref="P66:P72" si="110">IF(OR(P43="-",P43&lt;0.02),"",P$28&amp;",")</f>
        <v/>
      </c>
      <c r="Q66" s="1" t="str">
        <f t="shared" ref="Q66:Q71" si="111">IF(OR(P43="-",P43&gt;-0.02),"",P$28&amp;",")</f>
        <v/>
      </c>
      <c r="R66" s="1" t="str">
        <f t="shared" ref="R66:R72" si="112">IF(OR(R43="-",R43&lt;0.02),"",R$28&amp;",")</f>
        <v/>
      </c>
      <c r="S66" s="1" t="str">
        <f t="shared" ref="S66:S71" si="113">IF(OR(R43="-",R43&gt;-0.02),"",R$28&amp;",")</f>
        <v/>
      </c>
      <c r="T66" s="1" t="str">
        <f t="shared" ref="T66:T72" si="114">IF(OR(T43="-",T43&lt;0.02),"",T$28&amp;",")</f>
        <v/>
      </c>
      <c r="U66" s="1" t="str">
        <f t="shared" ref="U66:U71" si="115">IF(OR(T43="-",T43&gt;-0.02),"",T$28&amp;",")</f>
        <v/>
      </c>
      <c r="V66" s="1" t="str">
        <f t="shared" ref="V66:V72" si="116">IF(OR(V43="-",V43&lt;0.02),"",V$28&amp;",")</f>
        <v/>
      </c>
      <c r="W66" s="1" t="str">
        <f t="shared" ref="W66:W71" si="117">IF(OR(V43="-",V43&gt;-0.02),"",V$28&amp;",")</f>
        <v/>
      </c>
      <c r="X66" s="1" t="str">
        <f t="shared" ref="X66:X72" si="118">IF(OR(X43="-",X43&lt;0.02),"",X$28&amp;",")</f>
        <v/>
      </c>
      <c r="Y66" s="1" t="str">
        <f t="shared" ref="Y66:Y71" si="119">IF(OR(X43="-",X43&gt;-0.02),"",X$28&amp;",")</f>
        <v/>
      </c>
      <c r="Z66" s="1" t="str">
        <f t="shared" ref="Z66:Z72" si="120">IF(OR(Z43="-",Z43&lt;0.02),"",Z$28&amp;",")</f>
        <v/>
      </c>
      <c r="AA66" s="1" t="str">
        <f t="shared" ref="AA66:AA71" si="121">IF(OR(Z43="-",Z43&gt;-0.02),"",Z$28&amp;",")</f>
        <v/>
      </c>
      <c r="AB66" s="1" t="str">
        <f t="shared" ref="AB66:AB72" si="122">IF(OR(AB43="-",AB43&lt;0.02),"",AB$28&amp;",")</f>
        <v/>
      </c>
      <c r="AC66" s="1" t="str">
        <f t="shared" ref="AC66:AC71" si="123">IF(OR(AB43="-",AB43&gt;-0.02),"",AB$28&amp;",")</f>
        <v/>
      </c>
      <c r="AD66" s="1" t="str">
        <f t="shared" ref="AD66:AD72" si="124">IF(OR(AD43="-",AD43&lt;0.02),"",AD$28&amp;",")</f>
        <v/>
      </c>
      <c r="AE66" s="1" t="str">
        <f t="shared" ref="AE66:AE71" si="125">IF(OR(AD43="-",AD43&gt;-0.02),"",AD$28&amp;",")</f>
        <v/>
      </c>
      <c r="AF66" s="1" t="str">
        <f t="shared" ref="AF66:AF72" si="126">IF(OR(AF43="-",AF43&lt;0.02),"",AF$28&amp;",")</f>
        <v/>
      </c>
      <c r="AG66" s="1" t="str">
        <f t="shared" ref="AG66:AG71" si="127">IF(OR(AF43="-",AF43&gt;-0.02),"",AF$28&amp;",")</f>
        <v/>
      </c>
      <c r="AH66" s="1" t="str">
        <f t="shared" ref="AH66:AH72" si="128">IF(OR(AH43="-",AH43&lt;0.02),"",AH$28&amp;",")</f>
        <v/>
      </c>
      <c r="AI66" s="1" t="str">
        <f t="shared" ref="AI66:AI71" si="129">IF(OR(AH43="-",AH43&gt;-0.02),"",AH$28&amp;",")</f>
        <v/>
      </c>
      <c r="AJ66" s="1" t="str">
        <f t="shared" ref="AJ66:AJ72" si="130">IF(OR(AJ43="-",AJ43&lt;0.02),"",AJ$28&amp;",")</f>
        <v/>
      </c>
      <c r="AK66" s="1" t="str">
        <f t="shared" ref="AK66:AK71" si="131">IF(OR(AJ43="-",AJ43&gt;-0.02),"",AJ$28&amp;",")</f>
        <v/>
      </c>
      <c r="AL66" s="1" t="str">
        <f t="shared" ref="AL66:AL72" si="132">IF(OR(AL43="-",AL43&lt;0.02),"",AL$28&amp;",")</f>
        <v/>
      </c>
      <c r="AM66" s="1" t="str">
        <f t="shared" ref="AM66:AM71" si="133">IF(OR(AL43="-",AL43&gt;-0.02),"",AL$28&amp;",")</f>
        <v/>
      </c>
      <c r="AN66" s="1" t="str">
        <f t="shared" ref="AN66:AN72" si="134">IF(OR(AN43="-",AN43&lt;0.02),"",AN$28&amp;",")</f>
        <v>Table 1053: volumes and mpans etc forecast,</v>
      </c>
      <c r="AO66" s="1" t="str">
        <f t="shared" ref="AO66:AO71" si="135">IF(OR(AN43="-",AN43&gt;-0.02),"",AN$28&amp;",")</f>
        <v/>
      </c>
      <c r="AP66" s="1" t="str">
        <f t="shared" ref="AP66:AP72" si="136">IF(OR(AP43="-",AP43&lt;0.02),"",AP$28&amp;",")</f>
        <v>Table 1076: allowed revenue,</v>
      </c>
      <c r="AQ66" s="1" t="str">
        <f t="shared" ref="AQ66:AQ71" si="137">IF(OR(AP43="-",AP43&gt;-0.02),"",AP$28&amp;",")</f>
        <v/>
      </c>
      <c r="AR66" s="1" t="str">
        <f t="shared" ref="AR66" si="138">IF(OR(AR43="-",AR43&lt;0.02),"",AR$28&amp;",")</f>
        <v/>
      </c>
      <c r="AS66" s="1" t="str">
        <f t="shared" si="80"/>
        <v/>
      </c>
      <c r="AW66" s="1" t="str">
        <f t="shared" si="81"/>
        <v>Changes due to issue of Model version DCP179,Table 1053: volumes and mpans etc forecast,Table 1076: allowed revenue,</v>
      </c>
      <c r="AX66" s="1" t="str">
        <f t="shared" si="82"/>
        <v/>
      </c>
      <c r="AY66" s="1" t="str">
        <f t="shared" ref="AY66" si="139">IF(AW66="","No factors contributing to greater than 2% upward change.",BA66)</f>
        <v>Gone up mainly due to Changes due to issue of Model version DCP179,Table 1053: volumes and mpans etc forecast,Table 1076: allowed revenue,</v>
      </c>
      <c r="AZ66" s="1" t="str">
        <f t="shared" ref="AZ66" si="140">IF(AX66="","No factors contributing to greater than 2% downward change.",BB66)</f>
        <v>No factors contributing to greater than 2% downward change.</v>
      </c>
      <c r="BA66" s="1" t="str">
        <f t="shared" ref="BA66" si="141">"Gone up mainly due to "&amp;AW66</f>
        <v>Gone up mainly due to Changes due to issue of Model version DCP179,Table 1053: volumes and mpans etc forecast,Table 1076: allowed revenue,</v>
      </c>
      <c r="BB66" s="1" t="str">
        <f t="shared" ref="BB66" si="142">"Gone down mainly due to "&amp;AX66</f>
        <v xml:space="preserve">Gone down mainly due to </v>
      </c>
    </row>
    <row r="67" spans="2:54" x14ac:dyDescent="0.25">
      <c r="B67" s="1" t="s">
        <v>25</v>
      </c>
      <c r="D67" s="1" t="str">
        <f t="shared" si="98"/>
        <v/>
      </c>
      <c r="E67" s="1" t="str">
        <f t="shared" si="99"/>
        <v/>
      </c>
      <c r="F67" s="1" t="str">
        <f t="shared" si="100"/>
        <v/>
      </c>
      <c r="G67" s="1" t="str">
        <f t="shared" si="101"/>
        <v/>
      </c>
      <c r="H67" s="1" t="str">
        <f t="shared" si="102"/>
        <v>Changes due to issue of Model version DCP179,</v>
      </c>
      <c r="I67" s="1" t="str">
        <f t="shared" si="103"/>
        <v/>
      </c>
      <c r="J67" s="1" t="str">
        <f t="shared" si="104"/>
        <v/>
      </c>
      <c r="K67" s="1" t="str">
        <f t="shared" si="105"/>
        <v/>
      </c>
      <c r="L67" s="1" t="str">
        <f t="shared" si="106"/>
        <v/>
      </c>
      <c r="M67" s="1" t="str">
        <f t="shared" si="107"/>
        <v/>
      </c>
      <c r="N67" s="1" t="str">
        <f t="shared" si="108"/>
        <v/>
      </c>
      <c r="O67" s="1" t="str">
        <f t="shared" si="109"/>
        <v/>
      </c>
      <c r="P67" s="1" t="str">
        <f t="shared" si="110"/>
        <v/>
      </c>
      <c r="Q67" s="1" t="str">
        <f t="shared" si="111"/>
        <v/>
      </c>
      <c r="R67" s="1" t="str">
        <f t="shared" si="112"/>
        <v/>
      </c>
      <c r="S67" s="1" t="str">
        <f t="shared" si="113"/>
        <v/>
      </c>
      <c r="T67" s="1" t="str">
        <f t="shared" si="114"/>
        <v/>
      </c>
      <c r="U67" s="1" t="str">
        <f t="shared" si="115"/>
        <v/>
      </c>
      <c r="V67" s="1" t="str">
        <f t="shared" si="116"/>
        <v/>
      </c>
      <c r="W67" s="1" t="str">
        <f t="shared" si="117"/>
        <v/>
      </c>
      <c r="X67" s="1" t="str">
        <f t="shared" si="118"/>
        <v/>
      </c>
      <c r="Y67" s="1" t="str">
        <f t="shared" si="119"/>
        <v/>
      </c>
      <c r="Z67" s="1" t="str">
        <f t="shared" si="120"/>
        <v/>
      </c>
      <c r="AA67" s="1" t="str">
        <f t="shared" si="121"/>
        <v/>
      </c>
      <c r="AB67" s="1" t="str">
        <f t="shared" si="122"/>
        <v/>
      </c>
      <c r="AC67" s="1" t="str">
        <f t="shared" si="123"/>
        <v/>
      </c>
      <c r="AD67" s="1" t="str">
        <f t="shared" si="124"/>
        <v/>
      </c>
      <c r="AE67" s="1" t="str">
        <f t="shared" si="125"/>
        <v/>
      </c>
      <c r="AF67" s="1" t="str">
        <f t="shared" si="126"/>
        <v/>
      </c>
      <c r="AG67" s="1" t="str">
        <f t="shared" si="127"/>
        <v/>
      </c>
      <c r="AH67" s="1" t="str">
        <f t="shared" si="128"/>
        <v/>
      </c>
      <c r="AI67" s="1" t="str">
        <f t="shared" si="129"/>
        <v/>
      </c>
      <c r="AJ67" s="1" t="str">
        <f t="shared" si="130"/>
        <v/>
      </c>
      <c r="AK67" s="1" t="str">
        <f t="shared" si="131"/>
        <v/>
      </c>
      <c r="AL67" s="1" t="str">
        <f t="shared" si="132"/>
        <v/>
      </c>
      <c r="AM67" s="1" t="str">
        <f t="shared" si="133"/>
        <v/>
      </c>
      <c r="AN67" s="1" t="str">
        <f t="shared" si="134"/>
        <v>Table 1053: volumes and mpans etc forecast,</v>
      </c>
      <c r="AO67" s="1" t="str">
        <f t="shared" si="135"/>
        <v/>
      </c>
      <c r="AP67" s="1" t="str">
        <f t="shared" si="136"/>
        <v>Table 1076: allowed revenue,</v>
      </c>
      <c r="AQ67" s="1" t="str">
        <f t="shared" si="137"/>
        <v/>
      </c>
      <c r="AR67" s="1" t="str">
        <f t="shared" ref="AR67" si="143">IF(OR(AR44="-",AR44&lt;0.02),"",AR$28&amp;",")</f>
        <v/>
      </c>
      <c r="AS67" s="1" t="str">
        <f t="shared" si="80"/>
        <v/>
      </c>
      <c r="AW67" s="1" t="str">
        <f t="shared" si="81"/>
        <v>Changes due to issue of Model version DCP179,Table 1053: volumes and mpans etc forecast,Table 1076: allowed revenue,</v>
      </c>
      <c r="AX67" s="1" t="str">
        <f t="shared" si="82"/>
        <v/>
      </c>
      <c r="AY67" s="1" t="str">
        <f t="shared" si="84"/>
        <v>Gone up mainly due to Changes due to issue of Model version DCP179,Table 1053: volumes and mpans etc forecast,Table 1076: allowed revenue,</v>
      </c>
      <c r="AZ67" s="1" t="str">
        <f t="shared" si="85"/>
        <v>No factors contributing to greater than 2% downward change.</v>
      </c>
      <c r="BA67" s="1" t="str">
        <f t="shared" si="86"/>
        <v>Gone up mainly due to Changes due to issue of Model version DCP179,Table 1053: volumes and mpans etc forecast,Table 1076: allowed revenue,</v>
      </c>
      <c r="BB67" s="1" t="str">
        <f t="shared" si="87"/>
        <v xml:space="preserve">Gone down mainly due to </v>
      </c>
    </row>
    <row r="68" spans="2:54" x14ac:dyDescent="0.25">
      <c r="B68" s="1" t="s">
        <v>76</v>
      </c>
      <c r="D68" s="1" t="str">
        <f t="shared" si="98"/>
        <v/>
      </c>
      <c r="E68" s="1" t="str">
        <f t="shared" si="99"/>
        <v/>
      </c>
      <c r="F68" s="1" t="str">
        <f t="shared" si="100"/>
        <v/>
      </c>
      <c r="G68" s="1" t="str">
        <f t="shared" si="101"/>
        <v/>
      </c>
      <c r="H68" s="1" t="str">
        <f t="shared" si="102"/>
        <v>Changes due to issue of Model version DCP179,</v>
      </c>
      <c r="I68" s="1" t="str">
        <f t="shared" si="103"/>
        <v/>
      </c>
      <c r="J68" s="1" t="str">
        <f t="shared" si="104"/>
        <v/>
      </c>
      <c r="K68" s="1" t="str">
        <f t="shared" si="105"/>
        <v/>
      </c>
      <c r="L68" s="1" t="str">
        <f t="shared" si="106"/>
        <v/>
      </c>
      <c r="M68" s="1" t="str">
        <f t="shared" si="107"/>
        <v/>
      </c>
      <c r="N68" s="1" t="str">
        <f t="shared" si="108"/>
        <v/>
      </c>
      <c r="O68" s="1" t="str">
        <f t="shared" si="109"/>
        <v/>
      </c>
      <c r="P68" s="1" t="str">
        <f t="shared" si="110"/>
        <v/>
      </c>
      <c r="Q68" s="1" t="str">
        <f t="shared" si="111"/>
        <v/>
      </c>
      <c r="R68" s="1" t="str">
        <f t="shared" si="112"/>
        <v/>
      </c>
      <c r="S68" s="1" t="str">
        <f t="shared" si="113"/>
        <v/>
      </c>
      <c r="T68" s="1" t="str">
        <f t="shared" si="114"/>
        <v/>
      </c>
      <c r="U68" s="1" t="str">
        <f t="shared" si="115"/>
        <v/>
      </c>
      <c r="V68" s="1" t="str">
        <f t="shared" si="116"/>
        <v/>
      </c>
      <c r="W68" s="1" t="str">
        <f t="shared" si="117"/>
        <v/>
      </c>
      <c r="X68" s="1" t="str">
        <f t="shared" si="118"/>
        <v/>
      </c>
      <c r="Y68" s="1" t="str">
        <f t="shared" si="119"/>
        <v/>
      </c>
      <c r="Z68" s="1" t="str">
        <f t="shared" si="120"/>
        <v/>
      </c>
      <c r="AA68" s="1" t="str">
        <f t="shared" si="121"/>
        <v/>
      </c>
      <c r="AB68" s="1" t="str">
        <f t="shared" si="122"/>
        <v/>
      </c>
      <c r="AC68" s="1" t="str">
        <f t="shared" si="123"/>
        <v/>
      </c>
      <c r="AD68" s="1" t="str">
        <f t="shared" si="124"/>
        <v/>
      </c>
      <c r="AE68" s="1" t="str">
        <f t="shared" si="125"/>
        <v/>
      </c>
      <c r="AF68" s="1" t="str">
        <f t="shared" si="126"/>
        <v/>
      </c>
      <c r="AG68" s="1" t="str">
        <f t="shared" si="127"/>
        <v/>
      </c>
      <c r="AH68" s="1" t="str">
        <f t="shared" si="128"/>
        <v/>
      </c>
      <c r="AI68" s="1" t="str">
        <f t="shared" si="129"/>
        <v/>
      </c>
      <c r="AJ68" s="1" t="str">
        <f t="shared" si="130"/>
        <v/>
      </c>
      <c r="AK68" s="1" t="str">
        <f t="shared" si="131"/>
        <v/>
      </c>
      <c r="AL68" s="1" t="str">
        <f t="shared" si="132"/>
        <v/>
      </c>
      <c r="AM68" s="1" t="str">
        <f t="shared" si="133"/>
        <v/>
      </c>
      <c r="AN68" s="1" t="str">
        <f t="shared" si="134"/>
        <v/>
      </c>
      <c r="AO68" s="1" t="str">
        <f t="shared" si="135"/>
        <v/>
      </c>
      <c r="AP68" s="1" t="str">
        <f t="shared" si="136"/>
        <v>Table 1076: allowed revenue,</v>
      </c>
      <c r="AQ68" s="1" t="str">
        <f t="shared" si="137"/>
        <v/>
      </c>
      <c r="AR68" s="1" t="str">
        <f t="shared" ref="AR68" si="144">IF(OR(AR45="-",AR45&lt;0.02),"",AR$28&amp;",")</f>
        <v/>
      </c>
      <c r="AS68" s="1" t="str">
        <f t="shared" si="80"/>
        <v/>
      </c>
      <c r="AW68" s="1" t="str">
        <f t="shared" si="81"/>
        <v>Changes due to issue of Model version DCP179,Table 1076: allowed revenue,</v>
      </c>
      <c r="AX68" s="1" t="str">
        <f t="shared" si="82"/>
        <v/>
      </c>
      <c r="AY68" s="1" t="str">
        <f t="shared" si="84"/>
        <v>Gone up mainly due to Changes due to issue of Model version DCP179,Table 1076: allowed revenue,</v>
      </c>
      <c r="AZ68" s="1" t="str">
        <f t="shared" si="85"/>
        <v>No factors contributing to greater than 2% downward change.</v>
      </c>
      <c r="BA68" s="1" t="str">
        <f t="shared" si="86"/>
        <v>Gone up mainly due to Changes due to issue of Model version DCP179,Table 1076: allowed revenue,</v>
      </c>
      <c r="BB68" s="1" t="str">
        <f t="shared" si="87"/>
        <v xml:space="preserve">Gone down mainly due to </v>
      </c>
    </row>
    <row r="69" spans="2:54" x14ac:dyDescent="0.25">
      <c r="B69" s="1" t="s">
        <v>77</v>
      </c>
      <c r="D69" s="1" t="str">
        <f t="shared" si="98"/>
        <v/>
      </c>
      <c r="E69" s="1" t="str">
        <f t="shared" si="99"/>
        <v/>
      </c>
      <c r="F69" s="1" t="str">
        <f t="shared" si="100"/>
        <v/>
      </c>
      <c r="G69" s="1" t="str">
        <f t="shared" si="101"/>
        <v/>
      </c>
      <c r="H69" s="1" t="str">
        <f t="shared" si="102"/>
        <v>Changes due to issue of Model version DCP179,</v>
      </c>
      <c r="I69" s="1" t="str">
        <f t="shared" si="103"/>
        <v/>
      </c>
      <c r="J69" s="1" t="str">
        <f t="shared" si="104"/>
        <v/>
      </c>
      <c r="K69" s="1" t="str">
        <f t="shared" si="105"/>
        <v/>
      </c>
      <c r="L69" s="1" t="str">
        <f t="shared" si="106"/>
        <v/>
      </c>
      <c r="M69" s="1" t="str">
        <f t="shared" si="107"/>
        <v/>
      </c>
      <c r="N69" s="1" t="str">
        <f t="shared" si="108"/>
        <v/>
      </c>
      <c r="O69" s="1" t="str">
        <f t="shared" si="109"/>
        <v/>
      </c>
      <c r="P69" s="1" t="str">
        <f t="shared" si="110"/>
        <v/>
      </c>
      <c r="Q69" s="1" t="str">
        <f t="shared" si="111"/>
        <v/>
      </c>
      <c r="R69" s="1" t="str">
        <f t="shared" si="112"/>
        <v/>
      </c>
      <c r="S69" s="1" t="str">
        <f t="shared" si="113"/>
        <v/>
      </c>
      <c r="T69" s="1" t="str">
        <f t="shared" si="114"/>
        <v/>
      </c>
      <c r="U69" s="1" t="str">
        <f t="shared" si="115"/>
        <v/>
      </c>
      <c r="V69" s="1" t="str">
        <f t="shared" si="116"/>
        <v/>
      </c>
      <c r="W69" s="1" t="str">
        <f t="shared" si="117"/>
        <v/>
      </c>
      <c r="X69" s="1" t="str">
        <f t="shared" si="118"/>
        <v/>
      </c>
      <c r="Y69" s="1" t="str">
        <f t="shared" si="119"/>
        <v/>
      </c>
      <c r="Z69" s="1" t="str">
        <f t="shared" si="120"/>
        <v/>
      </c>
      <c r="AA69" s="1" t="str">
        <f t="shared" si="121"/>
        <v/>
      </c>
      <c r="AB69" s="1" t="str">
        <f t="shared" si="122"/>
        <v/>
      </c>
      <c r="AC69" s="1" t="str">
        <f t="shared" si="123"/>
        <v/>
      </c>
      <c r="AD69" s="1" t="str">
        <f t="shared" si="124"/>
        <v/>
      </c>
      <c r="AE69" s="1" t="str">
        <f t="shared" si="125"/>
        <v/>
      </c>
      <c r="AF69" s="1" t="str">
        <f t="shared" si="126"/>
        <v/>
      </c>
      <c r="AG69" s="1" t="str">
        <f t="shared" si="127"/>
        <v/>
      </c>
      <c r="AH69" s="1" t="str">
        <f t="shared" si="128"/>
        <v/>
      </c>
      <c r="AI69" s="1" t="str">
        <f t="shared" si="129"/>
        <v/>
      </c>
      <c r="AJ69" s="1" t="str">
        <f t="shared" si="130"/>
        <v/>
      </c>
      <c r="AK69" s="1" t="str">
        <f t="shared" si="131"/>
        <v/>
      </c>
      <c r="AL69" s="1" t="str">
        <f t="shared" si="132"/>
        <v/>
      </c>
      <c r="AM69" s="1" t="str">
        <f t="shared" si="133"/>
        <v/>
      </c>
      <c r="AN69" s="1" t="str">
        <f t="shared" si="134"/>
        <v/>
      </c>
      <c r="AO69" s="1" t="str">
        <f t="shared" si="135"/>
        <v>Table 1053: volumes and mpans etc forecast,</v>
      </c>
      <c r="AP69" s="1" t="str">
        <f t="shared" si="136"/>
        <v>Table 1076: allowed revenue,</v>
      </c>
      <c r="AQ69" s="1" t="str">
        <f t="shared" si="137"/>
        <v/>
      </c>
      <c r="AR69" s="1" t="str">
        <f t="shared" ref="AR69" si="145">IF(OR(AR46="-",AR46&lt;0.02),"",AR$28&amp;",")</f>
        <v/>
      </c>
      <c r="AS69" s="1" t="str">
        <f t="shared" si="80"/>
        <v/>
      </c>
      <c r="AW69" s="1" t="str">
        <f t="shared" si="81"/>
        <v>Changes due to issue of Model version DCP179,Table 1076: allowed revenue,</v>
      </c>
      <c r="AX69" s="1" t="str">
        <f t="shared" si="82"/>
        <v>Table 1053: volumes and mpans etc forecast,</v>
      </c>
      <c r="AY69" s="1" t="str">
        <f t="shared" si="84"/>
        <v>Gone up mainly due to Changes due to issue of Model version DCP179,Table 1076: allowed revenue,</v>
      </c>
      <c r="AZ69" s="1" t="str">
        <f t="shared" si="85"/>
        <v>Gone down mainly due to Table 1053: volumes and mpans etc forecast,</v>
      </c>
      <c r="BA69" s="1" t="str">
        <f t="shared" si="86"/>
        <v>Gone up mainly due to Changes due to issue of Model version DCP179,Table 1076: allowed revenue,</v>
      </c>
      <c r="BB69" s="1" t="str">
        <f t="shared" si="87"/>
        <v>Gone down mainly due to Table 1053: volumes and mpans etc forecast,</v>
      </c>
    </row>
    <row r="70" spans="2:54" x14ac:dyDescent="0.25">
      <c r="B70" s="1" t="s">
        <v>78</v>
      </c>
      <c r="D70" s="1" t="str">
        <f t="shared" si="98"/>
        <v/>
      </c>
      <c r="E70" s="1" t="str">
        <f t="shared" si="99"/>
        <v/>
      </c>
      <c r="F70" s="1" t="str">
        <f t="shared" si="100"/>
        <v/>
      </c>
      <c r="G70" s="1" t="str">
        <f t="shared" si="101"/>
        <v/>
      </c>
      <c r="H70" s="1" t="str">
        <f t="shared" si="102"/>
        <v/>
      </c>
      <c r="I70" s="1" t="str">
        <f t="shared" si="103"/>
        <v>Changes due to issue of Model version DCP179,</v>
      </c>
      <c r="J70" s="1" t="str">
        <f t="shared" si="104"/>
        <v/>
      </c>
      <c r="K70" s="1" t="str">
        <f t="shared" si="105"/>
        <v/>
      </c>
      <c r="L70" s="1" t="str">
        <f t="shared" si="106"/>
        <v/>
      </c>
      <c r="M70" s="1" t="str">
        <f t="shared" si="107"/>
        <v/>
      </c>
      <c r="N70" s="1" t="str">
        <f t="shared" si="108"/>
        <v/>
      </c>
      <c r="O70" s="1" t="str">
        <f t="shared" si="109"/>
        <v/>
      </c>
      <c r="P70" s="1" t="str">
        <f t="shared" si="110"/>
        <v/>
      </c>
      <c r="Q70" s="1" t="str">
        <f t="shared" si="111"/>
        <v/>
      </c>
      <c r="R70" s="1" t="str">
        <f t="shared" si="112"/>
        <v/>
      </c>
      <c r="S70" s="1" t="str">
        <f t="shared" si="113"/>
        <v/>
      </c>
      <c r="T70" s="1" t="str">
        <f t="shared" si="114"/>
        <v/>
      </c>
      <c r="U70" s="1" t="str">
        <f t="shared" si="115"/>
        <v/>
      </c>
      <c r="V70" s="1" t="str">
        <f t="shared" si="116"/>
        <v/>
      </c>
      <c r="W70" s="1" t="str">
        <f t="shared" si="117"/>
        <v/>
      </c>
      <c r="X70" s="1" t="str">
        <f t="shared" si="118"/>
        <v/>
      </c>
      <c r="Y70" s="1" t="str">
        <f t="shared" si="119"/>
        <v/>
      </c>
      <c r="Z70" s="1" t="str">
        <f t="shared" si="120"/>
        <v/>
      </c>
      <c r="AA70" s="1" t="str">
        <f t="shared" si="121"/>
        <v/>
      </c>
      <c r="AB70" s="1" t="str">
        <f t="shared" si="122"/>
        <v/>
      </c>
      <c r="AC70" s="1" t="str">
        <f t="shared" si="123"/>
        <v/>
      </c>
      <c r="AD70" s="1" t="str">
        <f t="shared" si="124"/>
        <v/>
      </c>
      <c r="AE70" s="1" t="str">
        <f t="shared" si="125"/>
        <v/>
      </c>
      <c r="AF70" s="1" t="str">
        <f t="shared" si="126"/>
        <v/>
      </c>
      <c r="AG70" s="1" t="str">
        <f t="shared" si="127"/>
        <v/>
      </c>
      <c r="AH70" s="1" t="str">
        <f t="shared" si="128"/>
        <v/>
      </c>
      <c r="AI70" s="1" t="str">
        <f t="shared" si="129"/>
        <v/>
      </c>
      <c r="AJ70" s="1" t="str">
        <f t="shared" si="130"/>
        <v/>
      </c>
      <c r="AK70" s="1" t="str">
        <f t="shared" si="131"/>
        <v/>
      </c>
      <c r="AL70" s="1" t="str">
        <f t="shared" si="132"/>
        <v/>
      </c>
      <c r="AM70" s="1" t="str">
        <f t="shared" si="133"/>
        <v/>
      </c>
      <c r="AN70" s="1" t="str">
        <f t="shared" si="134"/>
        <v/>
      </c>
      <c r="AO70" s="1" t="str">
        <f t="shared" si="135"/>
        <v>Table 1053: volumes and mpans etc forecast,</v>
      </c>
      <c r="AP70" s="1" t="str">
        <f t="shared" si="136"/>
        <v>Table 1076: allowed revenue,</v>
      </c>
      <c r="AQ70" s="1" t="str">
        <f t="shared" si="137"/>
        <v/>
      </c>
      <c r="AR70" s="1" t="str">
        <f t="shared" ref="AR70" si="146">IF(OR(AR47="-",AR47&lt;0.02),"",AR$28&amp;",")</f>
        <v/>
      </c>
      <c r="AS70" s="1" t="str">
        <f t="shared" si="80"/>
        <v/>
      </c>
      <c r="AW70" s="1" t="str">
        <f t="shared" si="81"/>
        <v>Table 1076: allowed revenue,</v>
      </c>
      <c r="AX70" s="1" t="str">
        <f t="shared" si="82"/>
        <v>Changes due to issue of Model version DCP179,Table 1053: volumes and mpans etc forecast,</v>
      </c>
      <c r="AY70" s="1" t="str">
        <f t="shared" si="84"/>
        <v>Gone up mainly due to Table 1076: allowed revenue,</v>
      </c>
      <c r="AZ70" s="1" t="str">
        <f t="shared" si="85"/>
        <v>Gone down mainly due to Changes due to issue of Model version DCP179,Table 1053: volumes and mpans etc forecast,</v>
      </c>
      <c r="BA70" s="1" t="str">
        <f t="shared" si="86"/>
        <v>Gone up mainly due to Table 1076: allowed revenue,</v>
      </c>
      <c r="BB70" s="1" t="str">
        <f t="shared" si="87"/>
        <v>Gone down mainly due to Changes due to issue of Model version DCP179,Table 1053: volumes and mpans etc forecast,</v>
      </c>
    </row>
    <row r="71" spans="2:54" x14ac:dyDescent="0.25">
      <c r="B71" s="1" t="s">
        <v>79</v>
      </c>
      <c r="D71" s="1" t="str">
        <f t="shared" si="98"/>
        <v/>
      </c>
      <c r="E71" s="1" t="str">
        <f t="shared" si="99"/>
        <v/>
      </c>
      <c r="F71" s="1" t="str">
        <f t="shared" si="100"/>
        <v/>
      </c>
      <c r="G71" s="1" t="str">
        <f t="shared" si="101"/>
        <v/>
      </c>
      <c r="H71" s="1" t="str">
        <f t="shared" si="102"/>
        <v/>
      </c>
      <c r="I71" s="1" t="str">
        <f t="shared" si="103"/>
        <v/>
      </c>
      <c r="J71" s="1" t="str">
        <f t="shared" si="104"/>
        <v/>
      </c>
      <c r="K71" s="1" t="str">
        <f t="shared" si="105"/>
        <v/>
      </c>
      <c r="L71" s="1" t="str">
        <f t="shared" si="106"/>
        <v/>
      </c>
      <c r="M71" s="1" t="str">
        <f t="shared" si="107"/>
        <v/>
      </c>
      <c r="N71" s="1" t="str">
        <f t="shared" si="108"/>
        <v/>
      </c>
      <c r="O71" s="1" t="str">
        <f t="shared" si="109"/>
        <v/>
      </c>
      <c r="P71" s="1" t="str">
        <f t="shared" si="110"/>
        <v/>
      </c>
      <c r="Q71" s="1" t="str">
        <f t="shared" si="111"/>
        <v/>
      </c>
      <c r="R71" s="1" t="str">
        <f t="shared" si="112"/>
        <v/>
      </c>
      <c r="S71" s="1" t="str">
        <f t="shared" si="113"/>
        <v/>
      </c>
      <c r="T71" s="1" t="str">
        <f t="shared" si="114"/>
        <v/>
      </c>
      <c r="U71" s="1" t="str">
        <f t="shared" si="115"/>
        <v/>
      </c>
      <c r="V71" s="1" t="str">
        <f t="shared" si="116"/>
        <v/>
      </c>
      <c r="W71" s="1" t="str">
        <f t="shared" si="117"/>
        <v/>
      </c>
      <c r="X71" s="1" t="str">
        <f t="shared" si="118"/>
        <v/>
      </c>
      <c r="Y71" s="1" t="str">
        <f t="shared" si="119"/>
        <v/>
      </c>
      <c r="Z71" s="1" t="str">
        <f t="shared" si="120"/>
        <v/>
      </c>
      <c r="AA71" s="1" t="str">
        <f t="shared" si="121"/>
        <v/>
      </c>
      <c r="AB71" s="1" t="str">
        <f t="shared" si="122"/>
        <v/>
      </c>
      <c r="AC71" s="1" t="str">
        <f t="shared" si="123"/>
        <v/>
      </c>
      <c r="AD71" s="1" t="str">
        <f t="shared" si="124"/>
        <v/>
      </c>
      <c r="AE71" s="1" t="str">
        <f t="shared" si="125"/>
        <v/>
      </c>
      <c r="AF71" s="1" t="str">
        <f t="shared" si="126"/>
        <v/>
      </c>
      <c r="AG71" s="1" t="str">
        <f t="shared" si="127"/>
        <v/>
      </c>
      <c r="AH71" s="1" t="str">
        <f t="shared" si="128"/>
        <v/>
      </c>
      <c r="AI71" s="1" t="str">
        <f t="shared" si="129"/>
        <v/>
      </c>
      <c r="AJ71" s="1" t="str">
        <f t="shared" si="130"/>
        <v/>
      </c>
      <c r="AK71" s="1" t="str">
        <f t="shared" si="131"/>
        <v/>
      </c>
      <c r="AL71" s="1" t="str">
        <f t="shared" si="132"/>
        <v/>
      </c>
      <c r="AM71" s="1" t="str">
        <f t="shared" si="133"/>
        <v/>
      </c>
      <c r="AN71" s="1" t="str">
        <f t="shared" si="134"/>
        <v/>
      </c>
      <c r="AO71" s="1" t="str">
        <f t="shared" si="135"/>
        <v/>
      </c>
      <c r="AP71" s="1" t="str">
        <f t="shared" si="136"/>
        <v/>
      </c>
      <c r="AQ71" s="1" t="str">
        <f t="shared" si="137"/>
        <v/>
      </c>
      <c r="AR71" s="1" t="str">
        <f t="shared" ref="AR71:AR72" si="147">IF(OR(AR48="-",AR48&lt;0.02),"",AR$28&amp;",")</f>
        <v/>
      </c>
      <c r="AS71" s="1" t="str">
        <f t="shared" si="80"/>
        <v/>
      </c>
      <c r="AW71" s="1" t="str">
        <f t="shared" si="81"/>
        <v/>
      </c>
      <c r="AX71" s="1" t="str">
        <f t="shared" si="82"/>
        <v/>
      </c>
      <c r="AY71" s="1" t="str">
        <f t="shared" si="84"/>
        <v>No factors contributing to greater than 2% upward change.</v>
      </c>
      <c r="AZ71" s="1" t="str">
        <f t="shared" si="85"/>
        <v>No factors contributing to greater than 2% downward change.</v>
      </c>
      <c r="BA71" s="1" t="str">
        <f t="shared" si="86"/>
        <v xml:space="preserve">Gone up mainly due to </v>
      </c>
      <c r="BB71" s="1" t="str">
        <f t="shared" si="87"/>
        <v xml:space="preserve">Gone down mainly due to </v>
      </c>
    </row>
    <row r="72" spans="2:54" x14ac:dyDescent="0.25">
      <c r="B72" s="1" t="s">
        <v>26</v>
      </c>
      <c r="G72" s="1" t="str">
        <f t="shared" ref="G72" si="148">IF(OR(F49="-",F49&gt;-0.02),"",F$28&amp;",")</f>
        <v/>
      </c>
      <c r="H72" s="1" t="str">
        <f t="shared" si="102"/>
        <v>Changes due to issue of Model version DCP179,</v>
      </c>
      <c r="I72" s="1" t="str">
        <f t="shared" ref="I72" si="149">IF(OR(H49="-",H49&gt;-0.02),"",H$28&amp;",")</f>
        <v/>
      </c>
      <c r="J72" s="1" t="str">
        <f t="shared" si="104"/>
        <v/>
      </c>
      <c r="K72" s="1" t="str">
        <f t="shared" ref="K72" si="150">IF(OR(J49="-",J49&gt;-0.02),"",J$28&amp;",")</f>
        <v/>
      </c>
      <c r="L72" s="1" t="str">
        <f t="shared" si="106"/>
        <v/>
      </c>
      <c r="M72" s="1" t="str">
        <f t="shared" ref="M72" si="151">IF(OR(L49="-",L49&gt;-0.02),"",L$28&amp;",")</f>
        <v/>
      </c>
      <c r="N72" s="1" t="str">
        <f t="shared" si="108"/>
        <v/>
      </c>
      <c r="O72" s="1" t="str">
        <f t="shared" ref="O72" si="152">IF(OR(N49="-",N49&gt;-0.02),"",N$28&amp;",")</f>
        <v/>
      </c>
      <c r="P72" s="1" t="str">
        <f t="shared" si="110"/>
        <v/>
      </c>
      <c r="Q72" s="1" t="str">
        <f t="shared" ref="Q72" si="153">IF(OR(P49="-",P49&gt;-0.02),"",P$28&amp;",")</f>
        <v/>
      </c>
      <c r="R72" s="1" t="str">
        <f t="shared" si="112"/>
        <v/>
      </c>
      <c r="S72" s="1" t="str">
        <f t="shared" ref="S72" si="154">IF(OR(R49="-",R49&gt;-0.02),"",R$28&amp;",")</f>
        <v/>
      </c>
      <c r="T72" s="1" t="str">
        <f t="shared" si="114"/>
        <v/>
      </c>
      <c r="U72" s="1" t="str">
        <f t="shared" ref="U72" si="155">IF(OR(T49="-",T49&gt;-0.02),"",T$28&amp;",")</f>
        <v/>
      </c>
      <c r="V72" s="1" t="str">
        <f t="shared" si="116"/>
        <v/>
      </c>
      <c r="W72" s="1" t="str">
        <f t="shared" ref="W72" si="156">IF(OR(V49="-",V49&gt;-0.02),"",V$28&amp;",")</f>
        <v/>
      </c>
      <c r="X72" s="1" t="str">
        <f t="shared" si="118"/>
        <v/>
      </c>
      <c r="Y72" s="1" t="str">
        <f t="shared" ref="Y72" si="157">IF(OR(X49="-",X49&gt;-0.02),"",X$28&amp;",")</f>
        <v/>
      </c>
      <c r="Z72" s="1" t="str">
        <f t="shared" si="120"/>
        <v/>
      </c>
      <c r="AA72" s="1" t="str">
        <f t="shared" ref="AA72" si="158">IF(OR(Z49="-",Z49&gt;-0.02),"",Z$28&amp;",")</f>
        <v/>
      </c>
      <c r="AB72" s="1" t="str">
        <f t="shared" si="122"/>
        <v/>
      </c>
      <c r="AC72" s="1" t="str">
        <f t="shared" ref="AC72" si="159">IF(OR(AB49="-",AB49&gt;-0.02),"",AB$28&amp;",")</f>
        <v/>
      </c>
      <c r="AD72" s="1" t="str">
        <f t="shared" si="124"/>
        <v/>
      </c>
      <c r="AE72" s="1" t="str">
        <f t="shared" ref="AE72" si="160">IF(OR(AD49="-",AD49&gt;-0.02),"",AD$28&amp;",")</f>
        <v/>
      </c>
      <c r="AF72" s="1" t="str">
        <f t="shared" si="126"/>
        <v/>
      </c>
      <c r="AG72" s="1" t="str">
        <f t="shared" ref="AG72" si="161">IF(OR(AF49="-",AF49&gt;-0.02),"",AF$28&amp;",")</f>
        <v/>
      </c>
      <c r="AH72" s="1" t="str">
        <f t="shared" si="128"/>
        <v/>
      </c>
      <c r="AI72" s="1" t="str">
        <f t="shared" ref="AI72" si="162">IF(OR(AH49="-",AH49&gt;-0.02),"",AH$28&amp;",")</f>
        <v/>
      </c>
      <c r="AJ72" s="1" t="str">
        <f t="shared" si="130"/>
        <v/>
      </c>
      <c r="AK72" s="1" t="str">
        <f t="shared" ref="AK72" si="163">IF(OR(AJ49="-",AJ49&gt;-0.02),"",AJ$28&amp;",")</f>
        <v/>
      </c>
      <c r="AL72" s="1" t="str">
        <f t="shared" si="132"/>
        <v/>
      </c>
      <c r="AM72" s="1" t="str">
        <f t="shared" ref="AM72" si="164">IF(OR(AL49="-",AL49&gt;-0.02),"",AL$28&amp;",")</f>
        <v/>
      </c>
      <c r="AN72" s="1" t="str">
        <f t="shared" si="134"/>
        <v/>
      </c>
      <c r="AO72" s="1" t="str">
        <f t="shared" ref="AO72" si="165">IF(OR(AN49="-",AN49&gt;-0.02),"",AN$28&amp;",")</f>
        <v>Table 1053: volumes and mpans etc forecast,</v>
      </c>
      <c r="AP72" s="1" t="str">
        <f t="shared" si="136"/>
        <v>Table 1076: allowed revenue,</v>
      </c>
      <c r="AQ72" s="1" t="str">
        <f t="shared" ref="AQ72" si="166">IF(OR(AP49="-",AP49&gt;-0.02),"",AP$28&amp;",")</f>
        <v/>
      </c>
      <c r="AR72" s="1" t="str">
        <f t="shared" si="147"/>
        <v/>
      </c>
      <c r="AS72" s="1" t="str">
        <f t="shared" ref="AS72" si="167">IF(OR(AR49="-",AR49&gt;-0.02),"",AR$28&amp;",")</f>
        <v/>
      </c>
      <c r="AW72" s="1" t="str">
        <f t="shared" ref="AW72" si="168">D72&amp;F72&amp;H72&amp;J72&amp;L72&amp;N72&amp;P72&amp;R72&amp;T72&amp;V72&amp;X72&amp;Z72&amp;AB72&amp;AD72&amp;AF72&amp;AH72&amp;AJ72&amp;AL72&amp;AN72&amp;AP72</f>
        <v>Changes due to issue of Model version DCP179,Table 1076: allowed revenue,</v>
      </c>
      <c r="AX72" s="1" t="str">
        <f t="shared" ref="AX72" si="169">E72&amp;G72&amp;I72&amp;K72&amp;M72&amp;O72&amp;Q72&amp;S72&amp;U72&amp;W72&amp;Y72&amp;AA72&amp;AC72&amp;AE72&amp;AG72&amp;AI72&amp;AK72&amp;AM72&amp;AO72&amp;AQ72</f>
        <v>Table 1053: volumes and mpans etc forecast,</v>
      </c>
      <c r="AY72" s="1" t="str">
        <f t="shared" ref="AY72" si="170">IF(AW72="","No factors contributing to greater than 2% upward change.",BA72)</f>
        <v>Gone up mainly due to Changes due to issue of Model version DCP179,Table 1076: allowed revenue,</v>
      </c>
      <c r="AZ72" s="1" t="str">
        <f t="shared" ref="AZ72" si="171">IF(AX72="","No factors contributing to greater than 2% downward change.",BB72)</f>
        <v>Gone down mainly due to Table 1053: volumes and mpans etc forecast,</v>
      </c>
      <c r="BA72" s="1" t="str">
        <f t="shared" ref="BA72" si="172">"Gone up mainly due to "&amp;AW72</f>
        <v>Gone up mainly due to Changes due to issue of Model version DCP179,Table 1076: allowed revenue,</v>
      </c>
      <c r="BB72" s="1" t="str">
        <f t="shared" ref="BB72" si="173">"Gone down mainly due to "&amp;AX72</f>
        <v>Gone down mainly due to Table 1053: volumes and mpans etc forecast,</v>
      </c>
    </row>
  </sheetData>
  <mergeCells count="64">
    <mergeCell ref="AR4:AS4"/>
    <mergeCell ref="AR28:AS28"/>
    <mergeCell ref="AR52:AS52"/>
    <mergeCell ref="V4:W4"/>
    <mergeCell ref="V28:W28"/>
    <mergeCell ref="V52:W52"/>
    <mergeCell ref="AL52:AM52"/>
    <mergeCell ref="Z52:AA52"/>
    <mergeCell ref="AB52:AC52"/>
    <mergeCell ref="AD52:AE52"/>
    <mergeCell ref="AF52:AG52"/>
    <mergeCell ref="AH52:AI52"/>
    <mergeCell ref="AJ52:AK52"/>
    <mergeCell ref="AF28:AG28"/>
    <mergeCell ref="AH28:AI28"/>
    <mergeCell ref="AJ28:AK28"/>
    <mergeCell ref="J52:K52"/>
    <mergeCell ref="H4:I4"/>
    <mergeCell ref="H52:I52"/>
    <mergeCell ref="H28:I28"/>
    <mergeCell ref="J28:K28"/>
    <mergeCell ref="J4:K4"/>
    <mergeCell ref="L4:M4"/>
    <mergeCell ref="N4:O4"/>
    <mergeCell ref="P4:Q4"/>
    <mergeCell ref="R4:S4"/>
    <mergeCell ref="D4:E4"/>
    <mergeCell ref="D52:E52"/>
    <mergeCell ref="F4:G4"/>
    <mergeCell ref="F52:G52"/>
    <mergeCell ref="D28:E28"/>
    <mergeCell ref="F28:G28"/>
    <mergeCell ref="X52:Y52"/>
    <mergeCell ref="L28:M28"/>
    <mergeCell ref="N28:O28"/>
    <mergeCell ref="P28:Q28"/>
    <mergeCell ref="R28:S28"/>
    <mergeCell ref="T28:U28"/>
    <mergeCell ref="L52:M52"/>
    <mergeCell ref="N52:O52"/>
    <mergeCell ref="P52:Q52"/>
    <mergeCell ref="R52:S52"/>
    <mergeCell ref="T52:U52"/>
    <mergeCell ref="Z4:AA4"/>
    <mergeCell ref="AB4:AC4"/>
    <mergeCell ref="AD4:AE4"/>
    <mergeCell ref="AF4:AG4"/>
    <mergeCell ref="AH4:AI4"/>
    <mergeCell ref="AN52:AO52"/>
    <mergeCell ref="AP52:AQ52"/>
    <mergeCell ref="AT52:AU52"/>
    <mergeCell ref="T4:U4"/>
    <mergeCell ref="AL4:AM4"/>
    <mergeCell ref="AN4:AO4"/>
    <mergeCell ref="AP4:AQ4"/>
    <mergeCell ref="AL28:AM28"/>
    <mergeCell ref="AN28:AO28"/>
    <mergeCell ref="AP28:AQ28"/>
    <mergeCell ref="AJ4:AK4"/>
    <mergeCell ref="X28:Y28"/>
    <mergeCell ref="Z28:AA28"/>
    <mergeCell ref="AB28:AC28"/>
    <mergeCell ref="AD28:AE28"/>
    <mergeCell ref="X4:Y4"/>
  </mergeCells>
  <pageMargins left="0.70866141732283472" right="0.70866141732283472" top="0.74803149606299213" bottom="0.74803149606299213" header="0.31496062992125984" footer="0.31496062992125984"/>
  <pageSetup paperSize="8" scale="41" orientation="landscape" r:id="rId1"/>
  <headerFooter>
    <oddFooter>&amp;L&amp;Z&amp;F&amp;R&amp;D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4"/>
  <sheetViews>
    <sheetView zoomScale="80" zoomScaleNormal="80" workbookViewId="0">
      <pane xSplit="2" ySplit="5" topLeftCell="N6" activePane="bottomRight" state="frozen"/>
      <selection pane="topRight" activeCell="C1" sqref="C1"/>
      <selection pane="bottomLeft" activeCell="A6" sqref="A6"/>
      <selection pane="bottomRight" activeCell="Q15" sqref="Q15:Q16"/>
    </sheetView>
  </sheetViews>
  <sheetFormatPr defaultColWidth="40.85546875" defaultRowHeight="15" customHeight="1" x14ac:dyDescent="0.2"/>
  <cols>
    <col min="1" max="1" width="2" style="37" customWidth="1"/>
    <col min="2" max="2" width="47" style="39" customWidth="1"/>
    <col min="3" max="3" width="12" style="39" bestFit="1" customWidth="1"/>
    <col min="4" max="4" width="5.85546875" style="39" customWidth="1"/>
    <col min="5" max="7" width="10.28515625" style="39" bestFit="1" customWidth="1"/>
    <col min="8" max="8" width="13.140625" style="39" bestFit="1" customWidth="1"/>
    <col min="9" max="9" width="15.85546875" style="39" bestFit="1" customWidth="1"/>
    <col min="10" max="10" width="14" style="39" bestFit="1" customWidth="1"/>
    <col min="11" max="11" width="25.85546875" style="39" bestFit="1" customWidth="1"/>
    <col min="12" max="12" width="35.5703125" style="39" customWidth="1"/>
    <col min="13" max="13" width="12.7109375" style="39" bestFit="1" customWidth="1"/>
    <col min="14" max="14" width="14" style="39" bestFit="1" customWidth="1"/>
    <col min="15" max="16" width="13.42578125" style="39" customWidth="1"/>
    <col min="17" max="17" width="65.85546875" style="39" bestFit="1" customWidth="1"/>
    <col min="18" max="18" width="11" style="39" customWidth="1"/>
    <col min="19" max="256" width="40.85546875" style="39"/>
    <col min="257" max="257" width="4.85546875" style="39" customWidth="1"/>
    <col min="258" max="258" width="6.42578125" style="39" customWidth="1"/>
    <col min="259" max="259" width="47.42578125" style="39" customWidth="1"/>
    <col min="260" max="260" width="9" style="39" customWidth="1"/>
    <col min="261" max="261" width="5.85546875" style="39" customWidth="1"/>
    <col min="262" max="262" width="17.140625" style="39" customWidth="1"/>
    <col min="263" max="263" width="11.140625" style="39" customWidth="1"/>
    <col min="264" max="264" width="11.7109375" style="39" customWidth="1"/>
    <col min="265" max="265" width="13.42578125" style="39" customWidth="1"/>
    <col min="266" max="266" width="16.28515625" style="39" customWidth="1"/>
    <col min="267" max="267" width="15.85546875" style="39" customWidth="1"/>
    <col min="268" max="268" width="22.7109375" style="39" customWidth="1"/>
    <col min="269" max="269" width="9.42578125" style="39" customWidth="1"/>
    <col min="270" max="270" width="11.28515625" style="39" customWidth="1"/>
    <col min="271" max="271" width="17.42578125" style="39" customWidth="1"/>
    <col min="272" max="272" width="53" style="39" customWidth="1"/>
    <col min="273" max="512" width="40.85546875" style="39"/>
    <col min="513" max="513" width="4.85546875" style="39" customWidth="1"/>
    <col min="514" max="514" width="6.42578125" style="39" customWidth="1"/>
    <col min="515" max="515" width="47.42578125" style="39" customWidth="1"/>
    <col min="516" max="516" width="9" style="39" customWidth="1"/>
    <col min="517" max="517" width="5.85546875" style="39" customWidth="1"/>
    <col min="518" max="518" width="17.140625" style="39" customWidth="1"/>
    <col min="519" max="519" width="11.140625" style="39" customWidth="1"/>
    <col min="520" max="520" width="11.7109375" style="39" customWidth="1"/>
    <col min="521" max="521" width="13.42578125" style="39" customWidth="1"/>
    <col min="522" max="522" width="16.28515625" style="39" customWidth="1"/>
    <col min="523" max="523" width="15.85546875" style="39" customWidth="1"/>
    <col min="524" max="524" width="22.7109375" style="39" customWidth="1"/>
    <col min="525" max="525" width="9.42578125" style="39" customWidth="1"/>
    <col min="526" max="526" width="11.28515625" style="39" customWidth="1"/>
    <col min="527" max="527" width="17.42578125" style="39" customWidth="1"/>
    <col min="528" max="528" width="53" style="39" customWidth="1"/>
    <col min="529" max="768" width="40.85546875" style="39"/>
    <col min="769" max="769" width="4.85546875" style="39" customWidth="1"/>
    <col min="770" max="770" width="6.42578125" style="39" customWidth="1"/>
    <col min="771" max="771" width="47.42578125" style="39" customWidth="1"/>
    <col min="772" max="772" width="9" style="39" customWidth="1"/>
    <col min="773" max="773" width="5.85546875" style="39" customWidth="1"/>
    <col min="774" max="774" width="17.140625" style="39" customWidth="1"/>
    <col min="775" max="775" width="11.140625" style="39" customWidth="1"/>
    <col min="776" max="776" width="11.7109375" style="39" customWidth="1"/>
    <col min="777" max="777" width="13.42578125" style="39" customWidth="1"/>
    <col min="778" max="778" width="16.28515625" style="39" customWidth="1"/>
    <col min="779" max="779" width="15.85546875" style="39" customWidth="1"/>
    <col min="780" max="780" width="22.7109375" style="39" customWidth="1"/>
    <col min="781" max="781" width="9.42578125" style="39" customWidth="1"/>
    <col min="782" max="782" width="11.28515625" style="39" customWidth="1"/>
    <col min="783" max="783" width="17.42578125" style="39" customWidth="1"/>
    <col min="784" max="784" width="53" style="39" customWidth="1"/>
    <col min="785" max="1024" width="40.85546875" style="39"/>
    <col min="1025" max="1025" width="4.85546875" style="39" customWidth="1"/>
    <col min="1026" max="1026" width="6.42578125" style="39" customWidth="1"/>
    <col min="1027" max="1027" width="47.42578125" style="39" customWidth="1"/>
    <col min="1028" max="1028" width="9" style="39" customWidth="1"/>
    <col min="1029" max="1029" width="5.85546875" style="39" customWidth="1"/>
    <col min="1030" max="1030" width="17.140625" style="39" customWidth="1"/>
    <col min="1031" max="1031" width="11.140625" style="39" customWidth="1"/>
    <col min="1032" max="1032" width="11.7109375" style="39" customWidth="1"/>
    <col min="1033" max="1033" width="13.42578125" style="39" customWidth="1"/>
    <col min="1034" max="1034" width="16.28515625" style="39" customWidth="1"/>
    <col min="1035" max="1035" width="15.85546875" style="39" customWidth="1"/>
    <col min="1036" max="1036" width="22.7109375" style="39" customWidth="1"/>
    <col min="1037" max="1037" width="9.42578125" style="39" customWidth="1"/>
    <col min="1038" max="1038" width="11.28515625" style="39" customWidth="1"/>
    <col min="1039" max="1039" width="17.42578125" style="39" customWidth="1"/>
    <col min="1040" max="1040" width="53" style="39" customWidth="1"/>
    <col min="1041" max="1280" width="40.85546875" style="39"/>
    <col min="1281" max="1281" width="4.85546875" style="39" customWidth="1"/>
    <col min="1282" max="1282" width="6.42578125" style="39" customWidth="1"/>
    <col min="1283" max="1283" width="47.42578125" style="39" customWidth="1"/>
    <col min="1284" max="1284" width="9" style="39" customWidth="1"/>
    <col min="1285" max="1285" width="5.85546875" style="39" customWidth="1"/>
    <col min="1286" max="1286" width="17.140625" style="39" customWidth="1"/>
    <col min="1287" max="1287" width="11.140625" style="39" customWidth="1"/>
    <col min="1288" max="1288" width="11.7109375" style="39" customWidth="1"/>
    <col min="1289" max="1289" width="13.42578125" style="39" customWidth="1"/>
    <col min="1290" max="1290" width="16.28515625" style="39" customWidth="1"/>
    <col min="1291" max="1291" width="15.85546875" style="39" customWidth="1"/>
    <col min="1292" max="1292" width="22.7109375" style="39" customWidth="1"/>
    <col min="1293" max="1293" width="9.42578125" style="39" customWidth="1"/>
    <col min="1294" max="1294" width="11.28515625" style="39" customWidth="1"/>
    <col min="1295" max="1295" width="17.42578125" style="39" customWidth="1"/>
    <col min="1296" max="1296" width="53" style="39" customWidth="1"/>
    <col min="1297" max="1536" width="40.85546875" style="39"/>
    <col min="1537" max="1537" width="4.85546875" style="39" customWidth="1"/>
    <col min="1538" max="1538" width="6.42578125" style="39" customWidth="1"/>
    <col min="1539" max="1539" width="47.42578125" style="39" customWidth="1"/>
    <col min="1540" max="1540" width="9" style="39" customWidth="1"/>
    <col min="1541" max="1541" width="5.85546875" style="39" customWidth="1"/>
    <col min="1542" max="1542" width="17.140625" style="39" customWidth="1"/>
    <col min="1543" max="1543" width="11.140625" style="39" customWidth="1"/>
    <col min="1544" max="1544" width="11.7109375" style="39" customWidth="1"/>
    <col min="1545" max="1545" width="13.42578125" style="39" customWidth="1"/>
    <col min="1546" max="1546" width="16.28515625" style="39" customWidth="1"/>
    <col min="1547" max="1547" width="15.85546875" style="39" customWidth="1"/>
    <col min="1548" max="1548" width="22.7109375" style="39" customWidth="1"/>
    <col min="1549" max="1549" width="9.42578125" style="39" customWidth="1"/>
    <col min="1550" max="1550" width="11.28515625" style="39" customWidth="1"/>
    <col min="1551" max="1551" width="17.42578125" style="39" customWidth="1"/>
    <col min="1552" max="1552" width="53" style="39" customWidth="1"/>
    <col min="1553" max="1792" width="40.85546875" style="39"/>
    <col min="1793" max="1793" width="4.85546875" style="39" customWidth="1"/>
    <col min="1794" max="1794" width="6.42578125" style="39" customWidth="1"/>
    <col min="1795" max="1795" width="47.42578125" style="39" customWidth="1"/>
    <col min="1796" max="1796" width="9" style="39" customWidth="1"/>
    <col min="1797" max="1797" width="5.85546875" style="39" customWidth="1"/>
    <col min="1798" max="1798" width="17.140625" style="39" customWidth="1"/>
    <col min="1799" max="1799" width="11.140625" style="39" customWidth="1"/>
    <col min="1800" max="1800" width="11.7109375" style="39" customWidth="1"/>
    <col min="1801" max="1801" width="13.42578125" style="39" customWidth="1"/>
    <col min="1802" max="1802" width="16.28515625" style="39" customWidth="1"/>
    <col min="1803" max="1803" width="15.85546875" style="39" customWidth="1"/>
    <col min="1804" max="1804" width="22.7109375" style="39" customWidth="1"/>
    <col min="1805" max="1805" width="9.42578125" style="39" customWidth="1"/>
    <col min="1806" max="1806" width="11.28515625" style="39" customWidth="1"/>
    <col min="1807" max="1807" width="17.42578125" style="39" customWidth="1"/>
    <col min="1808" max="1808" width="53" style="39" customWidth="1"/>
    <col min="1809" max="2048" width="40.85546875" style="39"/>
    <col min="2049" max="2049" width="4.85546875" style="39" customWidth="1"/>
    <col min="2050" max="2050" width="6.42578125" style="39" customWidth="1"/>
    <col min="2051" max="2051" width="47.42578125" style="39" customWidth="1"/>
    <col min="2052" max="2052" width="9" style="39" customWidth="1"/>
    <col min="2053" max="2053" width="5.85546875" style="39" customWidth="1"/>
    <col min="2054" max="2054" width="17.140625" style="39" customWidth="1"/>
    <col min="2055" max="2055" width="11.140625" style="39" customWidth="1"/>
    <col min="2056" max="2056" width="11.7109375" style="39" customWidth="1"/>
    <col min="2057" max="2057" width="13.42578125" style="39" customWidth="1"/>
    <col min="2058" max="2058" width="16.28515625" style="39" customWidth="1"/>
    <col min="2059" max="2059" width="15.85546875" style="39" customWidth="1"/>
    <col min="2060" max="2060" width="22.7109375" style="39" customWidth="1"/>
    <col min="2061" max="2061" width="9.42578125" style="39" customWidth="1"/>
    <col min="2062" max="2062" width="11.28515625" style="39" customWidth="1"/>
    <col min="2063" max="2063" width="17.42578125" style="39" customWidth="1"/>
    <col min="2064" max="2064" width="53" style="39" customWidth="1"/>
    <col min="2065" max="2304" width="40.85546875" style="39"/>
    <col min="2305" max="2305" width="4.85546875" style="39" customWidth="1"/>
    <col min="2306" max="2306" width="6.42578125" style="39" customWidth="1"/>
    <col min="2307" max="2307" width="47.42578125" style="39" customWidth="1"/>
    <col min="2308" max="2308" width="9" style="39" customWidth="1"/>
    <col min="2309" max="2309" width="5.85546875" style="39" customWidth="1"/>
    <col min="2310" max="2310" width="17.140625" style="39" customWidth="1"/>
    <col min="2311" max="2311" width="11.140625" style="39" customWidth="1"/>
    <col min="2312" max="2312" width="11.7109375" style="39" customWidth="1"/>
    <col min="2313" max="2313" width="13.42578125" style="39" customWidth="1"/>
    <col min="2314" max="2314" width="16.28515625" style="39" customWidth="1"/>
    <col min="2315" max="2315" width="15.85546875" style="39" customWidth="1"/>
    <col min="2316" max="2316" width="22.7109375" style="39" customWidth="1"/>
    <col min="2317" max="2317" width="9.42578125" style="39" customWidth="1"/>
    <col min="2318" max="2318" width="11.28515625" style="39" customWidth="1"/>
    <col min="2319" max="2319" width="17.42578125" style="39" customWidth="1"/>
    <col min="2320" max="2320" width="53" style="39" customWidth="1"/>
    <col min="2321" max="2560" width="40.85546875" style="39"/>
    <col min="2561" max="2561" width="4.85546875" style="39" customWidth="1"/>
    <col min="2562" max="2562" width="6.42578125" style="39" customWidth="1"/>
    <col min="2563" max="2563" width="47.42578125" style="39" customWidth="1"/>
    <col min="2564" max="2564" width="9" style="39" customWidth="1"/>
    <col min="2565" max="2565" width="5.85546875" style="39" customWidth="1"/>
    <col min="2566" max="2566" width="17.140625" style="39" customWidth="1"/>
    <col min="2567" max="2567" width="11.140625" style="39" customWidth="1"/>
    <col min="2568" max="2568" width="11.7109375" style="39" customWidth="1"/>
    <col min="2569" max="2569" width="13.42578125" style="39" customWidth="1"/>
    <col min="2570" max="2570" width="16.28515625" style="39" customWidth="1"/>
    <col min="2571" max="2571" width="15.85546875" style="39" customWidth="1"/>
    <col min="2572" max="2572" width="22.7109375" style="39" customWidth="1"/>
    <col min="2573" max="2573" width="9.42578125" style="39" customWidth="1"/>
    <col min="2574" max="2574" width="11.28515625" style="39" customWidth="1"/>
    <col min="2575" max="2575" width="17.42578125" style="39" customWidth="1"/>
    <col min="2576" max="2576" width="53" style="39" customWidth="1"/>
    <col min="2577" max="2816" width="40.85546875" style="39"/>
    <col min="2817" max="2817" width="4.85546875" style="39" customWidth="1"/>
    <col min="2818" max="2818" width="6.42578125" style="39" customWidth="1"/>
    <col min="2819" max="2819" width="47.42578125" style="39" customWidth="1"/>
    <col min="2820" max="2820" width="9" style="39" customWidth="1"/>
    <col min="2821" max="2821" width="5.85546875" style="39" customWidth="1"/>
    <col min="2822" max="2822" width="17.140625" style="39" customWidth="1"/>
    <col min="2823" max="2823" width="11.140625" style="39" customWidth="1"/>
    <col min="2824" max="2824" width="11.7109375" style="39" customWidth="1"/>
    <col min="2825" max="2825" width="13.42578125" style="39" customWidth="1"/>
    <col min="2826" max="2826" width="16.28515625" style="39" customWidth="1"/>
    <col min="2827" max="2827" width="15.85546875" style="39" customWidth="1"/>
    <col min="2828" max="2828" width="22.7109375" style="39" customWidth="1"/>
    <col min="2829" max="2829" width="9.42578125" style="39" customWidth="1"/>
    <col min="2830" max="2830" width="11.28515625" style="39" customWidth="1"/>
    <col min="2831" max="2831" width="17.42578125" style="39" customWidth="1"/>
    <col min="2832" max="2832" width="53" style="39" customWidth="1"/>
    <col min="2833" max="3072" width="40.85546875" style="39"/>
    <col min="3073" max="3073" width="4.85546875" style="39" customWidth="1"/>
    <col min="3074" max="3074" width="6.42578125" style="39" customWidth="1"/>
    <col min="3075" max="3075" width="47.42578125" style="39" customWidth="1"/>
    <col min="3076" max="3076" width="9" style="39" customWidth="1"/>
    <col min="3077" max="3077" width="5.85546875" style="39" customWidth="1"/>
    <col min="3078" max="3078" width="17.140625" style="39" customWidth="1"/>
    <col min="3079" max="3079" width="11.140625" style="39" customWidth="1"/>
    <col min="3080" max="3080" width="11.7109375" style="39" customWidth="1"/>
    <col min="3081" max="3081" width="13.42578125" style="39" customWidth="1"/>
    <col min="3082" max="3082" width="16.28515625" style="39" customWidth="1"/>
    <col min="3083" max="3083" width="15.85546875" style="39" customWidth="1"/>
    <col min="3084" max="3084" width="22.7109375" style="39" customWidth="1"/>
    <col min="3085" max="3085" width="9.42578125" style="39" customWidth="1"/>
    <col min="3086" max="3086" width="11.28515625" style="39" customWidth="1"/>
    <col min="3087" max="3087" width="17.42578125" style="39" customWidth="1"/>
    <col min="3088" max="3088" width="53" style="39" customWidth="1"/>
    <col min="3089" max="3328" width="40.85546875" style="39"/>
    <col min="3329" max="3329" width="4.85546875" style="39" customWidth="1"/>
    <col min="3330" max="3330" width="6.42578125" style="39" customWidth="1"/>
    <col min="3331" max="3331" width="47.42578125" style="39" customWidth="1"/>
    <col min="3332" max="3332" width="9" style="39" customWidth="1"/>
    <col min="3333" max="3333" width="5.85546875" style="39" customWidth="1"/>
    <col min="3334" max="3334" width="17.140625" style="39" customWidth="1"/>
    <col min="3335" max="3335" width="11.140625" style="39" customWidth="1"/>
    <col min="3336" max="3336" width="11.7109375" style="39" customWidth="1"/>
    <col min="3337" max="3337" width="13.42578125" style="39" customWidth="1"/>
    <col min="3338" max="3338" width="16.28515625" style="39" customWidth="1"/>
    <col min="3339" max="3339" width="15.85546875" style="39" customWidth="1"/>
    <col min="3340" max="3340" width="22.7109375" style="39" customWidth="1"/>
    <col min="3341" max="3341" width="9.42578125" style="39" customWidth="1"/>
    <col min="3342" max="3342" width="11.28515625" style="39" customWidth="1"/>
    <col min="3343" max="3343" width="17.42578125" style="39" customWidth="1"/>
    <col min="3344" max="3344" width="53" style="39" customWidth="1"/>
    <col min="3345" max="3584" width="40.85546875" style="39"/>
    <col min="3585" max="3585" width="4.85546875" style="39" customWidth="1"/>
    <col min="3586" max="3586" width="6.42578125" style="39" customWidth="1"/>
    <col min="3587" max="3587" width="47.42578125" style="39" customWidth="1"/>
    <col min="3588" max="3588" width="9" style="39" customWidth="1"/>
    <col min="3589" max="3589" width="5.85546875" style="39" customWidth="1"/>
    <col min="3590" max="3590" width="17.140625" style="39" customWidth="1"/>
    <col min="3591" max="3591" width="11.140625" style="39" customWidth="1"/>
    <col min="3592" max="3592" width="11.7109375" style="39" customWidth="1"/>
    <col min="3593" max="3593" width="13.42578125" style="39" customWidth="1"/>
    <col min="3594" max="3594" width="16.28515625" style="39" customWidth="1"/>
    <col min="3595" max="3595" width="15.85546875" style="39" customWidth="1"/>
    <col min="3596" max="3596" width="22.7109375" style="39" customWidth="1"/>
    <col min="3597" max="3597" width="9.42578125" style="39" customWidth="1"/>
    <col min="3598" max="3598" width="11.28515625" style="39" customWidth="1"/>
    <col min="3599" max="3599" width="17.42578125" style="39" customWidth="1"/>
    <col min="3600" max="3600" width="53" style="39" customWidth="1"/>
    <col min="3601" max="3840" width="40.85546875" style="39"/>
    <col min="3841" max="3841" width="4.85546875" style="39" customWidth="1"/>
    <col min="3842" max="3842" width="6.42578125" style="39" customWidth="1"/>
    <col min="3843" max="3843" width="47.42578125" style="39" customWidth="1"/>
    <col min="3844" max="3844" width="9" style="39" customWidth="1"/>
    <col min="3845" max="3845" width="5.85546875" style="39" customWidth="1"/>
    <col min="3846" max="3846" width="17.140625" style="39" customWidth="1"/>
    <col min="3847" max="3847" width="11.140625" style="39" customWidth="1"/>
    <col min="3848" max="3848" width="11.7109375" style="39" customWidth="1"/>
    <col min="3849" max="3849" width="13.42578125" style="39" customWidth="1"/>
    <col min="3850" max="3850" width="16.28515625" style="39" customWidth="1"/>
    <col min="3851" max="3851" width="15.85546875" style="39" customWidth="1"/>
    <col min="3852" max="3852" width="22.7109375" style="39" customWidth="1"/>
    <col min="3853" max="3853" width="9.42578125" style="39" customWidth="1"/>
    <col min="3854" max="3854" width="11.28515625" style="39" customWidth="1"/>
    <col min="3855" max="3855" width="17.42578125" style="39" customWidth="1"/>
    <col min="3856" max="3856" width="53" style="39" customWidth="1"/>
    <col min="3857" max="4096" width="40.85546875" style="39"/>
    <col min="4097" max="4097" width="4.85546875" style="39" customWidth="1"/>
    <col min="4098" max="4098" width="6.42578125" style="39" customWidth="1"/>
    <col min="4099" max="4099" width="47.42578125" style="39" customWidth="1"/>
    <col min="4100" max="4100" width="9" style="39" customWidth="1"/>
    <col min="4101" max="4101" width="5.85546875" style="39" customWidth="1"/>
    <col min="4102" max="4102" width="17.140625" style="39" customWidth="1"/>
    <col min="4103" max="4103" width="11.140625" style="39" customWidth="1"/>
    <col min="4104" max="4104" width="11.7109375" style="39" customWidth="1"/>
    <col min="4105" max="4105" width="13.42578125" style="39" customWidth="1"/>
    <col min="4106" max="4106" width="16.28515625" style="39" customWidth="1"/>
    <col min="4107" max="4107" width="15.85546875" style="39" customWidth="1"/>
    <col min="4108" max="4108" width="22.7109375" style="39" customWidth="1"/>
    <col min="4109" max="4109" width="9.42578125" style="39" customWidth="1"/>
    <col min="4110" max="4110" width="11.28515625" style="39" customWidth="1"/>
    <col min="4111" max="4111" width="17.42578125" style="39" customWidth="1"/>
    <col min="4112" max="4112" width="53" style="39" customWidth="1"/>
    <col min="4113" max="4352" width="40.85546875" style="39"/>
    <col min="4353" max="4353" width="4.85546875" style="39" customWidth="1"/>
    <col min="4354" max="4354" width="6.42578125" style="39" customWidth="1"/>
    <col min="4355" max="4355" width="47.42578125" style="39" customWidth="1"/>
    <col min="4356" max="4356" width="9" style="39" customWidth="1"/>
    <col min="4357" max="4357" width="5.85546875" style="39" customWidth="1"/>
    <col min="4358" max="4358" width="17.140625" style="39" customWidth="1"/>
    <col min="4359" max="4359" width="11.140625" style="39" customWidth="1"/>
    <col min="4360" max="4360" width="11.7109375" style="39" customWidth="1"/>
    <col min="4361" max="4361" width="13.42578125" style="39" customWidth="1"/>
    <col min="4362" max="4362" width="16.28515625" style="39" customWidth="1"/>
    <col min="4363" max="4363" width="15.85546875" style="39" customWidth="1"/>
    <col min="4364" max="4364" width="22.7109375" style="39" customWidth="1"/>
    <col min="4365" max="4365" width="9.42578125" style="39" customWidth="1"/>
    <col min="4366" max="4366" width="11.28515625" style="39" customWidth="1"/>
    <col min="4367" max="4367" width="17.42578125" style="39" customWidth="1"/>
    <col min="4368" max="4368" width="53" style="39" customWidth="1"/>
    <col min="4369" max="4608" width="40.85546875" style="39"/>
    <col min="4609" max="4609" width="4.85546875" style="39" customWidth="1"/>
    <col min="4610" max="4610" width="6.42578125" style="39" customWidth="1"/>
    <col min="4611" max="4611" width="47.42578125" style="39" customWidth="1"/>
    <col min="4612" max="4612" width="9" style="39" customWidth="1"/>
    <col min="4613" max="4613" width="5.85546875" style="39" customWidth="1"/>
    <col min="4614" max="4614" width="17.140625" style="39" customWidth="1"/>
    <col min="4615" max="4615" width="11.140625" style="39" customWidth="1"/>
    <col min="4616" max="4616" width="11.7109375" style="39" customWidth="1"/>
    <col min="4617" max="4617" width="13.42578125" style="39" customWidth="1"/>
    <col min="4618" max="4618" width="16.28515625" style="39" customWidth="1"/>
    <col min="4619" max="4619" width="15.85546875" style="39" customWidth="1"/>
    <col min="4620" max="4620" width="22.7109375" style="39" customWidth="1"/>
    <col min="4621" max="4621" width="9.42578125" style="39" customWidth="1"/>
    <col min="4622" max="4622" width="11.28515625" style="39" customWidth="1"/>
    <col min="4623" max="4623" width="17.42578125" style="39" customWidth="1"/>
    <col min="4624" max="4624" width="53" style="39" customWidth="1"/>
    <col min="4625" max="4864" width="40.85546875" style="39"/>
    <col min="4865" max="4865" width="4.85546875" style="39" customWidth="1"/>
    <col min="4866" max="4866" width="6.42578125" style="39" customWidth="1"/>
    <col min="4867" max="4867" width="47.42578125" style="39" customWidth="1"/>
    <col min="4868" max="4868" width="9" style="39" customWidth="1"/>
    <col min="4869" max="4869" width="5.85546875" style="39" customWidth="1"/>
    <col min="4870" max="4870" width="17.140625" style="39" customWidth="1"/>
    <col min="4871" max="4871" width="11.140625" style="39" customWidth="1"/>
    <col min="4872" max="4872" width="11.7109375" style="39" customWidth="1"/>
    <col min="4873" max="4873" width="13.42578125" style="39" customWidth="1"/>
    <col min="4874" max="4874" width="16.28515625" style="39" customWidth="1"/>
    <col min="4875" max="4875" width="15.85546875" style="39" customWidth="1"/>
    <col min="4876" max="4876" width="22.7109375" style="39" customWidth="1"/>
    <col min="4877" max="4877" width="9.42578125" style="39" customWidth="1"/>
    <col min="4878" max="4878" width="11.28515625" style="39" customWidth="1"/>
    <col min="4879" max="4879" width="17.42578125" style="39" customWidth="1"/>
    <col min="4880" max="4880" width="53" style="39" customWidth="1"/>
    <col min="4881" max="5120" width="40.85546875" style="39"/>
    <col min="5121" max="5121" width="4.85546875" style="39" customWidth="1"/>
    <col min="5122" max="5122" width="6.42578125" style="39" customWidth="1"/>
    <col min="5123" max="5123" width="47.42578125" style="39" customWidth="1"/>
    <col min="5124" max="5124" width="9" style="39" customWidth="1"/>
    <col min="5125" max="5125" width="5.85546875" style="39" customWidth="1"/>
    <col min="5126" max="5126" width="17.140625" style="39" customWidth="1"/>
    <col min="5127" max="5127" width="11.140625" style="39" customWidth="1"/>
    <col min="5128" max="5128" width="11.7109375" style="39" customWidth="1"/>
    <col min="5129" max="5129" width="13.42578125" style="39" customWidth="1"/>
    <col min="5130" max="5130" width="16.28515625" style="39" customWidth="1"/>
    <col min="5131" max="5131" width="15.85546875" style="39" customWidth="1"/>
    <col min="5132" max="5132" width="22.7109375" style="39" customWidth="1"/>
    <col min="5133" max="5133" width="9.42578125" style="39" customWidth="1"/>
    <col min="5134" max="5134" width="11.28515625" style="39" customWidth="1"/>
    <col min="5135" max="5135" width="17.42578125" style="39" customWidth="1"/>
    <col min="5136" max="5136" width="53" style="39" customWidth="1"/>
    <col min="5137" max="5376" width="40.85546875" style="39"/>
    <col min="5377" max="5377" width="4.85546875" style="39" customWidth="1"/>
    <col min="5378" max="5378" width="6.42578125" style="39" customWidth="1"/>
    <col min="5379" max="5379" width="47.42578125" style="39" customWidth="1"/>
    <col min="5380" max="5380" width="9" style="39" customWidth="1"/>
    <col min="5381" max="5381" width="5.85546875" style="39" customWidth="1"/>
    <col min="5382" max="5382" width="17.140625" style="39" customWidth="1"/>
    <col min="5383" max="5383" width="11.140625" style="39" customWidth="1"/>
    <col min="5384" max="5384" width="11.7109375" style="39" customWidth="1"/>
    <col min="5385" max="5385" width="13.42578125" style="39" customWidth="1"/>
    <col min="5386" max="5386" width="16.28515625" style="39" customWidth="1"/>
    <col min="5387" max="5387" width="15.85546875" style="39" customWidth="1"/>
    <col min="5388" max="5388" width="22.7109375" style="39" customWidth="1"/>
    <col min="5389" max="5389" width="9.42578125" style="39" customWidth="1"/>
    <col min="5390" max="5390" width="11.28515625" style="39" customWidth="1"/>
    <col min="5391" max="5391" width="17.42578125" style="39" customWidth="1"/>
    <col min="5392" max="5392" width="53" style="39" customWidth="1"/>
    <col min="5393" max="5632" width="40.85546875" style="39"/>
    <col min="5633" max="5633" width="4.85546875" style="39" customWidth="1"/>
    <col min="5634" max="5634" width="6.42578125" style="39" customWidth="1"/>
    <col min="5635" max="5635" width="47.42578125" style="39" customWidth="1"/>
    <col min="5636" max="5636" width="9" style="39" customWidth="1"/>
    <col min="5637" max="5637" width="5.85546875" style="39" customWidth="1"/>
    <col min="5638" max="5638" width="17.140625" style="39" customWidth="1"/>
    <col min="5639" max="5639" width="11.140625" style="39" customWidth="1"/>
    <col min="5640" max="5640" width="11.7109375" style="39" customWidth="1"/>
    <col min="5641" max="5641" width="13.42578125" style="39" customWidth="1"/>
    <col min="5642" max="5642" width="16.28515625" style="39" customWidth="1"/>
    <col min="5643" max="5643" width="15.85546875" style="39" customWidth="1"/>
    <col min="5644" max="5644" width="22.7109375" style="39" customWidth="1"/>
    <col min="5645" max="5645" width="9.42578125" style="39" customWidth="1"/>
    <col min="5646" max="5646" width="11.28515625" style="39" customWidth="1"/>
    <col min="5647" max="5647" width="17.42578125" style="39" customWidth="1"/>
    <col min="5648" max="5648" width="53" style="39" customWidth="1"/>
    <col min="5649" max="5888" width="40.85546875" style="39"/>
    <col min="5889" max="5889" width="4.85546875" style="39" customWidth="1"/>
    <col min="5890" max="5890" width="6.42578125" style="39" customWidth="1"/>
    <col min="5891" max="5891" width="47.42578125" style="39" customWidth="1"/>
    <col min="5892" max="5892" width="9" style="39" customWidth="1"/>
    <col min="5893" max="5893" width="5.85546875" style="39" customWidth="1"/>
    <col min="5894" max="5894" width="17.140625" style="39" customWidth="1"/>
    <col min="5895" max="5895" width="11.140625" style="39" customWidth="1"/>
    <col min="5896" max="5896" width="11.7109375" style="39" customWidth="1"/>
    <col min="5897" max="5897" width="13.42578125" style="39" customWidth="1"/>
    <col min="5898" max="5898" width="16.28515625" style="39" customWidth="1"/>
    <col min="5899" max="5899" width="15.85546875" style="39" customWidth="1"/>
    <col min="5900" max="5900" width="22.7109375" style="39" customWidth="1"/>
    <col min="5901" max="5901" width="9.42578125" style="39" customWidth="1"/>
    <col min="5902" max="5902" width="11.28515625" style="39" customWidth="1"/>
    <col min="5903" max="5903" width="17.42578125" style="39" customWidth="1"/>
    <col min="5904" max="5904" width="53" style="39" customWidth="1"/>
    <col min="5905" max="6144" width="40.85546875" style="39"/>
    <col min="6145" max="6145" width="4.85546875" style="39" customWidth="1"/>
    <col min="6146" max="6146" width="6.42578125" style="39" customWidth="1"/>
    <col min="6147" max="6147" width="47.42578125" style="39" customWidth="1"/>
    <col min="6148" max="6148" width="9" style="39" customWidth="1"/>
    <col min="6149" max="6149" width="5.85546875" style="39" customWidth="1"/>
    <col min="6150" max="6150" width="17.140625" style="39" customWidth="1"/>
    <col min="6151" max="6151" width="11.140625" style="39" customWidth="1"/>
    <col min="6152" max="6152" width="11.7109375" style="39" customWidth="1"/>
    <col min="6153" max="6153" width="13.42578125" style="39" customWidth="1"/>
    <col min="6154" max="6154" width="16.28515625" style="39" customWidth="1"/>
    <col min="6155" max="6155" width="15.85546875" style="39" customWidth="1"/>
    <col min="6156" max="6156" width="22.7109375" style="39" customWidth="1"/>
    <col min="6157" max="6157" width="9.42578125" style="39" customWidth="1"/>
    <col min="6158" max="6158" width="11.28515625" style="39" customWidth="1"/>
    <col min="6159" max="6159" width="17.42578125" style="39" customWidth="1"/>
    <col min="6160" max="6160" width="53" style="39" customWidth="1"/>
    <col min="6161" max="6400" width="40.85546875" style="39"/>
    <col min="6401" max="6401" width="4.85546875" style="39" customWidth="1"/>
    <col min="6402" max="6402" width="6.42578125" style="39" customWidth="1"/>
    <col min="6403" max="6403" width="47.42578125" style="39" customWidth="1"/>
    <col min="6404" max="6404" width="9" style="39" customWidth="1"/>
    <col min="6405" max="6405" width="5.85546875" style="39" customWidth="1"/>
    <col min="6406" max="6406" width="17.140625" style="39" customWidth="1"/>
    <col min="6407" max="6407" width="11.140625" style="39" customWidth="1"/>
    <col min="6408" max="6408" width="11.7109375" style="39" customWidth="1"/>
    <col min="6409" max="6409" width="13.42578125" style="39" customWidth="1"/>
    <col min="6410" max="6410" width="16.28515625" style="39" customWidth="1"/>
    <col min="6411" max="6411" width="15.85546875" style="39" customWidth="1"/>
    <col min="6412" max="6412" width="22.7109375" style="39" customWidth="1"/>
    <col min="6413" max="6413" width="9.42578125" style="39" customWidth="1"/>
    <col min="6414" max="6414" width="11.28515625" style="39" customWidth="1"/>
    <col min="6415" max="6415" width="17.42578125" style="39" customWidth="1"/>
    <col min="6416" max="6416" width="53" style="39" customWidth="1"/>
    <col min="6417" max="6656" width="40.85546875" style="39"/>
    <col min="6657" max="6657" width="4.85546875" style="39" customWidth="1"/>
    <col min="6658" max="6658" width="6.42578125" style="39" customWidth="1"/>
    <col min="6659" max="6659" width="47.42578125" style="39" customWidth="1"/>
    <col min="6660" max="6660" width="9" style="39" customWidth="1"/>
    <col min="6661" max="6661" width="5.85546875" style="39" customWidth="1"/>
    <col min="6662" max="6662" width="17.140625" style="39" customWidth="1"/>
    <col min="6663" max="6663" width="11.140625" style="39" customWidth="1"/>
    <col min="6664" max="6664" width="11.7109375" style="39" customWidth="1"/>
    <col min="6665" max="6665" width="13.42578125" style="39" customWidth="1"/>
    <col min="6666" max="6666" width="16.28515625" style="39" customWidth="1"/>
    <col min="6667" max="6667" width="15.85546875" style="39" customWidth="1"/>
    <col min="6668" max="6668" width="22.7109375" style="39" customWidth="1"/>
    <col min="6669" max="6669" width="9.42578125" style="39" customWidth="1"/>
    <col min="6670" max="6670" width="11.28515625" style="39" customWidth="1"/>
    <col min="6671" max="6671" width="17.42578125" style="39" customWidth="1"/>
    <col min="6672" max="6672" width="53" style="39" customWidth="1"/>
    <col min="6673" max="6912" width="40.85546875" style="39"/>
    <col min="6913" max="6913" width="4.85546875" style="39" customWidth="1"/>
    <col min="6914" max="6914" width="6.42578125" style="39" customWidth="1"/>
    <col min="6915" max="6915" width="47.42578125" style="39" customWidth="1"/>
    <col min="6916" max="6916" width="9" style="39" customWidth="1"/>
    <col min="6917" max="6917" width="5.85546875" style="39" customWidth="1"/>
    <col min="6918" max="6918" width="17.140625" style="39" customWidth="1"/>
    <col min="6919" max="6919" width="11.140625" style="39" customWidth="1"/>
    <col min="6920" max="6920" width="11.7109375" style="39" customWidth="1"/>
    <col min="6921" max="6921" width="13.42578125" style="39" customWidth="1"/>
    <col min="6922" max="6922" width="16.28515625" style="39" customWidth="1"/>
    <col min="6923" max="6923" width="15.85546875" style="39" customWidth="1"/>
    <col min="6924" max="6924" width="22.7109375" style="39" customWidth="1"/>
    <col min="6925" max="6925" width="9.42578125" style="39" customWidth="1"/>
    <col min="6926" max="6926" width="11.28515625" style="39" customWidth="1"/>
    <col min="6927" max="6927" width="17.42578125" style="39" customWidth="1"/>
    <col min="6928" max="6928" width="53" style="39" customWidth="1"/>
    <col min="6929" max="7168" width="40.85546875" style="39"/>
    <col min="7169" max="7169" width="4.85546875" style="39" customWidth="1"/>
    <col min="7170" max="7170" width="6.42578125" style="39" customWidth="1"/>
    <col min="7171" max="7171" width="47.42578125" style="39" customWidth="1"/>
    <col min="7172" max="7172" width="9" style="39" customWidth="1"/>
    <col min="7173" max="7173" width="5.85546875" style="39" customWidth="1"/>
    <col min="7174" max="7174" width="17.140625" style="39" customWidth="1"/>
    <col min="7175" max="7175" width="11.140625" style="39" customWidth="1"/>
    <col min="7176" max="7176" width="11.7109375" style="39" customWidth="1"/>
    <col min="7177" max="7177" width="13.42578125" style="39" customWidth="1"/>
    <col min="7178" max="7178" width="16.28515625" style="39" customWidth="1"/>
    <col min="7179" max="7179" width="15.85546875" style="39" customWidth="1"/>
    <col min="7180" max="7180" width="22.7109375" style="39" customWidth="1"/>
    <col min="7181" max="7181" width="9.42578125" style="39" customWidth="1"/>
    <col min="7182" max="7182" width="11.28515625" style="39" customWidth="1"/>
    <col min="7183" max="7183" width="17.42578125" style="39" customWidth="1"/>
    <col min="7184" max="7184" width="53" style="39" customWidth="1"/>
    <col min="7185" max="7424" width="40.85546875" style="39"/>
    <col min="7425" max="7425" width="4.85546875" style="39" customWidth="1"/>
    <col min="7426" max="7426" width="6.42578125" style="39" customWidth="1"/>
    <col min="7427" max="7427" width="47.42578125" style="39" customWidth="1"/>
    <col min="7428" max="7428" width="9" style="39" customWidth="1"/>
    <col min="7429" max="7429" width="5.85546875" style="39" customWidth="1"/>
    <col min="7430" max="7430" width="17.140625" style="39" customWidth="1"/>
    <col min="7431" max="7431" width="11.140625" style="39" customWidth="1"/>
    <col min="7432" max="7432" width="11.7109375" style="39" customWidth="1"/>
    <col min="7433" max="7433" width="13.42578125" style="39" customWidth="1"/>
    <col min="7434" max="7434" width="16.28515625" style="39" customWidth="1"/>
    <col min="7435" max="7435" width="15.85546875" style="39" customWidth="1"/>
    <col min="7436" max="7436" width="22.7109375" style="39" customWidth="1"/>
    <col min="7437" max="7437" width="9.42578125" style="39" customWidth="1"/>
    <col min="7438" max="7438" width="11.28515625" style="39" customWidth="1"/>
    <col min="7439" max="7439" width="17.42578125" style="39" customWidth="1"/>
    <col min="7440" max="7440" width="53" style="39" customWidth="1"/>
    <col min="7441" max="7680" width="40.85546875" style="39"/>
    <col min="7681" max="7681" width="4.85546875" style="39" customWidth="1"/>
    <col min="7682" max="7682" width="6.42578125" style="39" customWidth="1"/>
    <col min="7683" max="7683" width="47.42578125" style="39" customWidth="1"/>
    <col min="7684" max="7684" width="9" style="39" customWidth="1"/>
    <col min="7685" max="7685" width="5.85546875" style="39" customWidth="1"/>
    <col min="7686" max="7686" width="17.140625" style="39" customWidth="1"/>
    <col min="7687" max="7687" width="11.140625" style="39" customWidth="1"/>
    <col min="7688" max="7688" width="11.7109375" style="39" customWidth="1"/>
    <col min="7689" max="7689" width="13.42578125" style="39" customWidth="1"/>
    <col min="7690" max="7690" width="16.28515625" style="39" customWidth="1"/>
    <col min="7691" max="7691" width="15.85546875" style="39" customWidth="1"/>
    <col min="7692" max="7692" width="22.7109375" style="39" customWidth="1"/>
    <col min="7693" max="7693" width="9.42578125" style="39" customWidth="1"/>
    <col min="7694" max="7694" width="11.28515625" style="39" customWidth="1"/>
    <col min="7695" max="7695" width="17.42578125" style="39" customWidth="1"/>
    <col min="7696" max="7696" width="53" style="39" customWidth="1"/>
    <col min="7697" max="7936" width="40.85546875" style="39"/>
    <col min="7937" max="7937" width="4.85546875" style="39" customWidth="1"/>
    <col min="7938" max="7938" width="6.42578125" style="39" customWidth="1"/>
    <col min="7939" max="7939" width="47.42578125" style="39" customWidth="1"/>
    <col min="7940" max="7940" width="9" style="39" customWidth="1"/>
    <col min="7941" max="7941" width="5.85546875" style="39" customWidth="1"/>
    <col min="7942" max="7942" width="17.140625" style="39" customWidth="1"/>
    <col min="7943" max="7943" width="11.140625" style="39" customWidth="1"/>
    <col min="7944" max="7944" width="11.7109375" style="39" customWidth="1"/>
    <col min="7945" max="7945" width="13.42578125" style="39" customWidth="1"/>
    <col min="7946" max="7946" width="16.28515625" style="39" customWidth="1"/>
    <col min="7947" max="7947" width="15.85546875" style="39" customWidth="1"/>
    <col min="7948" max="7948" width="22.7109375" style="39" customWidth="1"/>
    <col min="7949" max="7949" width="9.42578125" style="39" customWidth="1"/>
    <col min="7950" max="7950" width="11.28515625" style="39" customWidth="1"/>
    <col min="7951" max="7951" width="17.42578125" style="39" customWidth="1"/>
    <col min="7952" max="7952" width="53" style="39" customWidth="1"/>
    <col min="7953" max="8192" width="40.85546875" style="39"/>
    <col min="8193" max="8193" width="4.85546875" style="39" customWidth="1"/>
    <col min="8194" max="8194" width="6.42578125" style="39" customWidth="1"/>
    <col min="8195" max="8195" width="47.42578125" style="39" customWidth="1"/>
    <col min="8196" max="8196" width="9" style="39" customWidth="1"/>
    <col min="8197" max="8197" width="5.85546875" style="39" customWidth="1"/>
    <col min="8198" max="8198" width="17.140625" style="39" customWidth="1"/>
    <col min="8199" max="8199" width="11.140625" style="39" customWidth="1"/>
    <col min="8200" max="8200" width="11.7109375" style="39" customWidth="1"/>
    <col min="8201" max="8201" width="13.42578125" style="39" customWidth="1"/>
    <col min="8202" max="8202" width="16.28515625" style="39" customWidth="1"/>
    <col min="8203" max="8203" width="15.85546875" style="39" customWidth="1"/>
    <col min="8204" max="8204" width="22.7109375" style="39" customWidth="1"/>
    <col min="8205" max="8205" width="9.42578125" style="39" customWidth="1"/>
    <col min="8206" max="8206" width="11.28515625" style="39" customWidth="1"/>
    <col min="8207" max="8207" width="17.42578125" style="39" customWidth="1"/>
    <col min="8208" max="8208" width="53" style="39" customWidth="1"/>
    <col min="8209" max="8448" width="40.85546875" style="39"/>
    <col min="8449" max="8449" width="4.85546875" style="39" customWidth="1"/>
    <col min="8450" max="8450" width="6.42578125" style="39" customWidth="1"/>
    <col min="8451" max="8451" width="47.42578125" style="39" customWidth="1"/>
    <col min="8452" max="8452" width="9" style="39" customWidth="1"/>
    <col min="8453" max="8453" width="5.85546875" style="39" customWidth="1"/>
    <col min="8454" max="8454" width="17.140625" style="39" customWidth="1"/>
    <col min="8455" max="8455" width="11.140625" style="39" customWidth="1"/>
    <col min="8456" max="8456" width="11.7109375" style="39" customWidth="1"/>
    <col min="8457" max="8457" width="13.42578125" style="39" customWidth="1"/>
    <col min="8458" max="8458" width="16.28515625" style="39" customWidth="1"/>
    <col min="8459" max="8459" width="15.85546875" style="39" customWidth="1"/>
    <col min="8460" max="8460" width="22.7109375" style="39" customWidth="1"/>
    <col min="8461" max="8461" width="9.42578125" style="39" customWidth="1"/>
    <col min="8462" max="8462" width="11.28515625" style="39" customWidth="1"/>
    <col min="8463" max="8463" width="17.42578125" style="39" customWidth="1"/>
    <col min="8464" max="8464" width="53" style="39" customWidth="1"/>
    <col min="8465" max="8704" width="40.85546875" style="39"/>
    <col min="8705" max="8705" width="4.85546875" style="39" customWidth="1"/>
    <col min="8706" max="8706" width="6.42578125" style="39" customWidth="1"/>
    <col min="8707" max="8707" width="47.42578125" style="39" customWidth="1"/>
    <col min="8708" max="8708" width="9" style="39" customWidth="1"/>
    <col min="8709" max="8709" width="5.85546875" style="39" customWidth="1"/>
    <col min="8710" max="8710" width="17.140625" style="39" customWidth="1"/>
    <col min="8711" max="8711" width="11.140625" style="39" customWidth="1"/>
    <col min="8712" max="8712" width="11.7109375" style="39" customWidth="1"/>
    <col min="8713" max="8713" width="13.42578125" style="39" customWidth="1"/>
    <col min="8714" max="8714" width="16.28515625" style="39" customWidth="1"/>
    <col min="8715" max="8715" width="15.85546875" style="39" customWidth="1"/>
    <col min="8716" max="8716" width="22.7109375" style="39" customWidth="1"/>
    <col min="8717" max="8717" width="9.42578125" style="39" customWidth="1"/>
    <col min="8718" max="8718" width="11.28515625" style="39" customWidth="1"/>
    <col min="8719" max="8719" width="17.42578125" style="39" customWidth="1"/>
    <col min="8720" max="8720" width="53" style="39" customWidth="1"/>
    <col min="8721" max="8960" width="40.85546875" style="39"/>
    <col min="8961" max="8961" width="4.85546875" style="39" customWidth="1"/>
    <col min="8962" max="8962" width="6.42578125" style="39" customWidth="1"/>
    <col min="8963" max="8963" width="47.42578125" style="39" customWidth="1"/>
    <col min="8964" max="8964" width="9" style="39" customWidth="1"/>
    <col min="8965" max="8965" width="5.85546875" style="39" customWidth="1"/>
    <col min="8966" max="8966" width="17.140625" style="39" customWidth="1"/>
    <col min="8967" max="8967" width="11.140625" style="39" customWidth="1"/>
    <col min="8968" max="8968" width="11.7109375" style="39" customWidth="1"/>
    <col min="8969" max="8969" width="13.42578125" style="39" customWidth="1"/>
    <col min="8970" max="8970" width="16.28515625" style="39" customWidth="1"/>
    <col min="8971" max="8971" width="15.85546875" style="39" customWidth="1"/>
    <col min="8972" max="8972" width="22.7109375" style="39" customWidth="1"/>
    <col min="8973" max="8973" width="9.42578125" style="39" customWidth="1"/>
    <col min="8974" max="8974" width="11.28515625" style="39" customWidth="1"/>
    <col min="8975" max="8975" width="17.42578125" style="39" customWidth="1"/>
    <col min="8976" max="8976" width="53" style="39" customWidth="1"/>
    <col min="8977" max="9216" width="40.85546875" style="39"/>
    <col min="9217" max="9217" width="4.85546875" style="39" customWidth="1"/>
    <col min="9218" max="9218" width="6.42578125" style="39" customWidth="1"/>
    <col min="9219" max="9219" width="47.42578125" style="39" customWidth="1"/>
    <col min="9220" max="9220" width="9" style="39" customWidth="1"/>
    <col min="9221" max="9221" width="5.85546875" style="39" customWidth="1"/>
    <col min="9222" max="9222" width="17.140625" style="39" customWidth="1"/>
    <col min="9223" max="9223" width="11.140625" style="39" customWidth="1"/>
    <col min="9224" max="9224" width="11.7109375" style="39" customWidth="1"/>
    <col min="9225" max="9225" width="13.42578125" style="39" customWidth="1"/>
    <col min="9226" max="9226" width="16.28515625" style="39" customWidth="1"/>
    <col min="9227" max="9227" width="15.85546875" style="39" customWidth="1"/>
    <col min="9228" max="9228" width="22.7109375" style="39" customWidth="1"/>
    <col min="9229" max="9229" width="9.42578125" style="39" customWidth="1"/>
    <col min="9230" max="9230" width="11.28515625" style="39" customWidth="1"/>
    <col min="9231" max="9231" width="17.42578125" style="39" customWidth="1"/>
    <col min="9232" max="9232" width="53" style="39" customWidth="1"/>
    <col min="9233" max="9472" width="40.85546875" style="39"/>
    <col min="9473" max="9473" width="4.85546875" style="39" customWidth="1"/>
    <col min="9474" max="9474" width="6.42578125" style="39" customWidth="1"/>
    <col min="9475" max="9475" width="47.42578125" style="39" customWidth="1"/>
    <col min="9476" max="9476" width="9" style="39" customWidth="1"/>
    <col min="9477" max="9477" width="5.85546875" style="39" customWidth="1"/>
    <col min="9478" max="9478" width="17.140625" style="39" customWidth="1"/>
    <col min="9479" max="9479" width="11.140625" style="39" customWidth="1"/>
    <col min="9480" max="9480" width="11.7109375" style="39" customWidth="1"/>
    <col min="9481" max="9481" width="13.42578125" style="39" customWidth="1"/>
    <col min="9482" max="9482" width="16.28515625" style="39" customWidth="1"/>
    <col min="9483" max="9483" width="15.85546875" style="39" customWidth="1"/>
    <col min="9484" max="9484" width="22.7109375" style="39" customWidth="1"/>
    <col min="9485" max="9485" width="9.42578125" style="39" customWidth="1"/>
    <col min="9486" max="9486" width="11.28515625" style="39" customWidth="1"/>
    <col min="9487" max="9487" width="17.42578125" style="39" customWidth="1"/>
    <col min="9488" max="9488" width="53" style="39" customWidth="1"/>
    <col min="9489" max="9728" width="40.85546875" style="39"/>
    <col min="9729" max="9729" width="4.85546875" style="39" customWidth="1"/>
    <col min="9730" max="9730" width="6.42578125" style="39" customWidth="1"/>
    <col min="9731" max="9731" width="47.42578125" style="39" customWidth="1"/>
    <col min="9732" max="9732" width="9" style="39" customWidth="1"/>
    <col min="9733" max="9733" width="5.85546875" style="39" customWidth="1"/>
    <col min="9734" max="9734" width="17.140625" style="39" customWidth="1"/>
    <col min="9735" max="9735" width="11.140625" style="39" customWidth="1"/>
    <col min="9736" max="9736" width="11.7109375" style="39" customWidth="1"/>
    <col min="9737" max="9737" width="13.42578125" style="39" customWidth="1"/>
    <col min="9738" max="9738" width="16.28515625" style="39" customWidth="1"/>
    <col min="9739" max="9739" width="15.85546875" style="39" customWidth="1"/>
    <col min="9740" max="9740" width="22.7109375" style="39" customWidth="1"/>
    <col min="9741" max="9741" width="9.42578125" style="39" customWidth="1"/>
    <col min="9742" max="9742" width="11.28515625" style="39" customWidth="1"/>
    <col min="9743" max="9743" width="17.42578125" style="39" customWidth="1"/>
    <col min="9744" max="9744" width="53" style="39" customWidth="1"/>
    <col min="9745" max="9984" width="40.85546875" style="39"/>
    <col min="9985" max="9985" width="4.85546875" style="39" customWidth="1"/>
    <col min="9986" max="9986" width="6.42578125" style="39" customWidth="1"/>
    <col min="9987" max="9987" width="47.42578125" style="39" customWidth="1"/>
    <col min="9988" max="9988" width="9" style="39" customWidth="1"/>
    <col min="9989" max="9989" width="5.85546875" style="39" customWidth="1"/>
    <col min="9990" max="9990" width="17.140625" style="39" customWidth="1"/>
    <col min="9991" max="9991" width="11.140625" style="39" customWidth="1"/>
    <col min="9992" max="9992" width="11.7109375" style="39" customWidth="1"/>
    <col min="9993" max="9993" width="13.42578125" style="39" customWidth="1"/>
    <col min="9994" max="9994" width="16.28515625" style="39" customWidth="1"/>
    <col min="9995" max="9995" width="15.85546875" style="39" customWidth="1"/>
    <col min="9996" max="9996" width="22.7109375" style="39" customWidth="1"/>
    <col min="9997" max="9997" width="9.42578125" style="39" customWidth="1"/>
    <col min="9998" max="9998" width="11.28515625" style="39" customWidth="1"/>
    <col min="9999" max="9999" width="17.42578125" style="39" customWidth="1"/>
    <col min="10000" max="10000" width="53" style="39" customWidth="1"/>
    <col min="10001" max="10240" width="40.85546875" style="39"/>
    <col min="10241" max="10241" width="4.85546875" style="39" customWidth="1"/>
    <col min="10242" max="10242" width="6.42578125" style="39" customWidth="1"/>
    <col min="10243" max="10243" width="47.42578125" style="39" customWidth="1"/>
    <col min="10244" max="10244" width="9" style="39" customWidth="1"/>
    <col min="10245" max="10245" width="5.85546875" style="39" customWidth="1"/>
    <col min="10246" max="10246" width="17.140625" style="39" customWidth="1"/>
    <col min="10247" max="10247" width="11.140625" style="39" customWidth="1"/>
    <col min="10248" max="10248" width="11.7109375" style="39" customWidth="1"/>
    <col min="10249" max="10249" width="13.42578125" style="39" customWidth="1"/>
    <col min="10250" max="10250" width="16.28515625" style="39" customWidth="1"/>
    <col min="10251" max="10251" width="15.85546875" style="39" customWidth="1"/>
    <col min="10252" max="10252" width="22.7109375" style="39" customWidth="1"/>
    <col min="10253" max="10253" width="9.42578125" style="39" customWidth="1"/>
    <col min="10254" max="10254" width="11.28515625" style="39" customWidth="1"/>
    <col min="10255" max="10255" width="17.42578125" style="39" customWidth="1"/>
    <col min="10256" max="10256" width="53" style="39" customWidth="1"/>
    <col min="10257" max="10496" width="40.85546875" style="39"/>
    <col min="10497" max="10497" width="4.85546875" style="39" customWidth="1"/>
    <col min="10498" max="10498" width="6.42578125" style="39" customWidth="1"/>
    <col min="10499" max="10499" width="47.42578125" style="39" customWidth="1"/>
    <col min="10500" max="10500" width="9" style="39" customWidth="1"/>
    <col min="10501" max="10501" width="5.85546875" style="39" customWidth="1"/>
    <col min="10502" max="10502" width="17.140625" style="39" customWidth="1"/>
    <col min="10503" max="10503" width="11.140625" style="39" customWidth="1"/>
    <col min="10504" max="10504" width="11.7109375" style="39" customWidth="1"/>
    <col min="10505" max="10505" width="13.42578125" style="39" customWidth="1"/>
    <col min="10506" max="10506" width="16.28515625" style="39" customWidth="1"/>
    <col min="10507" max="10507" width="15.85546875" style="39" customWidth="1"/>
    <col min="10508" max="10508" width="22.7109375" style="39" customWidth="1"/>
    <col min="10509" max="10509" width="9.42578125" style="39" customWidth="1"/>
    <col min="10510" max="10510" width="11.28515625" style="39" customWidth="1"/>
    <col min="10511" max="10511" width="17.42578125" style="39" customWidth="1"/>
    <col min="10512" max="10512" width="53" style="39" customWidth="1"/>
    <col min="10513" max="10752" width="40.85546875" style="39"/>
    <col min="10753" max="10753" width="4.85546875" style="39" customWidth="1"/>
    <col min="10754" max="10754" width="6.42578125" style="39" customWidth="1"/>
    <col min="10755" max="10755" width="47.42578125" style="39" customWidth="1"/>
    <col min="10756" max="10756" width="9" style="39" customWidth="1"/>
    <col min="10757" max="10757" width="5.85546875" style="39" customWidth="1"/>
    <col min="10758" max="10758" width="17.140625" style="39" customWidth="1"/>
    <col min="10759" max="10759" width="11.140625" style="39" customWidth="1"/>
    <col min="10760" max="10760" width="11.7109375" style="39" customWidth="1"/>
    <col min="10761" max="10761" width="13.42578125" style="39" customWidth="1"/>
    <col min="10762" max="10762" width="16.28515625" style="39" customWidth="1"/>
    <col min="10763" max="10763" width="15.85546875" style="39" customWidth="1"/>
    <col min="10764" max="10764" width="22.7109375" style="39" customWidth="1"/>
    <col min="10765" max="10765" width="9.42578125" style="39" customWidth="1"/>
    <col min="10766" max="10766" width="11.28515625" style="39" customWidth="1"/>
    <col min="10767" max="10767" width="17.42578125" style="39" customWidth="1"/>
    <col min="10768" max="10768" width="53" style="39" customWidth="1"/>
    <col min="10769" max="11008" width="40.85546875" style="39"/>
    <col min="11009" max="11009" width="4.85546875" style="39" customWidth="1"/>
    <col min="11010" max="11010" width="6.42578125" style="39" customWidth="1"/>
    <col min="11011" max="11011" width="47.42578125" style="39" customWidth="1"/>
    <col min="11012" max="11012" width="9" style="39" customWidth="1"/>
    <col min="11013" max="11013" width="5.85546875" style="39" customWidth="1"/>
    <col min="11014" max="11014" width="17.140625" style="39" customWidth="1"/>
    <col min="11015" max="11015" width="11.140625" style="39" customWidth="1"/>
    <col min="11016" max="11016" width="11.7109375" style="39" customWidth="1"/>
    <col min="11017" max="11017" width="13.42578125" style="39" customWidth="1"/>
    <col min="11018" max="11018" width="16.28515625" style="39" customWidth="1"/>
    <col min="11019" max="11019" width="15.85546875" style="39" customWidth="1"/>
    <col min="11020" max="11020" width="22.7109375" style="39" customWidth="1"/>
    <col min="11021" max="11021" width="9.42578125" style="39" customWidth="1"/>
    <col min="11022" max="11022" width="11.28515625" style="39" customWidth="1"/>
    <col min="11023" max="11023" width="17.42578125" style="39" customWidth="1"/>
    <col min="11024" max="11024" width="53" style="39" customWidth="1"/>
    <col min="11025" max="11264" width="40.85546875" style="39"/>
    <col min="11265" max="11265" width="4.85546875" style="39" customWidth="1"/>
    <col min="11266" max="11266" width="6.42578125" style="39" customWidth="1"/>
    <col min="11267" max="11267" width="47.42578125" style="39" customWidth="1"/>
    <col min="11268" max="11268" width="9" style="39" customWidth="1"/>
    <col min="11269" max="11269" width="5.85546875" style="39" customWidth="1"/>
    <col min="11270" max="11270" width="17.140625" style="39" customWidth="1"/>
    <col min="11271" max="11271" width="11.140625" style="39" customWidth="1"/>
    <col min="11272" max="11272" width="11.7109375" style="39" customWidth="1"/>
    <col min="11273" max="11273" width="13.42578125" style="39" customWidth="1"/>
    <col min="11274" max="11274" width="16.28515625" style="39" customWidth="1"/>
    <col min="11275" max="11275" width="15.85546875" style="39" customWidth="1"/>
    <col min="11276" max="11276" width="22.7109375" style="39" customWidth="1"/>
    <col min="11277" max="11277" width="9.42578125" style="39" customWidth="1"/>
    <col min="11278" max="11278" width="11.28515625" style="39" customWidth="1"/>
    <col min="11279" max="11279" width="17.42578125" style="39" customWidth="1"/>
    <col min="11280" max="11280" width="53" style="39" customWidth="1"/>
    <col min="11281" max="11520" width="40.85546875" style="39"/>
    <col min="11521" max="11521" width="4.85546875" style="39" customWidth="1"/>
    <col min="11522" max="11522" width="6.42578125" style="39" customWidth="1"/>
    <col min="11523" max="11523" width="47.42578125" style="39" customWidth="1"/>
    <col min="11524" max="11524" width="9" style="39" customWidth="1"/>
    <col min="11525" max="11525" width="5.85546875" style="39" customWidth="1"/>
    <col min="11526" max="11526" width="17.140625" style="39" customWidth="1"/>
    <col min="11527" max="11527" width="11.140625" style="39" customWidth="1"/>
    <col min="11528" max="11528" width="11.7109375" style="39" customWidth="1"/>
    <col min="11529" max="11529" width="13.42578125" style="39" customWidth="1"/>
    <col min="11530" max="11530" width="16.28515625" style="39" customWidth="1"/>
    <col min="11531" max="11531" width="15.85546875" style="39" customWidth="1"/>
    <col min="11532" max="11532" width="22.7109375" style="39" customWidth="1"/>
    <col min="11533" max="11533" width="9.42578125" style="39" customWidth="1"/>
    <col min="11534" max="11534" width="11.28515625" style="39" customWidth="1"/>
    <col min="11535" max="11535" width="17.42578125" style="39" customWidth="1"/>
    <col min="11536" max="11536" width="53" style="39" customWidth="1"/>
    <col min="11537" max="11776" width="40.85546875" style="39"/>
    <col min="11777" max="11777" width="4.85546875" style="39" customWidth="1"/>
    <col min="11778" max="11778" width="6.42578125" style="39" customWidth="1"/>
    <col min="11779" max="11779" width="47.42578125" style="39" customWidth="1"/>
    <col min="11780" max="11780" width="9" style="39" customWidth="1"/>
    <col min="11781" max="11781" width="5.85546875" style="39" customWidth="1"/>
    <col min="11782" max="11782" width="17.140625" style="39" customWidth="1"/>
    <col min="11783" max="11783" width="11.140625" style="39" customWidth="1"/>
    <col min="11784" max="11784" width="11.7109375" style="39" customWidth="1"/>
    <col min="11785" max="11785" width="13.42578125" style="39" customWidth="1"/>
    <col min="11786" max="11786" width="16.28515625" style="39" customWidth="1"/>
    <col min="11787" max="11787" width="15.85546875" style="39" customWidth="1"/>
    <col min="11788" max="11788" width="22.7109375" style="39" customWidth="1"/>
    <col min="11789" max="11789" width="9.42578125" style="39" customWidth="1"/>
    <col min="11790" max="11790" width="11.28515625" style="39" customWidth="1"/>
    <col min="11791" max="11791" width="17.42578125" style="39" customWidth="1"/>
    <col min="11792" max="11792" width="53" style="39" customWidth="1"/>
    <col min="11793" max="12032" width="40.85546875" style="39"/>
    <col min="12033" max="12033" width="4.85546875" style="39" customWidth="1"/>
    <col min="12034" max="12034" width="6.42578125" style="39" customWidth="1"/>
    <col min="12035" max="12035" width="47.42578125" style="39" customWidth="1"/>
    <col min="12036" max="12036" width="9" style="39" customWidth="1"/>
    <col min="12037" max="12037" width="5.85546875" style="39" customWidth="1"/>
    <col min="12038" max="12038" width="17.140625" style="39" customWidth="1"/>
    <col min="12039" max="12039" width="11.140625" style="39" customWidth="1"/>
    <col min="12040" max="12040" width="11.7109375" style="39" customWidth="1"/>
    <col min="12041" max="12041" width="13.42578125" style="39" customWidth="1"/>
    <col min="12042" max="12042" width="16.28515625" style="39" customWidth="1"/>
    <col min="12043" max="12043" width="15.85546875" style="39" customWidth="1"/>
    <col min="12044" max="12044" width="22.7109375" style="39" customWidth="1"/>
    <col min="12045" max="12045" width="9.42578125" style="39" customWidth="1"/>
    <col min="12046" max="12046" width="11.28515625" style="39" customWidth="1"/>
    <col min="12047" max="12047" width="17.42578125" style="39" customWidth="1"/>
    <col min="12048" max="12048" width="53" style="39" customWidth="1"/>
    <col min="12049" max="12288" width="40.85546875" style="39"/>
    <col min="12289" max="12289" width="4.85546875" style="39" customWidth="1"/>
    <col min="12290" max="12290" width="6.42578125" style="39" customWidth="1"/>
    <col min="12291" max="12291" width="47.42578125" style="39" customWidth="1"/>
    <col min="12292" max="12292" width="9" style="39" customWidth="1"/>
    <col min="12293" max="12293" width="5.85546875" style="39" customWidth="1"/>
    <col min="12294" max="12294" width="17.140625" style="39" customWidth="1"/>
    <col min="12295" max="12295" width="11.140625" style="39" customWidth="1"/>
    <col min="12296" max="12296" width="11.7109375" style="39" customWidth="1"/>
    <col min="12297" max="12297" width="13.42578125" style="39" customWidth="1"/>
    <col min="12298" max="12298" width="16.28515625" style="39" customWidth="1"/>
    <col min="12299" max="12299" width="15.85546875" style="39" customWidth="1"/>
    <col min="12300" max="12300" width="22.7109375" style="39" customWidth="1"/>
    <col min="12301" max="12301" width="9.42578125" style="39" customWidth="1"/>
    <col min="12302" max="12302" width="11.28515625" style="39" customWidth="1"/>
    <col min="12303" max="12303" width="17.42578125" style="39" customWidth="1"/>
    <col min="12304" max="12304" width="53" style="39" customWidth="1"/>
    <col min="12305" max="12544" width="40.85546875" style="39"/>
    <col min="12545" max="12545" width="4.85546875" style="39" customWidth="1"/>
    <col min="12546" max="12546" width="6.42578125" style="39" customWidth="1"/>
    <col min="12547" max="12547" width="47.42578125" style="39" customWidth="1"/>
    <col min="12548" max="12548" width="9" style="39" customWidth="1"/>
    <col min="12549" max="12549" width="5.85546875" style="39" customWidth="1"/>
    <col min="12550" max="12550" width="17.140625" style="39" customWidth="1"/>
    <col min="12551" max="12551" width="11.140625" style="39" customWidth="1"/>
    <col min="12552" max="12552" width="11.7109375" style="39" customWidth="1"/>
    <col min="12553" max="12553" width="13.42578125" style="39" customWidth="1"/>
    <col min="12554" max="12554" width="16.28515625" style="39" customWidth="1"/>
    <col min="12555" max="12555" width="15.85546875" style="39" customWidth="1"/>
    <col min="12556" max="12556" width="22.7109375" style="39" customWidth="1"/>
    <col min="12557" max="12557" width="9.42578125" style="39" customWidth="1"/>
    <col min="12558" max="12558" width="11.28515625" style="39" customWidth="1"/>
    <col min="12559" max="12559" width="17.42578125" style="39" customWidth="1"/>
    <col min="12560" max="12560" width="53" style="39" customWidth="1"/>
    <col min="12561" max="12800" width="40.85546875" style="39"/>
    <col min="12801" max="12801" width="4.85546875" style="39" customWidth="1"/>
    <col min="12802" max="12802" width="6.42578125" style="39" customWidth="1"/>
    <col min="12803" max="12803" width="47.42578125" style="39" customWidth="1"/>
    <col min="12804" max="12804" width="9" style="39" customWidth="1"/>
    <col min="12805" max="12805" width="5.85546875" style="39" customWidth="1"/>
    <col min="12806" max="12806" width="17.140625" style="39" customWidth="1"/>
    <col min="12807" max="12807" width="11.140625" style="39" customWidth="1"/>
    <col min="12808" max="12808" width="11.7109375" style="39" customWidth="1"/>
    <col min="12809" max="12809" width="13.42578125" style="39" customWidth="1"/>
    <col min="12810" max="12810" width="16.28515625" style="39" customWidth="1"/>
    <col min="12811" max="12811" width="15.85546875" style="39" customWidth="1"/>
    <col min="12812" max="12812" width="22.7109375" style="39" customWidth="1"/>
    <col min="12813" max="12813" width="9.42578125" style="39" customWidth="1"/>
    <col min="12814" max="12814" width="11.28515625" style="39" customWidth="1"/>
    <col min="12815" max="12815" width="17.42578125" style="39" customWidth="1"/>
    <col min="12816" max="12816" width="53" style="39" customWidth="1"/>
    <col min="12817" max="13056" width="40.85546875" style="39"/>
    <col min="13057" max="13057" width="4.85546875" style="39" customWidth="1"/>
    <col min="13058" max="13058" width="6.42578125" style="39" customWidth="1"/>
    <col min="13059" max="13059" width="47.42578125" style="39" customWidth="1"/>
    <col min="13060" max="13060" width="9" style="39" customWidth="1"/>
    <col min="13061" max="13061" width="5.85546875" style="39" customWidth="1"/>
    <col min="13062" max="13062" width="17.140625" style="39" customWidth="1"/>
    <col min="13063" max="13063" width="11.140625" style="39" customWidth="1"/>
    <col min="13064" max="13064" width="11.7109375" style="39" customWidth="1"/>
    <col min="13065" max="13065" width="13.42578125" style="39" customWidth="1"/>
    <col min="13066" max="13066" width="16.28515625" style="39" customWidth="1"/>
    <col min="13067" max="13067" width="15.85546875" style="39" customWidth="1"/>
    <col min="13068" max="13068" width="22.7109375" style="39" customWidth="1"/>
    <col min="13069" max="13069" width="9.42578125" style="39" customWidth="1"/>
    <col min="13070" max="13070" width="11.28515625" style="39" customWidth="1"/>
    <col min="13071" max="13071" width="17.42578125" style="39" customWidth="1"/>
    <col min="13072" max="13072" width="53" style="39" customWidth="1"/>
    <col min="13073" max="13312" width="40.85546875" style="39"/>
    <col min="13313" max="13313" width="4.85546875" style="39" customWidth="1"/>
    <col min="13314" max="13314" width="6.42578125" style="39" customWidth="1"/>
    <col min="13315" max="13315" width="47.42578125" style="39" customWidth="1"/>
    <col min="13316" max="13316" width="9" style="39" customWidth="1"/>
    <col min="13317" max="13317" width="5.85546875" style="39" customWidth="1"/>
    <col min="13318" max="13318" width="17.140625" style="39" customWidth="1"/>
    <col min="13319" max="13319" width="11.140625" style="39" customWidth="1"/>
    <col min="13320" max="13320" width="11.7109375" style="39" customWidth="1"/>
    <col min="13321" max="13321" width="13.42578125" style="39" customWidth="1"/>
    <col min="13322" max="13322" width="16.28515625" style="39" customWidth="1"/>
    <col min="13323" max="13323" width="15.85546875" style="39" customWidth="1"/>
    <col min="13324" max="13324" width="22.7109375" style="39" customWidth="1"/>
    <col min="13325" max="13325" width="9.42578125" style="39" customWidth="1"/>
    <col min="13326" max="13326" width="11.28515625" style="39" customWidth="1"/>
    <col min="13327" max="13327" width="17.42578125" style="39" customWidth="1"/>
    <col min="13328" max="13328" width="53" style="39" customWidth="1"/>
    <col min="13329" max="13568" width="40.85546875" style="39"/>
    <col min="13569" max="13569" width="4.85546875" style="39" customWidth="1"/>
    <col min="13570" max="13570" width="6.42578125" style="39" customWidth="1"/>
    <col min="13571" max="13571" width="47.42578125" style="39" customWidth="1"/>
    <col min="13572" max="13572" width="9" style="39" customWidth="1"/>
    <col min="13573" max="13573" width="5.85546875" style="39" customWidth="1"/>
    <col min="13574" max="13574" width="17.140625" style="39" customWidth="1"/>
    <col min="13575" max="13575" width="11.140625" style="39" customWidth="1"/>
    <col min="13576" max="13576" width="11.7109375" style="39" customWidth="1"/>
    <col min="13577" max="13577" width="13.42578125" style="39" customWidth="1"/>
    <col min="13578" max="13578" width="16.28515625" style="39" customWidth="1"/>
    <col min="13579" max="13579" width="15.85546875" style="39" customWidth="1"/>
    <col min="13580" max="13580" width="22.7109375" style="39" customWidth="1"/>
    <col min="13581" max="13581" width="9.42578125" style="39" customWidth="1"/>
    <col min="13582" max="13582" width="11.28515625" style="39" customWidth="1"/>
    <col min="13583" max="13583" width="17.42578125" style="39" customWidth="1"/>
    <col min="13584" max="13584" width="53" style="39" customWidth="1"/>
    <col min="13585" max="13824" width="40.85546875" style="39"/>
    <col min="13825" max="13825" width="4.85546875" style="39" customWidth="1"/>
    <col min="13826" max="13826" width="6.42578125" style="39" customWidth="1"/>
    <col min="13827" max="13827" width="47.42578125" style="39" customWidth="1"/>
    <col min="13828" max="13828" width="9" style="39" customWidth="1"/>
    <col min="13829" max="13829" width="5.85546875" style="39" customWidth="1"/>
    <col min="13830" max="13830" width="17.140625" style="39" customWidth="1"/>
    <col min="13831" max="13831" width="11.140625" style="39" customWidth="1"/>
    <col min="13832" max="13832" width="11.7109375" style="39" customWidth="1"/>
    <col min="13833" max="13833" width="13.42578125" style="39" customWidth="1"/>
    <col min="13834" max="13834" width="16.28515625" style="39" customWidth="1"/>
    <col min="13835" max="13835" width="15.85546875" style="39" customWidth="1"/>
    <col min="13836" max="13836" width="22.7109375" style="39" customWidth="1"/>
    <col min="13837" max="13837" width="9.42578125" style="39" customWidth="1"/>
    <col min="13838" max="13838" width="11.28515625" style="39" customWidth="1"/>
    <col min="13839" max="13839" width="17.42578125" style="39" customWidth="1"/>
    <col min="13840" max="13840" width="53" style="39" customWidth="1"/>
    <col min="13841" max="14080" width="40.85546875" style="39"/>
    <col min="14081" max="14081" width="4.85546875" style="39" customWidth="1"/>
    <col min="14082" max="14082" width="6.42578125" style="39" customWidth="1"/>
    <col min="14083" max="14083" width="47.42578125" style="39" customWidth="1"/>
    <col min="14084" max="14084" width="9" style="39" customWidth="1"/>
    <col min="14085" max="14085" width="5.85546875" style="39" customWidth="1"/>
    <col min="14086" max="14086" width="17.140625" style="39" customWidth="1"/>
    <col min="14087" max="14087" width="11.140625" style="39" customWidth="1"/>
    <col min="14088" max="14088" width="11.7109375" style="39" customWidth="1"/>
    <col min="14089" max="14089" width="13.42578125" style="39" customWidth="1"/>
    <col min="14090" max="14090" width="16.28515625" style="39" customWidth="1"/>
    <col min="14091" max="14091" width="15.85546875" style="39" customWidth="1"/>
    <col min="14092" max="14092" width="22.7109375" style="39" customWidth="1"/>
    <col min="14093" max="14093" width="9.42578125" style="39" customWidth="1"/>
    <col min="14094" max="14094" width="11.28515625" style="39" customWidth="1"/>
    <col min="14095" max="14095" width="17.42578125" style="39" customWidth="1"/>
    <col min="14096" max="14096" width="53" style="39" customWidth="1"/>
    <col min="14097" max="14336" width="40.85546875" style="39"/>
    <col min="14337" max="14337" width="4.85546875" style="39" customWidth="1"/>
    <col min="14338" max="14338" width="6.42578125" style="39" customWidth="1"/>
    <col min="14339" max="14339" width="47.42578125" style="39" customWidth="1"/>
    <col min="14340" max="14340" width="9" style="39" customWidth="1"/>
    <col min="14341" max="14341" width="5.85546875" style="39" customWidth="1"/>
    <col min="14342" max="14342" width="17.140625" style="39" customWidth="1"/>
    <col min="14343" max="14343" width="11.140625" style="39" customWidth="1"/>
    <col min="14344" max="14344" width="11.7109375" style="39" customWidth="1"/>
    <col min="14345" max="14345" width="13.42578125" style="39" customWidth="1"/>
    <col min="14346" max="14346" width="16.28515625" style="39" customWidth="1"/>
    <col min="14347" max="14347" width="15.85546875" style="39" customWidth="1"/>
    <col min="14348" max="14348" width="22.7109375" style="39" customWidth="1"/>
    <col min="14349" max="14349" width="9.42578125" style="39" customWidth="1"/>
    <col min="14350" max="14350" width="11.28515625" style="39" customWidth="1"/>
    <col min="14351" max="14351" width="17.42578125" style="39" customWidth="1"/>
    <col min="14352" max="14352" width="53" style="39" customWidth="1"/>
    <col min="14353" max="14592" width="40.85546875" style="39"/>
    <col min="14593" max="14593" width="4.85546875" style="39" customWidth="1"/>
    <col min="14594" max="14594" width="6.42578125" style="39" customWidth="1"/>
    <col min="14595" max="14595" width="47.42578125" style="39" customWidth="1"/>
    <col min="14596" max="14596" width="9" style="39" customWidth="1"/>
    <col min="14597" max="14597" width="5.85546875" style="39" customWidth="1"/>
    <col min="14598" max="14598" width="17.140625" style="39" customWidth="1"/>
    <col min="14599" max="14599" width="11.140625" style="39" customWidth="1"/>
    <col min="14600" max="14600" width="11.7109375" style="39" customWidth="1"/>
    <col min="14601" max="14601" width="13.42578125" style="39" customWidth="1"/>
    <col min="14602" max="14602" width="16.28515625" style="39" customWidth="1"/>
    <col min="14603" max="14603" width="15.85546875" style="39" customWidth="1"/>
    <col min="14604" max="14604" width="22.7109375" style="39" customWidth="1"/>
    <col min="14605" max="14605" width="9.42578125" style="39" customWidth="1"/>
    <col min="14606" max="14606" width="11.28515625" style="39" customWidth="1"/>
    <col min="14607" max="14607" width="17.42578125" style="39" customWidth="1"/>
    <col min="14608" max="14608" width="53" style="39" customWidth="1"/>
    <col min="14609" max="14848" width="40.85546875" style="39"/>
    <col min="14849" max="14849" width="4.85546875" style="39" customWidth="1"/>
    <col min="14850" max="14850" width="6.42578125" style="39" customWidth="1"/>
    <col min="14851" max="14851" width="47.42578125" style="39" customWidth="1"/>
    <col min="14852" max="14852" width="9" style="39" customWidth="1"/>
    <col min="14853" max="14853" width="5.85546875" style="39" customWidth="1"/>
    <col min="14854" max="14854" width="17.140625" style="39" customWidth="1"/>
    <col min="14855" max="14855" width="11.140625" style="39" customWidth="1"/>
    <col min="14856" max="14856" width="11.7109375" style="39" customWidth="1"/>
    <col min="14857" max="14857" width="13.42578125" style="39" customWidth="1"/>
    <col min="14858" max="14858" width="16.28515625" style="39" customWidth="1"/>
    <col min="14859" max="14859" width="15.85546875" style="39" customWidth="1"/>
    <col min="14860" max="14860" width="22.7109375" style="39" customWidth="1"/>
    <col min="14861" max="14861" width="9.42578125" style="39" customWidth="1"/>
    <col min="14862" max="14862" width="11.28515625" style="39" customWidth="1"/>
    <col min="14863" max="14863" width="17.42578125" style="39" customWidth="1"/>
    <col min="14864" max="14864" width="53" style="39" customWidth="1"/>
    <col min="14865" max="15104" width="40.85546875" style="39"/>
    <col min="15105" max="15105" width="4.85546875" style="39" customWidth="1"/>
    <col min="15106" max="15106" width="6.42578125" style="39" customWidth="1"/>
    <col min="15107" max="15107" width="47.42578125" style="39" customWidth="1"/>
    <col min="15108" max="15108" width="9" style="39" customWidth="1"/>
    <col min="15109" max="15109" width="5.85546875" style="39" customWidth="1"/>
    <col min="15110" max="15110" width="17.140625" style="39" customWidth="1"/>
    <col min="15111" max="15111" width="11.140625" style="39" customWidth="1"/>
    <col min="15112" max="15112" width="11.7109375" style="39" customWidth="1"/>
    <col min="15113" max="15113" width="13.42578125" style="39" customWidth="1"/>
    <col min="15114" max="15114" width="16.28515625" style="39" customWidth="1"/>
    <col min="15115" max="15115" width="15.85546875" style="39" customWidth="1"/>
    <col min="15116" max="15116" width="22.7109375" style="39" customWidth="1"/>
    <col min="15117" max="15117" width="9.42578125" style="39" customWidth="1"/>
    <col min="15118" max="15118" width="11.28515625" style="39" customWidth="1"/>
    <col min="15119" max="15119" width="17.42578125" style="39" customWidth="1"/>
    <col min="15120" max="15120" width="53" style="39" customWidth="1"/>
    <col min="15121" max="15360" width="40.85546875" style="39"/>
    <col min="15361" max="15361" width="4.85546875" style="39" customWidth="1"/>
    <col min="15362" max="15362" width="6.42578125" style="39" customWidth="1"/>
    <col min="15363" max="15363" width="47.42578125" style="39" customWidth="1"/>
    <col min="15364" max="15364" width="9" style="39" customWidth="1"/>
    <col min="15365" max="15365" width="5.85546875" style="39" customWidth="1"/>
    <col min="15366" max="15366" width="17.140625" style="39" customWidth="1"/>
    <col min="15367" max="15367" width="11.140625" style="39" customWidth="1"/>
    <col min="15368" max="15368" width="11.7109375" style="39" customWidth="1"/>
    <col min="15369" max="15369" width="13.42578125" style="39" customWidth="1"/>
    <col min="15370" max="15370" width="16.28515625" style="39" customWidth="1"/>
    <col min="15371" max="15371" width="15.85546875" style="39" customWidth="1"/>
    <col min="15372" max="15372" width="22.7109375" style="39" customWidth="1"/>
    <col min="15373" max="15373" width="9.42578125" style="39" customWidth="1"/>
    <col min="15374" max="15374" width="11.28515625" style="39" customWidth="1"/>
    <col min="15375" max="15375" width="17.42578125" style="39" customWidth="1"/>
    <col min="15376" max="15376" width="53" style="39" customWidth="1"/>
    <col min="15377" max="15616" width="40.85546875" style="39"/>
    <col min="15617" max="15617" width="4.85546875" style="39" customWidth="1"/>
    <col min="15618" max="15618" width="6.42578125" style="39" customWidth="1"/>
    <col min="15619" max="15619" width="47.42578125" style="39" customWidth="1"/>
    <col min="15620" max="15620" width="9" style="39" customWidth="1"/>
    <col min="15621" max="15621" width="5.85546875" style="39" customWidth="1"/>
    <col min="15622" max="15622" width="17.140625" style="39" customWidth="1"/>
    <col min="15623" max="15623" width="11.140625" style="39" customWidth="1"/>
    <col min="15624" max="15624" width="11.7109375" style="39" customWidth="1"/>
    <col min="15625" max="15625" width="13.42578125" style="39" customWidth="1"/>
    <col min="15626" max="15626" width="16.28515625" style="39" customWidth="1"/>
    <col min="15627" max="15627" width="15.85546875" style="39" customWidth="1"/>
    <col min="15628" max="15628" width="22.7109375" style="39" customWidth="1"/>
    <col min="15629" max="15629" width="9.42578125" style="39" customWidth="1"/>
    <col min="15630" max="15630" width="11.28515625" style="39" customWidth="1"/>
    <col min="15631" max="15631" width="17.42578125" style="39" customWidth="1"/>
    <col min="15632" max="15632" width="53" style="39" customWidth="1"/>
    <col min="15633" max="15872" width="40.85546875" style="39"/>
    <col min="15873" max="15873" width="4.85546875" style="39" customWidth="1"/>
    <col min="15874" max="15874" width="6.42578125" style="39" customWidth="1"/>
    <col min="15875" max="15875" width="47.42578125" style="39" customWidth="1"/>
    <col min="15876" max="15876" width="9" style="39" customWidth="1"/>
    <col min="15877" max="15877" width="5.85546875" style="39" customWidth="1"/>
    <col min="15878" max="15878" width="17.140625" style="39" customWidth="1"/>
    <col min="15879" max="15879" width="11.140625" style="39" customWidth="1"/>
    <col min="15880" max="15880" width="11.7109375" style="39" customWidth="1"/>
    <col min="15881" max="15881" width="13.42578125" style="39" customWidth="1"/>
    <col min="15882" max="15882" width="16.28515625" style="39" customWidth="1"/>
    <col min="15883" max="15883" width="15.85546875" style="39" customWidth="1"/>
    <col min="15884" max="15884" width="22.7109375" style="39" customWidth="1"/>
    <col min="15885" max="15885" width="9.42578125" style="39" customWidth="1"/>
    <col min="15886" max="15886" width="11.28515625" style="39" customWidth="1"/>
    <col min="15887" max="15887" width="17.42578125" style="39" customWidth="1"/>
    <col min="15888" max="15888" width="53" style="39" customWidth="1"/>
    <col min="15889" max="16128" width="40.85546875" style="39"/>
    <col min="16129" max="16129" width="4.85546875" style="39" customWidth="1"/>
    <col min="16130" max="16130" width="6.42578125" style="39" customWidth="1"/>
    <col min="16131" max="16131" width="47.42578125" style="39" customWidth="1"/>
    <col min="16132" max="16132" width="9" style="39" customWidth="1"/>
    <col min="16133" max="16133" width="5.85546875" style="39" customWidth="1"/>
    <col min="16134" max="16134" width="17.140625" style="39" customWidth="1"/>
    <col min="16135" max="16135" width="11.140625" style="39" customWidth="1"/>
    <col min="16136" max="16136" width="11.7109375" style="39" customWidth="1"/>
    <col min="16137" max="16137" width="13.42578125" style="39" customWidth="1"/>
    <col min="16138" max="16138" width="16.28515625" style="39" customWidth="1"/>
    <col min="16139" max="16139" width="15.85546875" style="39" customWidth="1"/>
    <col min="16140" max="16140" width="22.7109375" style="39" customWidth="1"/>
    <col min="16141" max="16141" width="9.42578125" style="39" customWidth="1"/>
    <col min="16142" max="16142" width="11.28515625" style="39" customWidth="1"/>
    <col min="16143" max="16143" width="17.42578125" style="39" customWidth="1"/>
    <col min="16144" max="16144" width="53" style="39" customWidth="1"/>
    <col min="16145" max="16384" width="40.85546875" style="39"/>
  </cols>
  <sheetData>
    <row r="2" spans="1:17" ht="18.75" x14ac:dyDescent="0.2">
      <c r="B2" s="38" t="s">
        <v>86</v>
      </c>
    </row>
    <row r="4" spans="1:17" ht="45.75" customHeight="1" x14ac:dyDescent="0.2">
      <c r="B4" s="68" t="s">
        <v>75</v>
      </c>
      <c r="C4" s="69"/>
      <c r="D4" s="69"/>
      <c r="E4" s="69"/>
      <c r="F4" s="69"/>
      <c r="G4" s="69"/>
      <c r="H4" s="69"/>
      <c r="I4" s="69"/>
      <c r="J4" s="69"/>
      <c r="K4" s="69"/>
      <c r="L4" s="70"/>
      <c r="M4" s="71" t="s">
        <v>33</v>
      </c>
      <c r="N4" s="72"/>
      <c r="O4" s="73"/>
      <c r="P4" s="73"/>
      <c r="Q4" s="74"/>
    </row>
    <row r="5" spans="1:17" ht="45.75" customHeight="1" x14ac:dyDescent="0.2">
      <c r="A5" s="40"/>
      <c r="B5" s="48"/>
      <c r="C5" s="48" t="s">
        <v>34</v>
      </c>
      <c r="D5" s="48" t="s">
        <v>35</v>
      </c>
      <c r="E5" s="48" t="s">
        <v>36</v>
      </c>
      <c r="F5" s="48" t="s">
        <v>37</v>
      </c>
      <c r="G5" s="48" t="s">
        <v>38</v>
      </c>
      <c r="H5" s="48" t="s">
        <v>39</v>
      </c>
      <c r="I5" s="48" t="s">
        <v>40</v>
      </c>
      <c r="J5" s="48" t="s">
        <v>41</v>
      </c>
      <c r="K5" s="48" t="s">
        <v>42</v>
      </c>
      <c r="L5" s="48" t="s">
        <v>43</v>
      </c>
      <c r="M5" s="48" t="s">
        <v>44</v>
      </c>
      <c r="N5" s="48" t="s">
        <v>45</v>
      </c>
      <c r="O5" s="48" t="s">
        <v>46</v>
      </c>
      <c r="P5" s="48" t="s">
        <v>47</v>
      </c>
      <c r="Q5" s="48" t="s">
        <v>48</v>
      </c>
    </row>
    <row r="6" spans="1:17" ht="42.75" x14ac:dyDescent="0.2">
      <c r="A6" s="40"/>
      <c r="B6" s="41" t="s">
        <v>14</v>
      </c>
      <c r="C6" s="42"/>
      <c r="D6" s="43">
        <f>VLOOKUP($B6,[1]Tariffs!$A$15:$I$42,3,FALSE)</f>
        <v>1</v>
      </c>
      <c r="E6" s="44">
        <f>VLOOKUP($B6,[2]Tariffs!$A:$I,4,FALSE)</f>
        <v>2.7370000000000001</v>
      </c>
      <c r="F6" s="44">
        <f>VLOOKUP($B6,[2]Tariffs!$A:$I,5,FALSE)</f>
        <v>0</v>
      </c>
      <c r="G6" s="44">
        <f>VLOOKUP($B6,[2]Tariffs!$A:$I,6,FALSE)</f>
        <v>0</v>
      </c>
      <c r="H6" s="44">
        <f>VLOOKUP($B6,[2]Tariffs!$A:$I,7,FALSE)</f>
        <v>4.5</v>
      </c>
      <c r="I6" s="44">
        <f>VLOOKUP($B6,[2]Tariffs!$A:$I,8,FALSE)</f>
        <v>0</v>
      </c>
      <c r="J6" s="44">
        <f>VLOOKUP($B6,[2]Tariffs!$A:$I,9,FALSE)</f>
        <v>0</v>
      </c>
      <c r="K6" s="44">
        <f>I6</f>
        <v>0</v>
      </c>
      <c r="L6" s="49"/>
      <c r="M6" s="57">
        <f>VLOOKUP(B6,[2]Summary!$A$47:$K$156,10,FALSE)</f>
        <v>3.2483239540580287</v>
      </c>
      <c r="N6" s="57">
        <f>VLOOKUP(B6,[1]Summary!$A$1:$I$65536,9,FALSE)</f>
        <v>3.2788718119912006</v>
      </c>
      <c r="O6" s="50">
        <f>M6/N6-1</f>
        <v>-9.316575848270392E-3</v>
      </c>
      <c r="P6" s="51">
        <f>VLOOKUP(B6,[2]Summary!$A$1:$IJ$65536,11,FALSE)</f>
        <v>104.34426261858292</v>
      </c>
      <c r="Q6" s="52" t="str">
        <f>'Detailed Breakdown'!AY54&amp;" and "&amp;'Detailed Breakdown'!AZ54</f>
        <v>Gone up mainly due to Table 1076: allowed revenue, and Gone down mainly due to Changes due to issue of Model version DCP179,</v>
      </c>
    </row>
    <row r="7" spans="1:17" ht="57" x14ac:dyDescent="0.2">
      <c r="A7" s="40"/>
      <c r="B7" s="41" t="s">
        <v>15</v>
      </c>
      <c r="C7" s="42"/>
      <c r="D7" s="43">
        <f>VLOOKUP($B7,[1]Tariffs!$A$15:$I$42,3,FALSE)</f>
        <v>2</v>
      </c>
      <c r="E7" s="44">
        <f>VLOOKUP($B7,[2]Tariffs!$A:$I,4,FALSE)</f>
        <v>3.0310000000000001</v>
      </c>
      <c r="F7" s="44">
        <f>VLOOKUP($B7,[2]Tariffs!$A:$I,5,FALSE)</f>
        <v>1.476</v>
      </c>
      <c r="G7" s="44">
        <f>VLOOKUP($B7,[2]Tariffs!$A:$I,6,FALSE)</f>
        <v>0</v>
      </c>
      <c r="H7" s="44">
        <f>VLOOKUP($B7,[2]Tariffs!$A:$I,7,FALSE)</f>
        <v>4.5</v>
      </c>
      <c r="I7" s="44">
        <f>VLOOKUP($B7,[2]Tariffs!$A:$I,8,FALSE)</f>
        <v>0</v>
      </c>
      <c r="J7" s="44">
        <f>VLOOKUP($B7,[2]Tariffs!$A:$I,9,FALSE)</f>
        <v>0</v>
      </c>
      <c r="K7" s="44">
        <f t="shared" ref="K7:K32" si="0">I7</f>
        <v>0</v>
      </c>
      <c r="L7" s="49"/>
      <c r="M7" s="47">
        <f>VLOOKUP(B7,[2]Summary!$A$47:$K$156,10,FALSE)</f>
        <v>2.5297774092734207</v>
      </c>
      <c r="N7" s="47">
        <f>VLOOKUP(B7,[1]Summary!$A$1:$I$65536,9,FALSE)</f>
        <v>2.0158683233226649</v>
      </c>
      <c r="O7" s="50">
        <f t="shared" ref="O7:O32" si="1">M7/N7-1</f>
        <v>0.2549318722880185</v>
      </c>
      <c r="P7" s="51">
        <f>VLOOKUP(B7,[2]Summary!$A$1:$IJ$65536,11,FALSE)</f>
        <v>143.43715562153011</v>
      </c>
      <c r="Q7" s="52" t="str">
        <f>'Detailed Breakdown'!AY55&amp;" and "&amp;'Detailed Breakdown'!AZ55</f>
        <v>Gone up mainly due to Changes due to issue of Model version DCP179,Table 1041: load characteristics (Coincidence Factor),Table 1076: allowed revenue, and No factors contributing to greater than 2% downward change.</v>
      </c>
    </row>
    <row r="8" spans="1:17" ht="57" x14ac:dyDescent="0.2">
      <c r="A8" s="40"/>
      <c r="B8" s="41" t="s">
        <v>16</v>
      </c>
      <c r="C8" s="42"/>
      <c r="D8" s="43">
        <f>VLOOKUP($B8,[1]Tariffs!$A$15:$I$42,3,FALSE)</f>
        <v>2</v>
      </c>
      <c r="E8" s="44">
        <f>VLOOKUP($B8,[2]Tariffs!$A:$I,4,FALSE)</f>
        <v>1.4790000000000001</v>
      </c>
      <c r="F8" s="44">
        <f>VLOOKUP($B8,[2]Tariffs!$A:$I,5,FALSE)</f>
        <v>0</v>
      </c>
      <c r="G8" s="44">
        <f>VLOOKUP($B8,[2]Tariffs!$A:$I,6,FALSE)</f>
        <v>0</v>
      </c>
      <c r="H8" s="44">
        <f>VLOOKUP($B8,[2]Tariffs!$A:$I,7,FALSE)</f>
        <v>0</v>
      </c>
      <c r="I8" s="44">
        <f>VLOOKUP($B8,[2]Tariffs!$A:$I,8,FALSE)</f>
        <v>0</v>
      </c>
      <c r="J8" s="44">
        <f>VLOOKUP($B8,[2]Tariffs!$A:$I,9,FALSE)</f>
        <v>0</v>
      </c>
      <c r="K8" s="44">
        <f t="shared" si="0"/>
        <v>0</v>
      </c>
      <c r="L8" s="49"/>
      <c r="M8" s="47">
        <f>VLOOKUP(B8,[2]Summary!$A$47:$K$156,10,FALSE)</f>
        <v>1.4790000000000003</v>
      </c>
      <c r="N8" s="47">
        <f>VLOOKUP(B8,[1]Summary!$A$1:$I$65536,9,FALSE)</f>
        <v>0.33199999999999996</v>
      </c>
      <c r="O8" s="50">
        <f t="shared" si="1"/>
        <v>3.4548192771084354</v>
      </c>
      <c r="P8" s="51">
        <f>VLOOKUP(B8,[2]Summary!$A$1:$IJ$65536,11,FALSE)</f>
        <v>36.000663034448209</v>
      </c>
      <c r="Q8" s="52" t="str">
        <f>'Detailed Breakdown'!AY56&amp;" and "&amp;'Detailed Breakdown'!AZ56</f>
        <v>Gone up mainly due to Changes due to issue of Model version DCP179,Table 1069: Peaking probabailities,Table 1053: volumes and mpans etc forecast,Table 1076: allowed revenue, and Gone down mainly due to Table 1020: Change In 500MW Model,</v>
      </c>
    </row>
    <row r="9" spans="1:17" ht="42.75" x14ac:dyDescent="0.2">
      <c r="A9" s="40"/>
      <c r="B9" s="41" t="s">
        <v>17</v>
      </c>
      <c r="C9" s="42"/>
      <c r="D9" s="43">
        <f>VLOOKUP($B9,[1]Tariffs!$A$15:$I$42,3,FALSE)</f>
        <v>3</v>
      </c>
      <c r="E9" s="44">
        <f>VLOOKUP($B9,[2]Tariffs!$A:$I,4,FALSE)</f>
        <v>2.456</v>
      </c>
      <c r="F9" s="44">
        <f>VLOOKUP($B9,[2]Tariffs!$A:$I,5,FALSE)</f>
        <v>0</v>
      </c>
      <c r="G9" s="44">
        <f>VLOOKUP($B9,[2]Tariffs!$A:$I,6,FALSE)</f>
        <v>0</v>
      </c>
      <c r="H9" s="44">
        <f>VLOOKUP($B9,[2]Tariffs!$A:$I,7,FALSE)</f>
        <v>7.81</v>
      </c>
      <c r="I9" s="44">
        <f>VLOOKUP($B9,[2]Tariffs!$A:$I,8,FALSE)</f>
        <v>0</v>
      </c>
      <c r="J9" s="44">
        <f>VLOOKUP($B9,[2]Tariffs!$A:$I,9,FALSE)</f>
        <v>0</v>
      </c>
      <c r="K9" s="44">
        <f t="shared" si="0"/>
        <v>0</v>
      </c>
      <c r="L9" s="49"/>
      <c r="M9" s="47">
        <f>VLOOKUP(B9,[2]Summary!$A$47:$K$156,10,FALSE)</f>
        <v>2.691238078325028</v>
      </c>
      <c r="N9" s="47">
        <f>VLOOKUP(B9,[1]Summary!$A$1:$I$65536,9,FALSE)</f>
        <v>2.7814797712592889</v>
      </c>
      <c r="O9" s="50">
        <f t="shared" si="1"/>
        <v>-3.244377106988805E-2</v>
      </c>
      <c r="P9" s="51">
        <f>VLOOKUP(B9,[2]Summary!$A$1:$IJ$65536,11,FALSE)</f>
        <v>326.12823071004516</v>
      </c>
      <c r="Q9" s="52" t="str">
        <f>'Detailed Breakdown'!AY57&amp;" and "&amp;'Detailed Breakdown'!AZ57</f>
        <v>Gone up mainly due to Table 1076: allowed revenue, and Gone down mainly due to Changes due to issue of Model version DCP179,Table 1041: load characteristics (Coincidence Factor),</v>
      </c>
    </row>
    <row r="10" spans="1:17" ht="57" x14ac:dyDescent="0.2">
      <c r="A10" s="40"/>
      <c r="B10" s="41" t="s">
        <v>18</v>
      </c>
      <c r="C10" s="42"/>
      <c r="D10" s="43">
        <f>VLOOKUP($B10,[1]Tariffs!$A$15:$I$42,3,FALSE)</f>
        <v>4</v>
      </c>
      <c r="E10" s="44">
        <f>VLOOKUP($B10,[2]Tariffs!$A:$I,4,FALSE)</f>
        <v>2.7429999999999999</v>
      </c>
      <c r="F10" s="44">
        <f>VLOOKUP($B10,[2]Tariffs!$A:$I,5,FALSE)</f>
        <v>1.4890000000000001</v>
      </c>
      <c r="G10" s="44">
        <f>VLOOKUP($B10,[2]Tariffs!$A:$I,6,FALSE)</f>
        <v>0</v>
      </c>
      <c r="H10" s="44">
        <f>VLOOKUP($B10,[2]Tariffs!$A:$I,7,FALSE)</f>
        <v>7.81</v>
      </c>
      <c r="I10" s="44">
        <f>VLOOKUP($B10,[2]Tariffs!$A:$I,8,FALSE)</f>
        <v>0</v>
      </c>
      <c r="J10" s="44">
        <f>VLOOKUP($B10,[2]Tariffs!$A:$I,9,FALSE)</f>
        <v>0</v>
      </c>
      <c r="K10" s="44">
        <f t="shared" si="0"/>
        <v>0</v>
      </c>
      <c r="L10" s="49"/>
      <c r="M10" s="47">
        <f>VLOOKUP(B10,[2]Summary!$A$47:$K$156,10,FALSE)</f>
        <v>2.4800460855005615</v>
      </c>
      <c r="N10" s="47">
        <f>VLOOKUP(B10,[1]Summary!$A$1:$I$65536,9,FALSE)</f>
        <v>2.2799161661233169</v>
      </c>
      <c r="O10" s="50">
        <f t="shared" si="1"/>
        <v>8.7779508014778518E-2</v>
      </c>
      <c r="P10" s="51">
        <f>VLOOKUP(B10,[2]Summary!$A$1:$IJ$65536,11,FALSE)</f>
        <v>535.65041718237455</v>
      </c>
      <c r="Q10" s="52" t="str">
        <f>'Detailed Breakdown'!AY58&amp;" and "&amp;'Detailed Breakdown'!AZ58</f>
        <v>Gone up mainly due to Changes due to issue of Model version DCP179,Table 1053: volumes and mpans etc forecast,Table 1076: allowed revenue, and No factors contributing to greater than 2% downward change.</v>
      </c>
    </row>
    <row r="11" spans="1:17" ht="57" x14ac:dyDescent="0.2">
      <c r="A11" s="40"/>
      <c r="B11" s="41" t="s">
        <v>19</v>
      </c>
      <c r="C11" s="42"/>
      <c r="D11" s="43">
        <f>VLOOKUP($B11,[1]Tariffs!$A$15:$I$42,3,FALSE)</f>
        <v>4</v>
      </c>
      <c r="E11" s="44">
        <f>VLOOKUP($B11,[2]Tariffs!$A:$I,4,FALSE)</f>
        <v>1.4810000000000001</v>
      </c>
      <c r="F11" s="44">
        <f>VLOOKUP($B11,[2]Tariffs!$A:$I,5,FALSE)</f>
        <v>0</v>
      </c>
      <c r="G11" s="44">
        <f>VLOOKUP($B11,[2]Tariffs!$A:$I,6,FALSE)</f>
        <v>0</v>
      </c>
      <c r="H11" s="44">
        <f>VLOOKUP($B11,[2]Tariffs!$A:$I,7,FALSE)</f>
        <v>0</v>
      </c>
      <c r="I11" s="44">
        <f>VLOOKUP($B11,[2]Tariffs!$A:$I,8,FALSE)</f>
        <v>0</v>
      </c>
      <c r="J11" s="44">
        <f>VLOOKUP($B11,[2]Tariffs!$A:$I,9,FALSE)</f>
        <v>0</v>
      </c>
      <c r="K11" s="44">
        <f t="shared" si="0"/>
        <v>0</v>
      </c>
      <c r="L11" s="49"/>
      <c r="M11" s="47">
        <f>VLOOKUP(B11,[2]Summary!$A$47:$K$156,10,FALSE)</f>
        <v>1.4810000000000001</v>
      </c>
      <c r="N11" s="47">
        <f>VLOOKUP(B11,[1]Summary!$A$1:$I$65536,9,FALSE)</f>
        <v>0.33500000000000002</v>
      </c>
      <c r="O11" s="50">
        <f t="shared" si="1"/>
        <v>3.4208955223880597</v>
      </c>
      <c r="P11" s="51">
        <f>VLOOKUP(B11,[2]Summary!$A$1:$IJ$65536,11,FALSE)</f>
        <v>85.579224796464416</v>
      </c>
      <c r="Q11" s="52" t="str">
        <f>'Detailed Breakdown'!AY59&amp;" and "&amp;'Detailed Breakdown'!AZ59</f>
        <v>Gone up mainly due to Changes due to issue of Model version DCP179,Table 1069: Peaking probabailities,Table 1053: volumes and mpans etc forecast,Table 1076: allowed revenue, and Gone down mainly due to Table 1020: Change In 500MW Model,</v>
      </c>
    </row>
    <row r="12" spans="1:17" x14ac:dyDescent="0.2">
      <c r="A12" s="40"/>
      <c r="B12" s="41" t="s">
        <v>20</v>
      </c>
      <c r="C12" s="42"/>
      <c r="D12" s="43" t="str">
        <f>VLOOKUP($B12,[1]Tariffs!$A$15:$I$42,3,FALSE)</f>
        <v>5-8</v>
      </c>
      <c r="E12" s="44">
        <f>VLOOKUP($B12,[2]Tariffs!$A:$I,4,FALSE)</f>
        <v>2.5990000000000002</v>
      </c>
      <c r="F12" s="44">
        <f>VLOOKUP($B12,[2]Tariffs!$A:$I,5,FALSE)</f>
        <v>1.427</v>
      </c>
      <c r="G12" s="44">
        <f>VLOOKUP($B12,[2]Tariffs!$A:$I,6,FALSE)</f>
        <v>0</v>
      </c>
      <c r="H12" s="44">
        <f>VLOOKUP($B12,[2]Tariffs!$A:$I,7,FALSE)</f>
        <v>40.770000000000003</v>
      </c>
      <c r="I12" s="44">
        <f>VLOOKUP($B12,[2]Tariffs!$A:$I,8,FALSE)</f>
        <v>0</v>
      </c>
      <c r="J12" s="44">
        <f>VLOOKUP($B12,[2]Tariffs!$A:$I,9,FALSE)</f>
        <v>0</v>
      </c>
      <c r="K12" s="44">
        <f t="shared" si="0"/>
        <v>0</v>
      </c>
      <c r="L12" s="49"/>
      <c r="M12" s="47">
        <f>VLOOKUP(B12,[2]Summary!$A$47:$K$156,10,FALSE)</f>
        <v>2.5078617094684268</v>
      </c>
      <c r="N12" s="47" t="str">
        <f>VLOOKUP(B12,[1]Summary!$A$1:$I$65536,9,FALSE)</f>
        <v/>
      </c>
      <c r="O12" s="50"/>
      <c r="P12" s="51">
        <f>VLOOKUP(B12,[2]Summary!$A$1:$IJ$65536,11,FALSE)</f>
        <v>2430.2096078914174</v>
      </c>
      <c r="Q12" s="52"/>
    </row>
    <row r="13" spans="1:17" x14ac:dyDescent="0.2">
      <c r="A13" s="40"/>
      <c r="B13" s="41" t="s">
        <v>21</v>
      </c>
      <c r="C13" s="42"/>
      <c r="D13" s="43" t="str">
        <f>VLOOKUP($B13,[1]Tariffs!$A$15:$I$42,3,FALSE)</f>
        <v>5-8</v>
      </c>
      <c r="E13" s="44">
        <f>VLOOKUP($B13,[2]Tariffs!$A:$I,4,FALSE)</f>
        <v>2.52</v>
      </c>
      <c r="F13" s="44">
        <f>VLOOKUP($B13,[2]Tariffs!$A:$I,5,FALSE)</f>
        <v>1.4159999999999999</v>
      </c>
      <c r="G13" s="44">
        <f>VLOOKUP($B13,[2]Tariffs!$A:$I,6,FALSE)</f>
        <v>0</v>
      </c>
      <c r="H13" s="44">
        <f>VLOOKUP($B13,[2]Tariffs!$A:$I,7,FALSE)</f>
        <v>33.979999999999997</v>
      </c>
      <c r="I13" s="44">
        <f>VLOOKUP($B13,[2]Tariffs!$A:$I,8,FALSE)</f>
        <v>0</v>
      </c>
      <c r="J13" s="44">
        <f>VLOOKUP($B13,[2]Tariffs!$A:$I,9,FALSE)</f>
        <v>0</v>
      </c>
      <c r="K13" s="44">
        <f t="shared" si="0"/>
        <v>0</v>
      </c>
      <c r="L13" s="49"/>
      <c r="M13" s="47">
        <f>VLOOKUP(B13,[2]Summary!$A$47:$K$156,10,FALSE)</f>
        <v>2.3593915124628224</v>
      </c>
      <c r="N13" s="47" t="str">
        <f>VLOOKUP(B13,[1]Summary!$A$1:$I$65536,9,FALSE)</f>
        <v/>
      </c>
      <c r="O13" s="50"/>
      <c r="P13" s="51">
        <f>VLOOKUP(B13,[2]Summary!$A$1:$IJ$65536,11,FALSE)</f>
        <v>3898.9247686933104</v>
      </c>
      <c r="Q13" s="52"/>
    </row>
    <row r="14" spans="1:17" x14ac:dyDescent="0.2">
      <c r="A14" s="40"/>
      <c r="B14" s="41" t="s">
        <v>22</v>
      </c>
      <c r="C14" s="42"/>
      <c r="D14" s="43" t="str">
        <f>VLOOKUP($B14,[1]Tariffs!$A$15:$I$42,3,FALSE)</f>
        <v>5-8</v>
      </c>
      <c r="E14" s="44">
        <f>VLOOKUP($B14,[2]Tariffs!$A:$I,4,FALSE)</f>
        <v>1.946</v>
      </c>
      <c r="F14" s="44">
        <f>VLOOKUP($B14,[2]Tariffs!$A:$I,5,FALSE)</f>
        <v>1.339</v>
      </c>
      <c r="G14" s="44">
        <f>VLOOKUP($B14,[2]Tariffs!$A:$I,6,FALSE)</f>
        <v>0</v>
      </c>
      <c r="H14" s="44">
        <f>VLOOKUP($B14,[2]Tariffs!$A:$I,7,FALSE)</f>
        <v>171.25</v>
      </c>
      <c r="I14" s="44">
        <f>VLOOKUP($B14,[2]Tariffs!$A:$I,8,FALSE)</f>
        <v>0</v>
      </c>
      <c r="J14" s="44">
        <f>VLOOKUP($B14,[2]Tariffs!$A:$I,9,FALSE)</f>
        <v>0</v>
      </c>
      <c r="K14" s="44">
        <f t="shared" si="0"/>
        <v>0</v>
      </c>
      <c r="L14" s="49"/>
      <c r="M14" s="47">
        <f>VLOOKUP(B14,[2]Summary!$A$47:$K$156,10,FALSE)</f>
        <v>2.6184993099140979</v>
      </c>
      <c r="N14" s="47" t="str">
        <f>VLOOKUP(B14,[1]Summary!$A$1:$I$65536,9,FALSE)</f>
        <v/>
      </c>
      <c r="O14" s="50"/>
      <c r="P14" s="51">
        <f>VLOOKUP(B14,[2]Summary!$A$1:$IJ$65536,11,FALSE)</f>
        <v>2012.7662193683518</v>
      </c>
      <c r="Q14" s="52"/>
    </row>
    <row r="15" spans="1:17" x14ac:dyDescent="0.2">
      <c r="A15" s="40"/>
      <c r="B15" s="41" t="s">
        <v>80</v>
      </c>
      <c r="C15" s="42"/>
      <c r="D15" s="43"/>
      <c r="E15" s="44">
        <f>VLOOKUP($B15,[2]Tariffs!$A:$I,4,FALSE)</f>
        <v>9.9290000000000003</v>
      </c>
      <c r="F15" s="44">
        <f>VLOOKUP($B15,[2]Tariffs!$A:$I,5,FALSE)</f>
        <v>2.117</v>
      </c>
      <c r="G15" s="44">
        <f>VLOOKUP($B15,[2]Tariffs!$A:$I,6,FALSE)</f>
        <v>1.4470000000000001</v>
      </c>
      <c r="H15" s="44">
        <f>VLOOKUP($B15,[2]Tariffs!$A:$I,7,FALSE)</f>
        <v>4.5</v>
      </c>
      <c r="I15" s="44">
        <f>VLOOKUP($B15,[2]Tariffs!$A:$I,8,FALSE)</f>
        <v>0</v>
      </c>
      <c r="J15" s="44">
        <f>VLOOKUP($B15,[2]Tariffs!$A:$I,9,FALSE)</f>
        <v>0</v>
      </c>
      <c r="K15" s="44">
        <f t="shared" ref="K15:K16" si="2">I15</f>
        <v>0</v>
      </c>
      <c r="L15" s="49"/>
      <c r="M15" s="47" t="str">
        <f>VLOOKUP(B15,[2]Summary!$A$47:$K$156,10,FALSE)</f>
        <v/>
      </c>
      <c r="N15" s="47" t="str">
        <f>VLOOKUP(B15,[1]Summary!$A$1:$I$65536,9,FALSE)</f>
        <v/>
      </c>
      <c r="O15" s="50"/>
      <c r="P15" s="51" t="str">
        <f>VLOOKUP(B15,[2]Summary!$A$1:$IJ$65536,11,FALSE)</f>
        <v/>
      </c>
      <c r="Q15" s="52"/>
    </row>
    <row r="16" spans="1:17" x14ac:dyDescent="0.2">
      <c r="A16" s="40"/>
      <c r="B16" s="41" t="s">
        <v>81</v>
      </c>
      <c r="C16" s="42"/>
      <c r="D16" s="43"/>
      <c r="E16" s="44">
        <f>VLOOKUP($B16,[2]Tariffs!$A:$I,4,FALSE)</f>
        <v>9.9760000000000009</v>
      </c>
      <c r="F16" s="44">
        <f>VLOOKUP($B16,[2]Tariffs!$A:$I,5,FALSE)</f>
        <v>2.1219999999999999</v>
      </c>
      <c r="G16" s="44">
        <f>VLOOKUP($B16,[2]Tariffs!$A:$I,6,FALSE)</f>
        <v>1.448</v>
      </c>
      <c r="H16" s="44">
        <f>VLOOKUP($B16,[2]Tariffs!$A:$I,7,FALSE)</f>
        <v>7.81</v>
      </c>
      <c r="I16" s="44">
        <f>VLOOKUP($B16,[2]Tariffs!$A:$I,8,FALSE)</f>
        <v>0</v>
      </c>
      <c r="J16" s="44">
        <f>VLOOKUP($B16,[2]Tariffs!$A:$I,9,FALSE)</f>
        <v>0</v>
      </c>
      <c r="K16" s="44">
        <f t="shared" si="2"/>
        <v>0</v>
      </c>
      <c r="L16" s="49"/>
      <c r="M16" s="47">
        <f>VLOOKUP(B16,[2]Summary!$A$47:$K$156,10,FALSE)</f>
        <v>2.5069357446723779</v>
      </c>
      <c r="N16" s="47">
        <f>VLOOKUP(B16,[1]Summary!$A$1:$I$65536,9,FALSE)</f>
        <v>2.5988538266143908</v>
      </c>
      <c r="O16" s="50"/>
      <c r="P16" s="51">
        <f>VLOOKUP(B16,[2]Summary!$A$1:$IJ$65536,11,FALSE)</f>
        <v>1706.900721341081</v>
      </c>
      <c r="Q16" s="52"/>
    </row>
    <row r="17" spans="1:17" ht="57" x14ac:dyDescent="0.2">
      <c r="A17" s="40"/>
      <c r="B17" s="41" t="s">
        <v>23</v>
      </c>
      <c r="C17" s="42"/>
      <c r="D17" s="43">
        <f>VLOOKUP($B17,[1]Tariffs!$A$15:$I$42,3,FALSE)</f>
        <v>0</v>
      </c>
      <c r="E17" s="44">
        <f>VLOOKUP($B17,[2]Tariffs!$A:$I,4,FALSE)</f>
        <v>7.7850000000000001</v>
      </c>
      <c r="F17" s="44">
        <f>VLOOKUP($B17,[2]Tariffs!$A:$I,5,FALSE)</f>
        <v>1.885</v>
      </c>
      <c r="G17" s="44">
        <f>VLOOKUP($B17,[2]Tariffs!$A:$I,6,FALSE)</f>
        <v>1.3959999999999999</v>
      </c>
      <c r="H17" s="44">
        <f>VLOOKUP($B17,[2]Tariffs!$A:$I,7,FALSE)</f>
        <v>12.22</v>
      </c>
      <c r="I17" s="44">
        <f>VLOOKUP($B17,[2]Tariffs!$A:$I,8,FALSE)</f>
        <v>2.88</v>
      </c>
      <c r="J17" s="44">
        <f>VLOOKUP($B17,[2]Tariffs!$A:$I,9,FALSE)</f>
        <v>6.36</v>
      </c>
      <c r="K17" s="44">
        <f t="shared" si="0"/>
        <v>2.88</v>
      </c>
      <c r="L17" s="54"/>
      <c r="M17" s="47">
        <f>VLOOKUP(B17,[2]Summary!$A$47:$K$156,10,FALSE)</f>
        <v>2.7409932300460556</v>
      </c>
      <c r="N17" s="47">
        <f>VLOOKUP(B17,[1]Summary!$A$1:$I$65536,9,FALSE)</f>
        <v>2.5050752862142356</v>
      </c>
      <c r="O17" s="50">
        <f t="shared" si="1"/>
        <v>9.4175989492255141E-2</v>
      </c>
      <c r="P17" s="51">
        <f>VLOOKUP(B17,[2]Summary!$A$1:$IJ$65536,11,FALSE)</f>
        <v>7436.5621291322259</v>
      </c>
      <c r="Q17" s="52" t="str">
        <f>'Detailed Breakdown'!AY65&amp;" and "&amp;'Detailed Breakdown'!AZ65</f>
        <v>Gone up mainly due to Changes due to issue of Model version DCP179,Table 1053: volumes and mpans etc forecast,Table 1076: allowed revenue, and No factors contributing to greater than 2% downward change.</v>
      </c>
    </row>
    <row r="18" spans="1:17" ht="57" x14ac:dyDescent="0.2">
      <c r="A18" s="40"/>
      <c r="B18" s="41" t="s">
        <v>24</v>
      </c>
      <c r="C18" s="42"/>
      <c r="D18" s="43">
        <f>VLOOKUP($B18,[1]Tariffs!$A$15:$I$42,3,FALSE)</f>
        <v>0</v>
      </c>
      <c r="E18" s="44">
        <f>VLOOKUP($B18,[2]Tariffs!$A:$I,4,FALSE)</f>
        <v>6.4649999999999999</v>
      </c>
      <c r="F18" s="44">
        <f>VLOOKUP($B18,[2]Tariffs!$A:$I,5,FALSE)</f>
        <v>1.728</v>
      </c>
      <c r="G18" s="44">
        <f>VLOOKUP($B18,[2]Tariffs!$A:$I,6,FALSE)</f>
        <v>1.3640000000000001</v>
      </c>
      <c r="H18" s="44">
        <f>VLOOKUP($B18,[2]Tariffs!$A:$I,7,FALSE)</f>
        <v>9.41</v>
      </c>
      <c r="I18" s="44">
        <f>VLOOKUP($B18,[2]Tariffs!$A:$I,8,FALSE)</f>
        <v>3.36</v>
      </c>
      <c r="J18" s="44">
        <f>VLOOKUP($B18,[2]Tariffs!$A:$I,9,FALSE)</f>
        <v>6.44</v>
      </c>
      <c r="K18" s="44">
        <f t="shared" si="0"/>
        <v>3.36</v>
      </c>
      <c r="L18" s="54"/>
      <c r="M18" s="47">
        <f>VLOOKUP(B18,[2]Summary!$A$47:$K$156,10,FALSE)</f>
        <v>2.5054253021141775</v>
      </c>
      <c r="N18" s="47">
        <f>VLOOKUP(B18,[1]Summary!$A$1:$I$65536,9,FALSE)</f>
        <v>2.3694573754813342</v>
      </c>
      <c r="O18" s="50">
        <f t="shared" si="1"/>
        <v>5.738357146231543E-2</v>
      </c>
      <c r="P18" s="51">
        <f>VLOOKUP(B18,[2]Summary!$A$1:$IJ$65536,11,FALSE)</f>
        <v>22907.462733180189</v>
      </c>
      <c r="Q18" s="52" t="str">
        <f>'Detailed Breakdown'!AY66&amp;" and "&amp;'Detailed Breakdown'!AZ66</f>
        <v>Gone up mainly due to Changes due to issue of Model version DCP179,Table 1053: volumes and mpans etc forecast,Table 1076: allowed revenue, and No factors contributing to greater than 2% downward change.</v>
      </c>
    </row>
    <row r="19" spans="1:17" ht="57" x14ac:dyDescent="0.2">
      <c r="A19" s="40"/>
      <c r="B19" s="41" t="s">
        <v>25</v>
      </c>
      <c r="C19" s="42"/>
      <c r="D19" s="43">
        <f>VLOOKUP($B19,[1]Tariffs!$A$15:$I$42,3,FALSE)</f>
        <v>0</v>
      </c>
      <c r="E19" s="44">
        <f>VLOOKUP($B19,[2]Tariffs!$A:$I,4,FALSE)</f>
        <v>5.12</v>
      </c>
      <c r="F19" s="44">
        <f>VLOOKUP($B19,[2]Tariffs!$A:$I,5,FALSE)</f>
        <v>1.591</v>
      </c>
      <c r="G19" s="44">
        <f>VLOOKUP($B19,[2]Tariffs!$A:$I,6,FALSE)</f>
        <v>1.331</v>
      </c>
      <c r="H19" s="44">
        <f>VLOOKUP($B19,[2]Tariffs!$A:$I,7,FALSE)</f>
        <v>93.37</v>
      </c>
      <c r="I19" s="44">
        <f>VLOOKUP($B19,[2]Tariffs!$A:$I,8,FALSE)</f>
        <v>3.51</v>
      </c>
      <c r="J19" s="44">
        <f>VLOOKUP($B19,[2]Tariffs!$A:$I,9,FALSE)</f>
        <v>6.98</v>
      </c>
      <c r="K19" s="44">
        <f t="shared" si="0"/>
        <v>3.51</v>
      </c>
      <c r="L19" s="54"/>
      <c r="M19" s="47">
        <f>VLOOKUP(B19,[2]Summary!$A$47:$K$156,10,FALSE)</f>
        <v>2.2260381921624517</v>
      </c>
      <c r="N19" s="47">
        <f>VLOOKUP(B19,[1]Summary!$A$1:$I$65536,9,FALSE)</f>
        <v>1.8350190370898092</v>
      </c>
      <c r="O19" s="50">
        <f t="shared" si="1"/>
        <v>0.21308724714527605</v>
      </c>
      <c r="P19" s="51">
        <f>VLOOKUP(B19,[2]Summary!$A$1:$IJ$65536,11,FALSE)</f>
        <v>64780.166000824785</v>
      </c>
      <c r="Q19" s="52" t="str">
        <f>'Detailed Breakdown'!AY67&amp;" and "&amp;'Detailed Breakdown'!AZ67</f>
        <v>Gone up mainly due to Changes due to issue of Model version DCP179,Table 1053: volumes and mpans etc forecast,Table 1076: allowed revenue, and No factors contributing to greater than 2% downward change.</v>
      </c>
    </row>
    <row r="20" spans="1:17" ht="42.75" x14ac:dyDescent="0.2">
      <c r="A20" s="40"/>
      <c r="B20" s="41" t="s">
        <v>76</v>
      </c>
      <c r="C20" s="42"/>
      <c r="D20" s="43">
        <f>VLOOKUP($B20,[1]Tariffs!$A$15:$I$42,3,FALSE)</f>
        <v>8</v>
      </c>
      <c r="E20" s="44">
        <f>VLOOKUP($B20,[2]Tariffs!$A:$I,4,FALSE)</f>
        <v>3.0289999999999999</v>
      </c>
      <c r="F20" s="44">
        <f>VLOOKUP($B20,[2]Tariffs!$A:$I,5,FALSE)</f>
        <v>0</v>
      </c>
      <c r="G20" s="44">
        <f>VLOOKUP($B20,[2]Tariffs!$A:$I,6,FALSE)</f>
        <v>0</v>
      </c>
      <c r="H20" s="44">
        <f>VLOOKUP($B20,[2]Tariffs!$A:$I,7,FALSE)</f>
        <v>0</v>
      </c>
      <c r="I20" s="44">
        <f>VLOOKUP($B20,[2]Tariffs!$A:$I,8,FALSE)</f>
        <v>0</v>
      </c>
      <c r="J20" s="44">
        <f>VLOOKUP($B20,[2]Tariffs!$A:$I,9,FALSE)</f>
        <v>0</v>
      </c>
      <c r="K20" s="44">
        <f t="shared" si="0"/>
        <v>0</v>
      </c>
      <c r="L20" s="54"/>
      <c r="M20" s="47">
        <f>VLOOKUP(B20,[2]Summary!$A$47:$K$156,10,FALSE)</f>
        <v>3.0289999999999999</v>
      </c>
      <c r="N20" s="47">
        <f>VLOOKUP(B20,[1]Summary!$A$1:$I$65536,9,FALSE)</f>
        <v>2.6019999999999999</v>
      </c>
      <c r="O20" s="50">
        <f t="shared" si="1"/>
        <v>0.16410453497309763</v>
      </c>
      <c r="P20" s="51">
        <f>VLOOKUP(B20,[2]Summary!$A$1:$IJ$65536,11,FALSE)</f>
        <v>183.17755152037489</v>
      </c>
      <c r="Q20" s="52" t="str">
        <f>'Detailed Breakdown'!AY68&amp;" and "&amp;'Detailed Breakdown'!AZ68</f>
        <v>Gone up mainly due to Changes due to issue of Model version DCP179,Table 1076: allowed revenue, and No factors contributing to greater than 2% downward change.</v>
      </c>
    </row>
    <row r="21" spans="1:17" ht="42.75" x14ac:dyDescent="0.2">
      <c r="A21" s="40"/>
      <c r="B21" s="41" t="s">
        <v>77</v>
      </c>
      <c r="C21" s="42"/>
      <c r="D21" s="43">
        <f>VLOOKUP($B21,[1]Tariffs!$A$15:$I$42,3,FALSE)</f>
        <v>1</v>
      </c>
      <c r="E21" s="44">
        <f>VLOOKUP($B21,[2]Tariffs!$A:$I,4,FALSE)</f>
        <v>3.2959999999999998</v>
      </c>
      <c r="F21" s="44">
        <f>VLOOKUP($B21,[2]Tariffs!$A:$I,5,FALSE)</f>
        <v>0</v>
      </c>
      <c r="G21" s="44">
        <f>VLOOKUP($B21,[2]Tariffs!$A:$I,6,FALSE)</f>
        <v>0</v>
      </c>
      <c r="H21" s="44">
        <f>VLOOKUP($B21,[2]Tariffs!$A:$I,7,FALSE)</f>
        <v>0</v>
      </c>
      <c r="I21" s="44">
        <f>VLOOKUP($B21,[2]Tariffs!$A:$I,8,FALSE)</f>
        <v>0</v>
      </c>
      <c r="J21" s="44">
        <f>VLOOKUP($B21,[2]Tariffs!$A:$I,9,FALSE)</f>
        <v>0</v>
      </c>
      <c r="K21" s="44">
        <f t="shared" si="0"/>
        <v>0</v>
      </c>
      <c r="L21" s="54"/>
      <c r="M21" s="47">
        <f>VLOOKUP(B21,[2]Summary!$A$47:$K$156,10,FALSE)</f>
        <v>3.2960000000000003</v>
      </c>
      <c r="N21" s="47">
        <f>VLOOKUP(B21,[1]Summary!$A$1:$I$65536,9,FALSE)</f>
        <v>2.8639999999999999</v>
      </c>
      <c r="O21" s="50">
        <f t="shared" si="1"/>
        <v>0.15083798882681587</v>
      </c>
      <c r="P21" s="51">
        <f>VLOOKUP(B21,[2]Summary!$A$1:$IJ$65536,11,FALSE)</f>
        <v>355.13403632829318</v>
      </c>
      <c r="Q21" s="52" t="str">
        <f>'Detailed Breakdown'!AY69&amp;" and "&amp;'Detailed Breakdown'!AZ69</f>
        <v>Gone up mainly due to Changes due to issue of Model version DCP179,Table 1076: allowed revenue, and Gone down mainly due to Table 1053: volumes and mpans etc forecast,</v>
      </c>
    </row>
    <row r="22" spans="1:17" ht="42.75" x14ac:dyDescent="0.2">
      <c r="A22" s="40"/>
      <c r="B22" s="41" t="s">
        <v>78</v>
      </c>
      <c r="C22" s="42"/>
      <c r="D22" s="43">
        <f>VLOOKUP($B22,[1]Tariffs!$A$15:$I$42,3,FALSE)</f>
        <v>1</v>
      </c>
      <c r="E22" s="44">
        <f>VLOOKUP($B22,[2]Tariffs!$A:$I,4,FALSE)</f>
        <v>3.96</v>
      </c>
      <c r="F22" s="44">
        <f>VLOOKUP($B22,[2]Tariffs!$A:$I,5,FALSE)</f>
        <v>0</v>
      </c>
      <c r="G22" s="44">
        <f>VLOOKUP($B22,[2]Tariffs!$A:$I,6,FALSE)</f>
        <v>0</v>
      </c>
      <c r="H22" s="44">
        <f>VLOOKUP($B22,[2]Tariffs!$A:$I,7,FALSE)</f>
        <v>0</v>
      </c>
      <c r="I22" s="44">
        <f>VLOOKUP($B22,[2]Tariffs!$A:$I,8,FALSE)</f>
        <v>0</v>
      </c>
      <c r="J22" s="44">
        <f>VLOOKUP($B22,[2]Tariffs!$A:$I,9,FALSE)</f>
        <v>0</v>
      </c>
      <c r="K22" s="44">
        <f t="shared" si="0"/>
        <v>0</v>
      </c>
      <c r="L22" s="54"/>
      <c r="M22" s="47">
        <f>VLOOKUP(B22,[2]Summary!$A$47:$K$156,10,FALSE)</f>
        <v>3.96</v>
      </c>
      <c r="N22" s="47">
        <f>VLOOKUP(B22,[1]Summary!$A$1:$I$65536,9,FALSE)</f>
        <v>4.1219999999999999</v>
      </c>
      <c r="O22" s="50">
        <f t="shared" si="1"/>
        <v>-3.9301310043668103E-2</v>
      </c>
      <c r="P22" s="51">
        <f>VLOOKUP(B22,[2]Summary!$A$1:$IJ$65536,11,FALSE)</f>
        <v>162.29073859178155</v>
      </c>
      <c r="Q22" s="52" t="str">
        <f>'Detailed Breakdown'!AY70&amp;" and "&amp;'Detailed Breakdown'!AZ70</f>
        <v>Gone up mainly due to Table 1076: allowed revenue, and Gone down mainly due to Changes due to issue of Model version DCP179,Table 1053: volumes and mpans etc forecast,</v>
      </c>
    </row>
    <row r="23" spans="1:17" ht="28.5" x14ac:dyDescent="0.2">
      <c r="A23" s="40"/>
      <c r="B23" s="41" t="s">
        <v>79</v>
      </c>
      <c r="C23" s="42"/>
      <c r="D23" s="43">
        <f>VLOOKUP($B23,[1]Tariffs!$A$15:$I$42,3,FALSE)</f>
        <v>1</v>
      </c>
      <c r="E23" s="44">
        <f>VLOOKUP($B23,[2]Tariffs!$A:$I,4,FALSE)</f>
        <v>2.774</v>
      </c>
      <c r="F23" s="44">
        <f>VLOOKUP($B23,[2]Tariffs!$A:$I,5,FALSE)</f>
        <v>0</v>
      </c>
      <c r="G23" s="44">
        <f>VLOOKUP($B23,[2]Tariffs!$A:$I,6,FALSE)</f>
        <v>0</v>
      </c>
      <c r="H23" s="44">
        <f>VLOOKUP($B23,[2]Tariffs!$A:$I,7,FALSE)</f>
        <v>0</v>
      </c>
      <c r="I23" s="44">
        <f>VLOOKUP($B23,[2]Tariffs!$A:$I,8,FALSE)</f>
        <v>0</v>
      </c>
      <c r="J23" s="44">
        <f>VLOOKUP($B23,[2]Tariffs!$A:$I,9,FALSE)</f>
        <v>0</v>
      </c>
      <c r="K23" s="44">
        <f t="shared" si="0"/>
        <v>0</v>
      </c>
      <c r="L23" s="49"/>
      <c r="M23" s="47" t="str">
        <f>VLOOKUP(B23,[2]Summary!$A$47:$K$156,10,FALSE)</f>
        <v/>
      </c>
      <c r="N23" s="47" t="str">
        <f>VLOOKUP(B23,[1]Summary!$A$1:$I$65536,9,FALSE)</f>
        <v/>
      </c>
      <c r="O23" s="50"/>
      <c r="P23" s="51">
        <f>VLOOKUP(B23,[2]Summary!$A$1:$IJ$65536,11,FALSE)</f>
        <v>0</v>
      </c>
      <c r="Q23" s="52" t="str">
        <f>'Detailed Breakdown'!AY71&amp;" and "&amp;'Detailed Breakdown'!AZ71</f>
        <v>No factors contributing to greater than 2% upward change. and No factors contributing to greater than 2% downward change.</v>
      </c>
    </row>
    <row r="24" spans="1:17" ht="42.75" x14ac:dyDescent="0.2">
      <c r="A24" s="40"/>
      <c r="B24" s="41" t="s">
        <v>26</v>
      </c>
      <c r="C24" s="42"/>
      <c r="D24" s="43">
        <f>VLOOKUP($B24,[1]Tariffs!$A$15:$I$42,3,FALSE)</f>
        <v>0</v>
      </c>
      <c r="E24" s="44">
        <f>VLOOKUP($B24,[2]Tariffs!$A:$I,4,FALSE)</f>
        <v>23.451000000000001</v>
      </c>
      <c r="F24" s="44">
        <f>VLOOKUP($B24,[2]Tariffs!$A:$I,5,FALSE)</f>
        <v>2.8780000000000001</v>
      </c>
      <c r="G24" s="44">
        <f>VLOOKUP($B24,[2]Tariffs!$A:$I,6,FALSE)</f>
        <v>2.2850000000000001</v>
      </c>
      <c r="H24" s="44">
        <f>VLOOKUP($B24,[2]Tariffs!$A:$I,7,FALSE)</f>
        <v>0</v>
      </c>
      <c r="I24" s="44">
        <f>VLOOKUP($B24,[2]Tariffs!$A:$I,8,FALSE)</f>
        <v>0</v>
      </c>
      <c r="J24" s="44">
        <f>VLOOKUP($B24,[2]Tariffs!$A:$I,9,FALSE)</f>
        <v>0</v>
      </c>
      <c r="K24" s="44">
        <f t="shared" si="0"/>
        <v>0</v>
      </c>
      <c r="L24" s="49"/>
      <c r="M24" s="47">
        <f>VLOOKUP(B24,[2]Summary!$A$47:$K$156,10,FALSE)</f>
        <v>3.4785383678421251</v>
      </c>
      <c r="N24" s="47">
        <f>VLOOKUP(B24,[1]Summary!$A$1:$I$65536,9,FALSE)</f>
        <v>2.9751277196192212</v>
      </c>
      <c r="O24" s="50">
        <f t="shared" si="1"/>
        <v>0.16920639907430068</v>
      </c>
      <c r="P24" s="51">
        <f>VLOOKUP(B24,[2]Summary!$A$1:$IJ$65536,11,FALSE)</f>
        <v>101497.26837428777</v>
      </c>
      <c r="Q24" s="52" t="str">
        <f>'Detailed Breakdown'!AY72&amp;" and "&amp;'Detailed Breakdown'!AZ72</f>
        <v>Gone up mainly due to Changes due to issue of Model version DCP179,Table 1076: allowed revenue, and Gone down mainly due to Table 1053: volumes and mpans etc forecast,</v>
      </c>
    </row>
    <row r="25" spans="1:17" ht="15" customHeight="1" x14ac:dyDescent="0.2">
      <c r="A25" s="40"/>
      <c r="B25" s="41" t="s">
        <v>83</v>
      </c>
      <c r="C25" s="42"/>
      <c r="D25" s="43" t="str">
        <f>VLOOKUP($B25,[1]Tariffs!$A$15:$I$42,3,FALSE)</f>
        <v>8&amp;0</v>
      </c>
      <c r="E25" s="44">
        <f>VLOOKUP($B25,[2]Tariffs!$A:$I,4,FALSE)</f>
        <v>-0.83099999999999996</v>
      </c>
      <c r="F25" s="44">
        <f>VLOOKUP($B25,[2]Tariffs!$A:$I,5,FALSE)</f>
        <v>0</v>
      </c>
      <c r="G25" s="44">
        <f>VLOOKUP($B25,[2]Tariffs!$A:$I,6,FALSE)</f>
        <v>0</v>
      </c>
      <c r="H25" s="44">
        <f>VLOOKUP($B25,[2]Tariffs!$A:$I,7,FALSE)</f>
        <v>0</v>
      </c>
      <c r="I25" s="44">
        <f>VLOOKUP($B25,[2]Tariffs!$A:$I,8,FALSE)</f>
        <v>0</v>
      </c>
      <c r="J25" s="44">
        <f>VLOOKUP($B25,[2]Tariffs!$A:$I,9,FALSE)</f>
        <v>0</v>
      </c>
      <c r="K25" s="44">
        <f t="shared" si="0"/>
        <v>0</v>
      </c>
      <c r="L25" s="49"/>
      <c r="M25" s="47">
        <f>VLOOKUP(B25,[2]Summary!$A$47:$K$156,10,FALSE)</f>
        <v>-0.83100000000000007</v>
      </c>
      <c r="N25" s="47" t="e">
        <f>VLOOKUP("LV Generation NHH",[1]Summary!$A$1:$I$65536,9,FALSE)</f>
        <v>#N/A</v>
      </c>
      <c r="O25" s="50" t="e">
        <f t="shared" si="1"/>
        <v>#N/A</v>
      </c>
      <c r="P25" s="51">
        <f>VLOOKUP(B25,[2]Summary!$A$1:$IJ$65536,11,FALSE)</f>
        <v>-128.79116879458596</v>
      </c>
      <c r="Q25" s="55"/>
    </row>
    <row r="26" spans="1:17" ht="15" customHeight="1" x14ac:dyDescent="0.2">
      <c r="A26" s="40"/>
      <c r="B26" s="41" t="s">
        <v>49</v>
      </c>
      <c r="C26" s="42"/>
      <c r="D26" s="43">
        <f>VLOOKUP($B26,[1]Tariffs!$A$15:$I$42,3,FALSE)</f>
        <v>8</v>
      </c>
      <c r="E26" s="44">
        <f>VLOOKUP($B26,[2]Tariffs!$A:$I,4,FALSE)</f>
        <v>-0.75700000000000001</v>
      </c>
      <c r="F26" s="44">
        <f>VLOOKUP($B26,[2]Tariffs!$A:$I,5,FALSE)</f>
        <v>0</v>
      </c>
      <c r="G26" s="44">
        <f>VLOOKUP($B26,[2]Tariffs!$A:$I,6,FALSE)</f>
        <v>0</v>
      </c>
      <c r="H26" s="44">
        <f>VLOOKUP($B26,[2]Tariffs!$A:$I,7,FALSE)</f>
        <v>0</v>
      </c>
      <c r="I26" s="44">
        <f>VLOOKUP($B26,[2]Tariffs!$A:$I,8,FALSE)</f>
        <v>0</v>
      </c>
      <c r="J26" s="44">
        <f>VLOOKUP($B26,[2]Tariffs!$A:$I,9,FALSE)</f>
        <v>0</v>
      </c>
      <c r="K26" s="44">
        <f t="shared" si="0"/>
        <v>0</v>
      </c>
      <c r="L26" s="49"/>
      <c r="M26" s="47" t="str">
        <f>VLOOKUP(B26,[2]Summary!$A$47:$K$156,10,FALSE)</f>
        <v/>
      </c>
      <c r="N26" s="47"/>
      <c r="O26" s="50"/>
      <c r="P26" s="51" t="str">
        <f>VLOOKUP(B26,[2]Summary!$A$1:$IJ$65536,11,FALSE)</f>
        <v/>
      </c>
      <c r="Q26" s="55"/>
    </row>
    <row r="27" spans="1:17" x14ac:dyDescent="0.2">
      <c r="A27" s="40"/>
      <c r="B27" s="41" t="s">
        <v>50</v>
      </c>
      <c r="C27" s="42"/>
      <c r="D27" s="43">
        <f>VLOOKUP($B27,[1]Tariffs!$A$15:$I$42,3,FALSE)</f>
        <v>0</v>
      </c>
      <c r="E27" s="44">
        <f>VLOOKUP($B27,[2]Tariffs!$A:$I,4,FALSE)</f>
        <v>-0.83099999999999996</v>
      </c>
      <c r="F27" s="44">
        <f>VLOOKUP($B27,[2]Tariffs!$A:$I,5,FALSE)</f>
        <v>0</v>
      </c>
      <c r="G27" s="44">
        <f>VLOOKUP($B27,[2]Tariffs!$A:$I,6,FALSE)</f>
        <v>0</v>
      </c>
      <c r="H27" s="44">
        <f>VLOOKUP($B27,[2]Tariffs!$A:$I,7,FALSE)</f>
        <v>0</v>
      </c>
      <c r="I27" s="44">
        <f>VLOOKUP($B27,[2]Tariffs!$A:$I,8,FALSE)</f>
        <v>0</v>
      </c>
      <c r="J27" s="44">
        <f>VLOOKUP($B27,[2]Tariffs!$A:$I,9,FALSE)</f>
        <v>0</v>
      </c>
      <c r="K27" s="44">
        <f t="shared" si="0"/>
        <v>0</v>
      </c>
      <c r="L27" s="49"/>
      <c r="M27" s="47">
        <f>VLOOKUP(B27,[2]Summary!$A$47:$K$156,10,FALSE)</f>
        <v>-0.80337818501548108</v>
      </c>
      <c r="N27" s="47">
        <f>VLOOKUP(B27,[1]Summary!$A$1:$I$65536,9,FALSE)</f>
        <v>-0.79681725871557951</v>
      </c>
      <c r="O27" s="50">
        <f t="shared" si="1"/>
        <v>8.2339159049809041E-3</v>
      </c>
      <c r="P27" s="51">
        <f>VLOOKUP(B27,[2]Summary!$A$1:$IJ$65536,11,FALSE)</f>
        <v>-651.71903890117335</v>
      </c>
      <c r="Q27" s="55"/>
    </row>
    <row r="28" spans="1:17" ht="15" customHeight="1" x14ac:dyDescent="0.2">
      <c r="A28" s="40"/>
      <c r="B28" s="41" t="s">
        <v>51</v>
      </c>
      <c r="C28" s="42"/>
      <c r="D28" s="43">
        <f>VLOOKUP($B28,[1]Tariffs!$A$15:$I$42,3,FALSE)</f>
        <v>0</v>
      </c>
      <c r="E28" s="44">
        <f>VLOOKUP($B28,[2]Tariffs!$A:$I,4,FALSE)</f>
        <v>-6.45</v>
      </c>
      <c r="F28" s="44">
        <f>VLOOKUP($B28,[2]Tariffs!$A:$I,5,FALSE)</f>
        <v>-0.64800000000000002</v>
      </c>
      <c r="G28" s="44">
        <f>VLOOKUP($B28,[2]Tariffs!$A:$I,6,FALSE)</f>
        <v>-0.15</v>
      </c>
      <c r="H28" s="44">
        <f>VLOOKUP($B28,[2]Tariffs!$A:$I,7,FALSE)</f>
        <v>0</v>
      </c>
      <c r="I28" s="44">
        <f>VLOOKUP($B28,[2]Tariffs!$A:$I,8,FALSE)</f>
        <v>0</v>
      </c>
      <c r="J28" s="44">
        <f>VLOOKUP($B28,[2]Tariffs!$A:$I,9,FALSE)</f>
        <v>0</v>
      </c>
      <c r="K28" s="44">
        <f t="shared" si="0"/>
        <v>0</v>
      </c>
      <c r="L28" s="49"/>
      <c r="M28" s="47">
        <f>VLOOKUP(B28,[2]Summary!$A$47:$K$156,10,FALSE)</f>
        <v>-0.74712396430847194</v>
      </c>
      <c r="N28" s="47">
        <f>VLOOKUP(B28,[1]Summary!$A$1:$I$65536,9,FALSE)</f>
        <v>-0.76570477900448586</v>
      </c>
      <c r="O28" s="50">
        <f t="shared" si="1"/>
        <v>-2.4266290619436082E-2</v>
      </c>
      <c r="P28" s="51">
        <f>VLOOKUP(B28,[2]Summary!$A$1:$IJ$65536,11,FALSE)</f>
        <v>-980.81920316773687</v>
      </c>
      <c r="Q28" s="55"/>
    </row>
    <row r="29" spans="1:17" ht="15" customHeight="1" x14ac:dyDescent="0.2">
      <c r="A29" s="40"/>
      <c r="B29" s="41" t="s">
        <v>52</v>
      </c>
      <c r="C29" s="42"/>
      <c r="D29" s="43">
        <f>VLOOKUP($B29,[1]Tariffs!$A$15:$I$42,3,FALSE)</f>
        <v>0</v>
      </c>
      <c r="E29" s="44">
        <f>VLOOKUP($B29,[2]Tariffs!$A:$I,4,FALSE)</f>
        <v>-0.75700000000000001</v>
      </c>
      <c r="F29" s="44">
        <f>VLOOKUP($B29,[2]Tariffs!$A:$I,5,FALSE)</f>
        <v>0</v>
      </c>
      <c r="G29" s="44">
        <f>VLOOKUP($B29,[2]Tariffs!$A:$I,6,FALSE)</f>
        <v>0</v>
      </c>
      <c r="H29" s="44">
        <f>VLOOKUP($B29,[2]Tariffs!$A:$I,7,FALSE)</f>
        <v>0</v>
      </c>
      <c r="I29" s="44">
        <f>VLOOKUP($B29,[2]Tariffs!$A:$I,8,FALSE)</f>
        <v>0</v>
      </c>
      <c r="J29" s="44">
        <f>VLOOKUP($B29,[2]Tariffs!$A:$I,9,FALSE)</f>
        <v>0</v>
      </c>
      <c r="K29" s="44">
        <f t="shared" si="0"/>
        <v>0</v>
      </c>
      <c r="L29" s="49"/>
      <c r="M29" s="47">
        <f>VLOOKUP(B29,[2]Summary!$A$47:$K$156,10,FALSE)</f>
        <v>-0.75700000000000001</v>
      </c>
      <c r="N29" s="47">
        <f>VLOOKUP(B29,[1]Summary!$A$1:$I$65536,9,FALSE)</f>
        <v>-0.74199999999999999</v>
      </c>
      <c r="O29" s="50">
        <f t="shared" si="1"/>
        <v>2.0215633423180668E-2</v>
      </c>
      <c r="P29" s="51">
        <f>VLOOKUP(B29,[2]Summary!$A$1:$IJ$65536,11,FALSE)</f>
        <v>-573.10311627059775</v>
      </c>
      <c r="Q29" s="55"/>
    </row>
    <row r="30" spans="1:17" ht="15" customHeight="1" x14ac:dyDescent="0.2">
      <c r="A30" s="40"/>
      <c r="B30" s="41" t="s">
        <v>53</v>
      </c>
      <c r="C30" s="42"/>
      <c r="D30" s="43">
        <f>VLOOKUP($B30,[1]Tariffs!$A$15:$I$42,3,FALSE)</f>
        <v>0</v>
      </c>
      <c r="E30" s="44">
        <f>VLOOKUP($B30,[2]Tariffs!$A:$I,4,FALSE)</f>
        <v>-5.9059999999999997</v>
      </c>
      <c r="F30" s="44">
        <f>VLOOKUP($B30,[2]Tariffs!$A:$I,5,FALSE)</f>
        <v>-0.58499999999999996</v>
      </c>
      <c r="G30" s="44">
        <f>VLOOKUP($B30,[2]Tariffs!$A:$I,6,FALSE)</f>
        <v>-0.13700000000000001</v>
      </c>
      <c r="H30" s="44">
        <f>VLOOKUP($B30,[2]Tariffs!$A:$I,7,FALSE)</f>
        <v>0</v>
      </c>
      <c r="I30" s="44">
        <f>VLOOKUP($B30,[2]Tariffs!$A:$I,8,FALSE)</f>
        <v>0</v>
      </c>
      <c r="J30" s="44">
        <f>VLOOKUP($B30,[2]Tariffs!$A:$I,9,FALSE)</f>
        <v>0</v>
      </c>
      <c r="K30" s="44">
        <f t="shared" si="0"/>
        <v>0</v>
      </c>
      <c r="L30" s="49"/>
      <c r="M30" s="47" t="str">
        <f>VLOOKUP(B30,[2]Summary!$A$47:$K$156,10,FALSE)</f>
        <v/>
      </c>
      <c r="N30" s="47" t="str">
        <f>VLOOKUP(B30,[1]Summary!$A$1:$I$65536,9,FALSE)</f>
        <v/>
      </c>
      <c r="O30" s="50"/>
      <c r="P30" s="51" t="str">
        <f>VLOOKUP(B30,[2]Summary!$A$1:$IJ$65536,11,FALSE)</f>
        <v/>
      </c>
      <c r="Q30" s="55"/>
    </row>
    <row r="31" spans="1:17" x14ac:dyDescent="0.2">
      <c r="A31" s="40"/>
      <c r="B31" s="41" t="s">
        <v>54</v>
      </c>
      <c r="C31" s="42"/>
      <c r="D31" s="43">
        <f>VLOOKUP($B31,[1]Tariffs!$A$15:$I$42,3,FALSE)</f>
        <v>0</v>
      </c>
      <c r="E31" s="44">
        <f>VLOOKUP($B31,[2]Tariffs!$A:$I,4,FALSE)</f>
        <v>-0.52400000000000002</v>
      </c>
      <c r="F31" s="44">
        <f>VLOOKUP($B31,[2]Tariffs!$A:$I,5,FALSE)</f>
        <v>0</v>
      </c>
      <c r="G31" s="44">
        <f>VLOOKUP($B31,[2]Tariffs!$A:$I,6,FALSE)</f>
        <v>0</v>
      </c>
      <c r="H31" s="44">
        <f>VLOOKUP($B31,[2]Tariffs!$A:$I,7,FALSE)</f>
        <v>45.01</v>
      </c>
      <c r="I31" s="44">
        <f>VLOOKUP($B31,[2]Tariffs!$A:$I,8,FALSE)</f>
        <v>0</v>
      </c>
      <c r="J31" s="44">
        <f>VLOOKUP($B31,[2]Tariffs!$A:$I,9,FALSE)</f>
        <v>0</v>
      </c>
      <c r="K31" s="44">
        <f t="shared" si="0"/>
        <v>0</v>
      </c>
      <c r="L31" s="49"/>
      <c r="M31" s="47">
        <f>VLOOKUP(B31,[2]Summary!$A$47:$K$156,10,FALSE)</f>
        <v>-0.50927938612478896</v>
      </c>
      <c r="N31" s="47">
        <f>VLOOKUP(B31,[1]Summary!$A$1:$I$65536,9,FALSE)</f>
        <v>-0.50492569110270458</v>
      </c>
      <c r="O31" s="50">
        <f t="shared" si="1"/>
        <v>8.6224470229994132E-3</v>
      </c>
      <c r="P31" s="51">
        <f>VLOOKUP(B31,[2]Summary!$A$1:$IJ$65536,11,FALSE)</f>
        <v>-7858.8338213030056</v>
      </c>
      <c r="Q31" s="55"/>
    </row>
    <row r="32" spans="1:17" x14ac:dyDescent="0.2">
      <c r="A32" s="40"/>
      <c r="B32" s="41" t="s">
        <v>55</v>
      </c>
      <c r="C32" s="42"/>
      <c r="D32" s="43">
        <f>VLOOKUP($B32,[1]Tariffs!$A$15:$I$42,3,FALSE)</f>
        <v>0</v>
      </c>
      <c r="E32" s="44">
        <f>VLOOKUP($B32,[2]Tariffs!$A:$I,4,FALSE)</f>
        <v>-4.202</v>
      </c>
      <c r="F32" s="44">
        <f>VLOOKUP($B32,[2]Tariffs!$A:$I,5,FALSE)</f>
        <v>-0.38500000000000001</v>
      </c>
      <c r="G32" s="44">
        <f>VLOOKUP($B32,[2]Tariffs!$A:$I,6,FALSE)</f>
        <v>-9.6000000000000002E-2</v>
      </c>
      <c r="H32" s="44">
        <f>VLOOKUP($B32,[2]Tariffs!$A:$I,7,FALSE)</f>
        <v>45.01</v>
      </c>
      <c r="I32" s="44">
        <f>VLOOKUP($B32,[2]Tariffs!$A:$I,8,FALSE)</f>
        <v>0</v>
      </c>
      <c r="J32" s="44">
        <f>VLOOKUP($B32,[2]Tariffs!$A:$I,9,FALSE)</f>
        <v>0</v>
      </c>
      <c r="K32" s="44">
        <f t="shared" si="0"/>
        <v>0</v>
      </c>
      <c r="L32" s="49"/>
      <c r="M32" s="47">
        <f>VLOOKUP(B32,[2]Summary!$A$47:$K$156,10,FALSE)</f>
        <v>-0.68962188451175654</v>
      </c>
      <c r="N32" s="47">
        <f>VLOOKUP(B32,[1]Summary!$A$1:$I$65536,9,FALSE)</f>
        <v>-0.58974333172878279</v>
      </c>
      <c r="O32" s="50">
        <f t="shared" si="1"/>
        <v>0.16935935924902812</v>
      </c>
      <c r="P32" s="51">
        <f>VLOOKUP(B32,[2]Summary!$A$1:$IJ$65536,11,FALSE)</f>
        <v>-22208.340713884496</v>
      </c>
      <c r="Q32" s="55"/>
    </row>
    <row r="33" spans="1:17" x14ac:dyDescent="0.2">
      <c r="A33" s="40"/>
      <c r="B33" s="41"/>
      <c r="C33" s="42"/>
      <c r="D33" s="43"/>
      <c r="E33" s="44"/>
      <c r="F33" s="44"/>
      <c r="G33" s="44"/>
      <c r="H33" s="44"/>
      <c r="I33" s="44"/>
      <c r="J33" s="44"/>
      <c r="K33" s="44"/>
      <c r="L33" s="49"/>
      <c r="M33" s="47"/>
      <c r="N33" s="47"/>
      <c r="O33" s="53"/>
      <c r="P33" s="51"/>
      <c r="Q33" s="55"/>
    </row>
    <row r="34" spans="1:17" ht="15" customHeight="1" x14ac:dyDescent="0.2">
      <c r="A34" s="40"/>
      <c r="B34" s="41"/>
      <c r="C34" s="42"/>
      <c r="D34" s="43"/>
      <c r="E34" s="44"/>
      <c r="F34" s="44"/>
      <c r="G34" s="44"/>
      <c r="H34" s="44"/>
      <c r="I34" s="44"/>
      <c r="J34" s="44"/>
      <c r="K34" s="44"/>
      <c r="L34" s="49"/>
      <c r="M34" s="47"/>
      <c r="N34" s="47"/>
      <c r="O34" s="53"/>
      <c r="P34" s="51"/>
      <c r="Q34" s="55"/>
    </row>
  </sheetData>
  <mergeCells count="2">
    <mergeCell ref="B4:L4"/>
    <mergeCell ref="M4:Q4"/>
  </mergeCells>
  <conditionalFormatting sqref="E6:L34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Wornell, Dave I.</cp:lastModifiedBy>
  <cp:lastPrinted>2016-12-02T15:24:00Z</cp:lastPrinted>
  <dcterms:created xsi:type="dcterms:W3CDTF">2012-04-17T13:56:47Z</dcterms:created>
  <dcterms:modified xsi:type="dcterms:W3CDTF">2016-12-19T13:59:41Z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