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Breakdown'!$B$2:$AV$49</definedName>
  </definedNames>
  <calcPr calcId="145621"/>
</workbook>
</file>

<file path=xl/calcChain.xml><?xml version="1.0" encoding="utf-8"?>
<calcChain xmlns="http://schemas.openxmlformats.org/spreadsheetml/2006/main">
  <c r="N32" i="3" l="1"/>
  <c r="N31" i="3"/>
  <c r="N30" i="3"/>
  <c r="N29" i="3"/>
  <c r="N28" i="3"/>
  <c r="N27" i="3"/>
  <c r="N25" i="3"/>
  <c r="N24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G72" i="2" l="1"/>
  <c r="Q23" i="3"/>
  <c r="K15" i="3"/>
  <c r="K16" i="3"/>
  <c r="O16" i="3" l="1"/>
  <c r="O7" i="3" l="1"/>
  <c r="O8" i="3"/>
  <c r="O9" i="3"/>
  <c r="O10" i="3"/>
  <c r="O11" i="3"/>
  <c r="O17" i="3"/>
  <c r="O18" i="3"/>
  <c r="O19" i="3"/>
  <c r="O20" i="3"/>
  <c r="O21" i="3"/>
  <c r="O22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N72" i="2" l="1"/>
  <c r="AO72" i="2"/>
  <c r="AJ72" i="2"/>
  <c r="AK72" i="2"/>
  <c r="AF72" i="2"/>
  <c r="AG72" i="2"/>
  <c r="AB72" i="2"/>
  <c r="AC72" i="2"/>
  <c r="X72" i="2"/>
  <c r="Y72" i="2"/>
  <c r="T72" i="2"/>
  <c r="U72" i="2"/>
  <c r="P72" i="2"/>
  <c r="Q72" i="2"/>
  <c r="L72" i="2"/>
  <c r="M72" i="2"/>
  <c r="H72" i="2"/>
  <c r="I72" i="2"/>
  <c r="AQ72" i="2"/>
  <c r="AP72" i="2"/>
  <c r="AM72" i="2"/>
  <c r="AL72" i="2"/>
  <c r="AI72" i="2"/>
  <c r="AH72" i="2"/>
  <c r="AE72" i="2"/>
  <c r="AD72" i="2"/>
  <c r="AA72" i="2"/>
  <c r="Z72" i="2"/>
  <c r="W72" i="2"/>
  <c r="V72" i="2"/>
  <c r="S72" i="2"/>
  <c r="R72" i="2"/>
  <c r="O72" i="2"/>
  <c r="N72" i="2"/>
  <c r="K72" i="2"/>
  <c r="J72" i="2"/>
  <c r="AP28" i="2"/>
  <c r="AN28" i="2"/>
  <c r="AL28" i="2"/>
  <c r="AJ28" i="2"/>
  <c r="AF28" i="2"/>
  <c r="AD28" i="2"/>
  <c r="AB28" i="2"/>
  <c r="Z28" i="2"/>
  <c r="X28" i="2"/>
  <c r="V28" i="2"/>
  <c r="R28" i="2"/>
  <c r="P28" i="2"/>
  <c r="N28" i="2"/>
  <c r="AU72" i="2" l="1"/>
  <c r="AV72" i="2"/>
  <c r="AZ72" i="2" s="1"/>
  <c r="AX72" i="2" s="1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Y72" i="2" l="1"/>
  <c r="AW72" i="2" s="1"/>
  <c r="Q24" i="3" s="1"/>
  <c r="AV66" i="2"/>
  <c r="AZ66" i="2" s="1"/>
  <c r="AX66" i="2" s="1"/>
  <c r="AU66" i="2"/>
  <c r="AY66" i="2" s="1"/>
  <c r="AW66" i="2" l="1"/>
  <c r="Q18" i="3" s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O60" i="2"/>
  <c r="AN60" i="2"/>
  <c r="AQ60" i="2"/>
  <c r="AP60" i="2"/>
  <c r="AN61" i="2"/>
  <c r="AO61" i="2"/>
  <c r="AP61" i="2"/>
  <c r="AQ61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Q22" i="3" l="1"/>
  <c r="AV55" i="2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Q20" i="3" s="1"/>
  <c r="AU69" i="2"/>
  <c r="AY69" i="2" s="1"/>
  <c r="AW69" i="2" s="1"/>
  <c r="Q21" i="3" s="1"/>
  <c r="AV54" i="2"/>
  <c r="AY71" i="2"/>
  <c r="AW71" i="2" s="1"/>
  <c r="AY56" i="2"/>
  <c r="AW56" i="2" s="1"/>
  <c r="Q19" i="3" l="1"/>
  <c r="Q17" i="3"/>
  <c r="Q9" i="3"/>
  <c r="Q11" i="3"/>
  <c r="AX62" i="2"/>
  <c r="Q10" i="3"/>
  <c r="AX71" i="2"/>
  <c r="Q8" i="3"/>
  <c r="AX64" i="2"/>
  <c r="Q7" i="3"/>
  <c r="AZ54" i="2"/>
  <c r="AX54" i="2" s="1"/>
  <c r="Q6" i="3" s="1"/>
  <c r="O6" i="3" l="1"/>
  <c r="K6" i="3" l="1"/>
</calcChain>
</file>

<file path=xl/sharedStrings.xml><?xml version="1.0" encoding="utf-8"?>
<sst xmlns="http://schemas.openxmlformats.org/spreadsheetml/2006/main" count="306" uniqueCount="89">
  <si>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</si>
  <si>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</si>
  <si>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</si>
  <si>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</si>
  <si>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</si>
  <si>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</si>
  <si>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</si>
  <si>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</si>
  <si>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</si>
  <si>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</si>
  <si>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</si>
  <si>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</si>
  <si>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</si>
  <si>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</si>
  <si>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</si>
  <si>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</si>
  <si>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</si>
  <si>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</si>
  <si>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</si>
  <si>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</si>
  <si>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</si>
  <si>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</si>
  <si>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</si>
  <si>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</si>
  <si>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</si>
  <si>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</si>
  <si>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</si>
  <si>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</si>
  <si>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</si>
  <si>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</si>
  <si>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</si>
  <si>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</si>
  <si>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</si>
  <si>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</si>
  <si>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</si>
  <si>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</si>
  <si>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</si>
  <si>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</si>
  <si>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</si>
  <si>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</si>
  <si>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</si>
  <si>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</si>
  <si>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</si>
  <si>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</si>
  <si>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</si>
  <si>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</si>
  <si>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</si>
  <si>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</si>
  <si>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</si>
  <si>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</si>
  <si>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</si>
  <si>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</si>
  <si>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</si>
  <si>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</si>
  <si>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</si>
  <si>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</si>
  <si>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</si>
  <si>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</si>
  <si>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</si>
  <si>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</si>
  <si>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</si>
  <si>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</si>
  <si>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</si>
  <si>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</si>
  <si>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</si>
  <si>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</si>
  <si>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</si>
  <si>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</si>
  <si>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</si>
  <si>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</si>
  <si>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</si>
  <si>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</si>
  <si>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</si>
  <si>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</si>
  <si>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</si>
  <si>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</si>
  <si>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</si>
  <si>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</si>
  <si>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DNO : South West</t>
  </si>
  <si>
    <t>LV Network Domestic</t>
  </si>
  <si>
    <t>LV Network Non-Domestic Non-CT</t>
  </si>
  <si>
    <t>Changes due to issue of Model version DCP179</t>
  </si>
  <si>
    <t>LV Generation NHH or Aggregate HH</t>
  </si>
  <si>
    <t>No More Profile Class 5 to 8 Customers</t>
  </si>
  <si>
    <t>Table 1076: allowed revenue and rate of return</t>
  </si>
  <si>
    <t>Table 1068/1066 - annual hours in time bands</t>
  </si>
  <si>
    <t>Table 1061/1062/1064: TPR data</t>
  </si>
  <si>
    <t>Changes due to issue of Model version DCP228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</si>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</sst>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0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0" fontId="3" fillId="4" borderId="1" xfId="2" applyNumberFormat="1" applyFont="1" applyFill="1" applyBorder="1" applyAlignment="1">
      <alignment horizontal="center" vertical="center"/>
    </xf>
    <xf numFmtId="10" fontId="3" fillId="4" borderId="2" xfId="2" applyNumberFormat="1" applyFont="1" applyFill="1" applyBorder="1"/>
    <xf numFmtId="10" fontId="3" fillId="4" borderId="5" xfId="2" applyNumberFormat="1" applyFont="1" applyFill="1" applyBorder="1" applyAlignment="1">
      <alignment horizontal="center" vertical="center"/>
    </xf>
    <xf numFmtId="10" fontId="3" fillId="4" borderId="6" xfId="2" applyNumberFormat="1" applyFont="1" applyFill="1" applyBorder="1"/>
    <xf numFmtId="10" fontId="3" fillId="4" borderId="3" xfId="2" applyNumberFormat="1" applyFont="1" applyFill="1" applyBorder="1" applyAlignment="1">
      <alignment horizontal="center" vertical="center"/>
    </xf>
    <xf numFmtId="10" fontId="3" fillId="4" borderId="4" xfId="2" applyNumberFormat="1" applyFont="1" applyFill="1" applyBorder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West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-model227+r7062%20-%201%20April%202017%20-%20South%20West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%20Model_01%20April%202018%20Pre-Release%20-%20S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  <sheetName val="CDCM-model227+r7062 - 1 April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10, 20</v>
          </cell>
          <cell r="C15">
            <v>1</v>
          </cell>
          <cell r="D15">
            <v>3.0979999999999999</v>
          </cell>
          <cell r="E15">
            <v>0</v>
          </cell>
          <cell r="F15">
            <v>0</v>
          </cell>
          <cell r="G15">
            <v>4.66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30, 40</v>
          </cell>
          <cell r="C16">
            <v>2</v>
          </cell>
          <cell r="D16">
            <v>3.72</v>
          </cell>
          <cell r="E16">
            <v>0.155</v>
          </cell>
          <cell r="F16">
            <v>0</v>
          </cell>
          <cell r="G16">
            <v>4.66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430</v>
          </cell>
          <cell r="C17">
            <v>2</v>
          </cell>
          <cell r="D17">
            <v>0.159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>
            <v>110</v>
          </cell>
          <cell r="C18">
            <v>3</v>
          </cell>
          <cell r="D18">
            <v>2.5089999999999999</v>
          </cell>
          <cell r="E18">
            <v>0</v>
          </cell>
          <cell r="F18">
            <v>0</v>
          </cell>
          <cell r="G18">
            <v>7.55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>
            <v>210</v>
          </cell>
          <cell r="C19">
            <v>4</v>
          </cell>
          <cell r="D19">
            <v>2.931</v>
          </cell>
          <cell r="E19">
            <v>0.158</v>
          </cell>
          <cell r="F19">
            <v>0</v>
          </cell>
          <cell r="G19">
            <v>7.55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251</v>
          </cell>
          <cell r="C20">
            <v>4</v>
          </cell>
          <cell r="D20">
            <v>0.17399999999999999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570</v>
          </cell>
          <cell r="C21" t="str">
            <v>5-8</v>
          </cell>
          <cell r="D21">
            <v>2.0550000000000002</v>
          </cell>
          <cell r="E21">
            <v>0.10100000000000001</v>
          </cell>
          <cell r="F21">
            <v>0</v>
          </cell>
          <cell r="G21">
            <v>6.33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540</v>
          </cell>
          <cell r="C22" t="str">
            <v>5-8</v>
          </cell>
          <cell r="D22">
            <v>1.929</v>
          </cell>
          <cell r="E22">
            <v>0.09</v>
          </cell>
          <cell r="F22">
            <v>0</v>
          </cell>
          <cell r="G22">
            <v>4.6900000000000004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510</v>
          </cell>
          <cell r="C23" t="str">
            <v>5-8</v>
          </cell>
          <cell r="D23">
            <v>1.587</v>
          </cell>
          <cell r="E23">
            <v>4.3999999999999997E-2</v>
          </cell>
          <cell r="F23">
            <v>0</v>
          </cell>
          <cell r="G23">
            <v>81.52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202</v>
          </cell>
          <cell r="C24">
            <v>0</v>
          </cell>
          <cell r="D24">
            <v>31.407</v>
          </cell>
          <cell r="E24">
            <v>0.54400000000000004</v>
          </cell>
          <cell r="F24">
            <v>0.14599999999999999</v>
          </cell>
          <cell r="G24">
            <v>4.66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203</v>
          </cell>
          <cell r="C25">
            <v>0</v>
          </cell>
          <cell r="D25">
            <v>33.36</v>
          </cell>
          <cell r="E25">
            <v>0.57799999999999996</v>
          </cell>
          <cell r="F25">
            <v>0.155</v>
          </cell>
          <cell r="G25">
            <v>7.55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>
            <v>570</v>
          </cell>
          <cell r="C26">
            <v>0</v>
          </cell>
          <cell r="D26">
            <v>25.236999999999998</v>
          </cell>
          <cell r="E26">
            <v>0.36499999999999999</v>
          </cell>
          <cell r="F26">
            <v>0.10299999999999999</v>
          </cell>
          <cell r="G26">
            <v>10.67</v>
          </cell>
          <cell r="H26">
            <v>2.8</v>
          </cell>
          <cell r="I26">
            <v>0.38200000000000001</v>
          </cell>
        </row>
        <row r="27">
          <cell r="A27" t="str">
            <v>LV Sub HH Metered</v>
          </cell>
          <cell r="B27">
            <v>540</v>
          </cell>
          <cell r="C27">
            <v>0</v>
          </cell>
          <cell r="D27">
            <v>22.361999999999998</v>
          </cell>
          <cell r="E27">
            <v>0.221</v>
          </cell>
          <cell r="F27">
            <v>7.1999999999999995E-2</v>
          </cell>
          <cell r="G27">
            <v>8.2200000000000006</v>
          </cell>
          <cell r="H27">
            <v>3.07</v>
          </cell>
          <cell r="I27">
            <v>0.314</v>
          </cell>
        </row>
        <row r="28">
          <cell r="A28" t="str">
            <v>HV HH Metered</v>
          </cell>
          <cell r="B28">
            <v>510</v>
          </cell>
          <cell r="C28">
            <v>0</v>
          </cell>
          <cell r="D28">
            <v>19.170000000000002</v>
          </cell>
          <cell r="E28">
            <v>0.11700000000000001</v>
          </cell>
          <cell r="F28">
            <v>4.5999999999999999E-2</v>
          </cell>
          <cell r="G28">
            <v>81.52</v>
          </cell>
          <cell r="H28">
            <v>2.57</v>
          </cell>
          <cell r="I28">
            <v>0.252</v>
          </cell>
        </row>
        <row r="29">
          <cell r="A29" t="str">
            <v>NHH UMS category A</v>
          </cell>
          <cell r="B29" t="str">
            <v>977</v>
          </cell>
          <cell r="C29">
            <v>8</v>
          </cell>
          <cell r="D29">
            <v>2.4849999999999999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980</v>
          </cell>
          <cell r="C30">
            <v>1</v>
          </cell>
          <cell r="D30">
            <v>3.4849999999999999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978</v>
          </cell>
          <cell r="C31">
            <v>1</v>
          </cell>
          <cell r="D31">
            <v>5.5819999999999999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979</v>
          </cell>
          <cell r="C32">
            <v>1</v>
          </cell>
          <cell r="D32">
            <v>1.522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>
            <v>970</v>
          </cell>
          <cell r="C33">
            <v>0</v>
          </cell>
          <cell r="D33">
            <v>75.986000000000004</v>
          </cell>
          <cell r="E33">
            <v>1.528</v>
          </cell>
          <cell r="F33">
            <v>0.89500000000000002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>
            <v>581</v>
          </cell>
          <cell r="C34" t="str">
            <v>8&amp;0</v>
          </cell>
          <cell r="D34">
            <v>-0.67300000000000004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>
            <v>551</v>
          </cell>
          <cell r="C35">
            <v>8</v>
          </cell>
          <cell r="D35">
            <v>-0.61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>
            <v>581</v>
          </cell>
          <cell r="C36">
            <v>0</v>
          </cell>
          <cell r="D36">
            <v>-0.67300000000000004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0.155</v>
          </cell>
        </row>
        <row r="37">
          <cell r="A37" t="str">
            <v>LV Generation Non-Intermittent</v>
          </cell>
          <cell r="B37">
            <v>527</v>
          </cell>
          <cell r="C37">
            <v>0</v>
          </cell>
          <cell r="D37">
            <v>-8.077</v>
          </cell>
          <cell r="E37">
            <v>-0.35299999999999998</v>
          </cell>
          <cell r="F37">
            <v>-0.10100000000000001</v>
          </cell>
          <cell r="G37">
            <v>0</v>
          </cell>
          <cell r="H37">
            <v>0</v>
          </cell>
          <cell r="I37">
            <v>0.155</v>
          </cell>
        </row>
        <row r="38">
          <cell r="A38" t="str">
            <v>LV Sub Generation Intermittent</v>
          </cell>
          <cell r="B38">
            <v>551</v>
          </cell>
          <cell r="C38">
            <v>0</v>
          </cell>
          <cell r="D38">
            <v>-0.61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0.13</v>
          </cell>
        </row>
        <row r="39">
          <cell r="A39" t="str">
            <v>LV Sub Generation Non-Intermittent</v>
          </cell>
          <cell r="B39">
            <v>526</v>
          </cell>
          <cell r="C39">
            <v>0</v>
          </cell>
          <cell r="D39">
            <v>-7.4489999999999998</v>
          </cell>
          <cell r="E39">
            <v>-0.30099999999999999</v>
          </cell>
          <cell r="F39">
            <v>-0.09</v>
          </cell>
          <cell r="G39">
            <v>0</v>
          </cell>
          <cell r="H39">
            <v>0</v>
          </cell>
          <cell r="I39">
            <v>0.13</v>
          </cell>
        </row>
        <row r="40">
          <cell r="A40" t="str">
            <v>HV Generation Intermittent</v>
          </cell>
          <cell r="B40">
            <v>521</v>
          </cell>
          <cell r="C40">
            <v>0</v>
          </cell>
          <cell r="D40">
            <v>-0.38900000000000001</v>
          </cell>
          <cell r="E40">
            <v>0</v>
          </cell>
          <cell r="F40">
            <v>0</v>
          </cell>
          <cell r="G40">
            <v>39.31</v>
          </cell>
          <cell r="H40">
            <v>0</v>
          </cell>
          <cell r="I40">
            <v>9.9000000000000005E-2</v>
          </cell>
        </row>
        <row r="41">
          <cell r="A41" t="str">
            <v>HV Generation Non-Intermittent</v>
          </cell>
          <cell r="B41">
            <v>524</v>
          </cell>
          <cell r="C41">
            <v>0</v>
          </cell>
          <cell r="D41">
            <v>-5.2670000000000003</v>
          </cell>
          <cell r="E41">
            <v>-0.124</v>
          </cell>
          <cell r="F41">
            <v>-5.0999999999999997E-2</v>
          </cell>
          <cell r="G41">
            <v>39.31</v>
          </cell>
          <cell r="H41">
            <v>0</v>
          </cell>
          <cell r="I41">
            <v>9.9000000000000005E-2</v>
          </cell>
        </row>
        <row r="42">
          <cell r="A42" t="str">
            <v>LDNO LV: Domestic Unrestricted</v>
          </cell>
          <cell r="B42">
            <v>0</v>
          </cell>
          <cell r="C42">
            <v>1</v>
          </cell>
          <cell r="D42">
            <v>1.948</v>
          </cell>
          <cell r="E42">
            <v>0</v>
          </cell>
          <cell r="F42">
            <v>0</v>
          </cell>
          <cell r="G42">
            <v>2.93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South West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160959003.44049671</v>
          </cell>
          <cell r="D14">
            <v>20298.637029349804</v>
          </cell>
          <cell r="E14">
            <v>6.2608548336158198E-5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4097673.227542209</v>
          </cell>
          <cell r="C46">
            <v>1221354.14847965</v>
          </cell>
          <cell r="D46">
            <v>147719929.30074799</v>
          </cell>
          <cell r="E46">
            <v>126945916.58925763</v>
          </cell>
          <cell r="F46">
            <v>20774012.71149037</v>
          </cell>
          <cell r="G46">
            <v>0</v>
          </cell>
          <cell r="H46">
            <v>0</v>
          </cell>
          <cell r="I46">
            <v>3.6049709456542161</v>
          </cell>
        </row>
        <row r="47">
          <cell r="A47" t="str">
            <v>LDNO LV: Domestic Unrestricted</v>
          </cell>
          <cell r="B47">
            <v>14411.155161303574</v>
          </cell>
          <cell r="C47">
            <v>5490.8821355104583</v>
          </cell>
          <cell r="D47">
            <v>339451.5415404102</v>
          </cell>
          <cell r="E47">
            <v>280729.30254219362</v>
          </cell>
          <cell r="F47">
            <v>58722.238998216599</v>
          </cell>
          <cell r="G47">
            <v>0</v>
          </cell>
          <cell r="H47">
            <v>0</v>
          </cell>
          <cell r="I47">
            <v>2.3554776681046072</v>
          </cell>
        </row>
        <row r="48">
          <cell r="A48" t="str">
            <v>LDNO HV: Domestic Unrestricted</v>
          </cell>
          <cell r="B48">
            <v>20881.947261456175</v>
          </cell>
          <cell r="C48">
            <v>8645.6512907403976</v>
          </cell>
          <cell r="D48">
            <v>296303.84168992564</v>
          </cell>
          <cell r="E48">
            <v>241395.31034243337</v>
          </cell>
          <cell r="F48">
            <v>54908.531347492266</v>
          </cell>
          <cell r="G48">
            <v>0</v>
          </cell>
          <cell r="H48">
            <v>0</v>
          </cell>
          <cell r="I48">
            <v>1.4189473710473459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1338663.3243701439</v>
          </cell>
          <cell r="C50">
            <v>222959.26480719991</v>
          </cell>
          <cell r="D50">
            <v>29107529.788841523</v>
          </cell>
          <cell r="E50">
            <v>25315215.653735861</v>
          </cell>
          <cell r="F50">
            <v>3792314.1351056634</v>
          </cell>
          <cell r="G50">
            <v>0</v>
          </cell>
          <cell r="H50">
            <v>0</v>
          </cell>
          <cell r="I50">
            <v>2.1743726939360908</v>
          </cell>
        </row>
        <row r="51">
          <cell r="A51" t="str">
            <v>LDNO LV: Domestic Two Rate</v>
          </cell>
          <cell r="B51">
            <v>1466.0583096207329</v>
          </cell>
          <cell r="C51">
            <v>421.63468356872357</v>
          </cell>
          <cell r="D51">
            <v>28296.605450964184</v>
          </cell>
          <cell r="E51">
            <v>23787.433327538471</v>
          </cell>
          <cell r="F51">
            <v>4509.1721234257147</v>
          </cell>
          <cell r="G51">
            <v>0</v>
          </cell>
          <cell r="H51">
            <v>0</v>
          </cell>
          <cell r="I51">
            <v>1.9301145981215764</v>
          </cell>
        </row>
        <row r="52">
          <cell r="A52" t="str">
            <v>LDNO HV: Domestic Two Rate</v>
          </cell>
          <cell r="B52">
            <v>1341.4008003494337</v>
          </cell>
          <cell r="C52">
            <v>351.0055233770085</v>
          </cell>
          <cell r="D52">
            <v>15669.025655702953</v>
          </cell>
          <cell r="E52">
            <v>13439.789576735573</v>
          </cell>
          <cell r="F52">
            <v>2229.2360789673812</v>
          </cell>
          <cell r="G52">
            <v>0</v>
          </cell>
          <cell r="H52">
            <v>0</v>
          </cell>
          <cell r="I52">
            <v>1.1681091625725277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63105.732337051588</v>
          </cell>
          <cell r="C54">
            <v>16604</v>
          </cell>
          <cell r="D54">
            <v>100338.11441591202</v>
          </cell>
          <cell r="E54">
            <v>100338.11441591202</v>
          </cell>
          <cell r="F54">
            <v>0</v>
          </cell>
          <cell r="G54">
            <v>0</v>
          </cell>
          <cell r="H54">
            <v>0</v>
          </cell>
          <cell r="I54">
            <v>0.159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1153977.7296902894</v>
          </cell>
          <cell r="C58">
            <v>109710.69187718754</v>
          </cell>
          <cell r="D58">
            <v>31976653.629334956</v>
          </cell>
          <cell r="E58">
            <v>28953301.237929359</v>
          </cell>
          <cell r="F58">
            <v>3023352.3914055955</v>
          </cell>
          <cell r="G58">
            <v>0</v>
          </cell>
          <cell r="H58">
            <v>0</v>
          </cell>
          <cell r="I58">
            <v>2.7709939981178859</v>
          </cell>
        </row>
        <row r="59">
          <cell r="A59" t="str">
            <v>LDNO LV: Small Non Domestic Unrestricted</v>
          </cell>
          <cell r="B59">
            <v>845.52959854384267</v>
          </cell>
          <cell r="C59">
            <v>116.64512819540825</v>
          </cell>
          <cell r="D59">
            <v>15364.791975109729</v>
          </cell>
          <cell r="E59">
            <v>13342.457065021837</v>
          </cell>
          <cell r="F59">
            <v>2022.3349100878904</v>
          </cell>
          <cell r="G59">
            <v>0</v>
          </cell>
          <cell r="H59">
            <v>0</v>
          </cell>
          <cell r="I59">
            <v>1.817179670773291</v>
          </cell>
        </row>
        <row r="60">
          <cell r="A60" t="str">
            <v>LDNO HV: Small Non Domestic Unrestricted</v>
          </cell>
          <cell r="B60">
            <v>7208.4319233013648</v>
          </cell>
          <cell r="C60">
            <v>374.54857677424667</v>
          </cell>
          <cell r="D60">
            <v>71398.235622071108</v>
          </cell>
          <cell r="E60">
            <v>67543.007121333794</v>
          </cell>
          <cell r="F60">
            <v>3855.2285007373207</v>
          </cell>
          <cell r="G60">
            <v>0</v>
          </cell>
          <cell r="H60">
            <v>0</v>
          </cell>
          <cell r="I60">
            <v>0.99048220725058445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540729.32755555492</v>
          </cell>
          <cell r="C62">
            <v>28055.467486311278</v>
          </cell>
          <cell r="D62">
            <v>11883253.391696541</v>
          </cell>
          <cell r="E62">
            <v>11110114.846442517</v>
          </cell>
          <cell r="F62">
            <v>773138.54525402305</v>
          </cell>
          <cell r="G62">
            <v>0</v>
          </cell>
          <cell r="H62">
            <v>0</v>
          </cell>
          <cell r="I62">
            <v>2.1976343405334617</v>
          </cell>
        </row>
        <row r="63">
          <cell r="A63" t="str">
            <v>LDNO LV: Small Non Domestic Two Rate</v>
          </cell>
          <cell r="B63">
            <v>53.751235509521898</v>
          </cell>
          <cell r="C63">
            <v>2.1402775815671249</v>
          </cell>
          <cell r="D63">
            <v>825.67817104071889</v>
          </cell>
          <cell r="E63">
            <v>788.5711084702989</v>
          </cell>
          <cell r="F63">
            <v>37.107062570420027</v>
          </cell>
          <cell r="G63">
            <v>0</v>
          </cell>
          <cell r="H63">
            <v>0</v>
          </cell>
          <cell r="I63">
            <v>1.5361101251234535</v>
          </cell>
        </row>
        <row r="64">
          <cell r="A64" t="str">
            <v>LDNO HV: Small Non Domestic Two Rate</v>
          </cell>
          <cell r="B64">
            <v>1223.2324593906726</v>
          </cell>
          <cell r="C64">
            <v>23.543053397238367</v>
          </cell>
          <cell r="D64">
            <v>10567.867082284609</v>
          </cell>
          <cell r="E64">
            <v>10325.538433666834</v>
          </cell>
          <cell r="F64">
            <v>242.32864861777449</v>
          </cell>
          <cell r="G64">
            <v>0</v>
          </cell>
          <cell r="H64">
            <v>0</v>
          </cell>
          <cell r="I64">
            <v>0.86392958273432086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22929.320638570338</v>
          </cell>
          <cell r="C66">
            <v>3507</v>
          </cell>
          <cell r="D66">
            <v>39897.017911112387</v>
          </cell>
          <cell r="E66">
            <v>39897.017911112387</v>
          </cell>
          <cell r="F66">
            <v>0</v>
          </cell>
          <cell r="G66">
            <v>0</v>
          </cell>
          <cell r="H66">
            <v>0</v>
          </cell>
          <cell r="I66">
            <v>0.17400000000000002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414155.04669658333</v>
          </cell>
          <cell r="C82">
            <v>6362.218590610767</v>
          </cell>
          <cell r="D82">
            <v>10469074.209484285</v>
          </cell>
          <cell r="E82">
            <v>10293747.370673528</v>
          </cell>
          <cell r="F82">
            <v>175326.83881075622</v>
          </cell>
          <cell r="G82">
            <v>0</v>
          </cell>
          <cell r="H82">
            <v>0</v>
          </cell>
          <cell r="I82">
            <v>2.5278151969868663</v>
          </cell>
        </row>
        <row r="83">
          <cell r="A83" t="str">
            <v>LDNO LV: LV Network Non-Domestic Non-CT</v>
          </cell>
          <cell r="B83">
            <v>110.60262595312342</v>
          </cell>
          <cell r="C83">
            <v>1.4441070319879701</v>
          </cell>
          <cell r="D83">
            <v>1695.0794689967288</v>
          </cell>
          <cell r="E83">
            <v>1670.0422633296373</v>
          </cell>
          <cell r="F83">
            <v>25.037205667091431</v>
          </cell>
          <cell r="G83">
            <v>0</v>
          </cell>
          <cell r="H83">
            <v>0</v>
          </cell>
          <cell r="I83">
            <v>1.5325851935153443</v>
          </cell>
        </row>
        <row r="84">
          <cell r="A84" t="str">
            <v>LDNO HV: LV Network Non-Domestic Non-CT</v>
          </cell>
          <cell r="B84">
            <v>3539.2332168326625</v>
          </cell>
          <cell r="C84">
            <v>41.157050411657131</v>
          </cell>
          <cell r="D84">
            <v>35827.512253805551</v>
          </cell>
          <cell r="E84">
            <v>35403.882733918363</v>
          </cell>
          <cell r="F84">
            <v>423.62951988718686</v>
          </cell>
          <cell r="G84">
            <v>0</v>
          </cell>
          <cell r="H84">
            <v>0</v>
          </cell>
          <cell r="I84">
            <v>1.0122958861091493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1213103.372236233</v>
          </cell>
          <cell r="C86">
            <v>6394.7681020086811</v>
          </cell>
          <cell r="D86">
            <v>30954096.492761716</v>
          </cell>
          <cell r="E86">
            <v>23525295.7293493</v>
          </cell>
          <cell r="F86">
            <v>249047.44111677911</v>
          </cell>
          <cell r="G86">
            <v>6876009.9323317269</v>
          </cell>
          <cell r="H86">
            <v>303743.38996390672</v>
          </cell>
          <cell r="I86">
            <v>2.5516454080661717</v>
          </cell>
        </row>
        <row r="87">
          <cell r="A87" t="str">
            <v>LDNO LV: LV HH Metered</v>
          </cell>
          <cell r="B87">
            <v>336.28612949055764</v>
          </cell>
          <cell r="C87">
            <v>2.8364481311462799</v>
          </cell>
          <cell r="D87">
            <v>4449.6495575762619</v>
          </cell>
          <cell r="E87">
            <v>3997.3487933167376</v>
          </cell>
          <cell r="F87">
            <v>69.468869403969123</v>
          </cell>
          <cell r="G87">
            <v>353.30376922922267</v>
          </cell>
          <cell r="H87">
            <v>29.528125626332677</v>
          </cell>
          <cell r="I87">
            <v>1.3231736807929217</v>
          </cell>
        </row>
        <row r="88">
          <cell r="A88" t="str">
            <v>LDNO HV: LV HH Metered</v>
          </cell>
          <cell r="B88">
            <v>40181.923683271911</v>
          </cell>
          <cell r="C88">
            <v>81.908910528452537</v>
          </cell>
          <cell r="D88">
            <v>402327.58463617158</v>
          </cell>
          <cell r="E88">
            <v>322994.47541938012</v>
          </cell>
          <cell r="F88">
            <v>1189.8907432468302</v>
          </cell>
          <cell r="G88">
            <v>75729.385347312695</v>
          </cell>
          <cell r="H88">
            <v>2413.8331262318852</v>
          </cell>
          <cell r="I88">
            <v>1.0012651156461783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787994.46781453933</v>
          </cell>
          <cell r="C90">
            <v>2043.3006251961754</v>
          </cell>
          <cell r="D90">
            <v>17264017.669795658</v>
          </cell>
          <cell r="E90">
            <v>12618017.076985456</v>
          </cell>
          <cell r="F90">
            <v>61305.148657760852</v>
          </cell>
          <cell r="G90">
            <v>4350688.5523187667</v>
          </cell>
          <cell r="H90">
            <v>234006.89183367504</v>
          </cell>
          <cell r="I90">
            <v>2.1908805676867873</v>
          </cell>
        </row>
        <row r="91">
          <cell r="A91" t="str">
            <v>LDNO HV: LV Sub HH Metered</v>
          </cell>
          <cell r="B91">
            <v>25.416051637678034</v>
          </cell>
          <cell r="C91">
            <v>1.0701387907835624</v>
          </cell>
          <cell r="D91">
            <v>7458.6218904914758</v>
          </cell>
          <cell r="E91">
            <v>95.643234939418718</v>
          </cell>
          <cell r="F91">
            <v>19.686273195254415</v>
          </cell>
          <cell r="G91">
            <v>7343.2923823568017</v>
          </cell>
          <cell r="H91">
            <v>0</v>
          </cell>
          <cell r="I91">
            <v>29.346107714993938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2483285.0611555157</v>
          </cell>
          <cell r="C93">
            <v>1068.1348965540838</v>
          </cell>
          <cell r="D93">
            <v>41559488.394054264</v>
          </cell>
          <cell r="E93">
            <v>31928367.283151265</v>
          </cell>
          <cell r="F93">
            <v>317821.40219987452</v>
          </cell>
          <cell r="G93">
            <v>8837394.3193882965</v>
          </cell>
          <cell r="H93">
            <v>475905.38931482541</v>
          </cell>
          <cell r="I93">
            <v>1.6735689770032247</v>
          </cell>
        </row>
        <row r="94">
          <cell r="A94" t="str">
            <v>LDNO HV: HV HH Metered</v>
          </cell>
          <cell r="B94">
            <v>16433.904369168198</v>
          </cell>
          <cell r="C94">
            <v>7.4909715354849347</v>
          </cell>
          <cell r="D94">
            <v>203967.28218773793</v>
          </cell>
          <cell r="E94">
            <v>150726.34039152163</v>
          </cell>
          <cell r="F94">
            <v>1620.2896521538557</v>
          </cell>
          <cell r="G94">
            <v>51129.626215452416</v>
          </cell>
          <cell r="H94">
            <v>491.02592861003609</v>
          </cell>
          <cell r="I94">
            <v>1.2411370883379538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13495.816715500558</v>
          </cell>
          <cell r="C96">
            <v>720.03467617612375</v>
          </cell>
          <cell r="D96">
            <v>335371.04538018879</v>
          </cell>
          <cell r="E96">
            <v>335371.04538018879</v>
          </cell>
          <cell r="F96">
            <v>0</v>
          </cell>
          <cell r="G96">
            <v>0</v>
          </cell>
          <cell r="H96">
            <v>0</v>
          </cell>
          <cell r="I96">
            <v>2.4849999999999994</v>
          </cell>
        </row>
        <row r="97">
          <cell r="A97" t="str">
            <v>LDNO LV: NHH UMS category A</v>
          </cell>
          <cell r="B97">
            <v>182.37062248347527</v>
          </cell>
          <cell r="C97">
            <v>0</v>
          </cell>
          <cell r="D97">
            <v>2848.629123191884</v>
          </cell>
          <cell r="E97">
            <v>2848.629123191884</v>
          </cell>
          <cell r="F97">
            <v>0</v>
          </cell>
          <cell r="G97">
            <v>0</v>
          </cell>
          <cell r="H97">
            <v>0</v>
          </cell>
          <cell r="I97">
            <v>1.5620000000000003</v>
          </cell>
        </row>
        <row r="98">
          <cell r="A98" t="str">
            <v>LDNO HV: NHH UMS category A</v>
          </cell>
          <cell r="B98">
            <v>8.0484163519313778</v>
          </cell>
          <cell r="C98">
            <v>0</v>
          </cell>
          <cell r="D98">
            <v>74.689303745923198</v>
          </cell>
          <cell r="E98">
            <v>74.689303745923198</v>
          </cell>
          <cell r="F98">
            <v>0</v>
          </cell>
          <cell r="G98">
            <v>0</v>
          </cell>
          <cell r="H98">
            <v>0</v>
          </cell>
          <cell r="I98">
            <v>0.92800000000000016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4835.9293249730399</v>
          </cell>
          <cell r="C100">
            <v>673.05369021285878</v>
          </cell>
          <cell r="D100">
            <v>168532.13697531042</v>
          </cell>
          <cell r="E100">
            <v>168532.13697531042</v>
          </cell>
          <cell r="F100">
            <v>0</v>
          </cell>
          <cell r="G100">
            <v>0</v>
          </cell>
          <cell r="H100">
            <v>0</v>
          </cell>
          <cell r="I100">
            <v>3.4849999999999994</v>
          </cell>
        </row>
        <row r="101">
          <cell r="A101" t="str">
            <v>LDNO LV: NHH UMS category B</v>
          </cell>
          <cell r="B101">
            <v>79.971892186652354</v>
          </cell>
          <cell r="C101">
            <v>0</v>
          </cell>
          <cell r="D101">
            <v>1752.184157809553</v>
          </cell>
          <cell r="E101">
            <v>1752.184157809553</v>
          </cell>
          <cell r="F101">
            <v>0</v>
          </cell>
          <cell r="G101">
            <v>0</v>
          </cell>
          <cell r="H101">
            <v>0</v>
          </cell>
          <cell r="I101">
            <v>2.1909999999999998</v>
          </cell>
        </row>
        <row r="102">
          <cell r="A102" t="str">
            <v>LDNO HV: NHH UMS category B</v>
          </cell>
          <cell r="B102">
            <v>171.65113718838572</v>
          </cell>
          <cell r="C102">
            <v>0</v>
          </cell>
          <cell r="D102">
            <v>2233.1812948208981</v>
          </cell>
          <cell r="E102">
            <v>2233.1812948208981</v>
          </cell>
          <cell r="F102">
            <v>0</v>
          </cell>
          <cell r="G102">
            <v>0</v>
          </cell>
          <cell r="H102">
            <v>0</v>
          </cell>
          <cell r="I102">
            <v>1.3010000000000002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595.21209728063991</v>
          </cell>
          <cell r="C104">
            <v>171.58273134409754</v>
          </cell>
          <cell r="D104">
            <v>33224.739270205318</v>
          </cell>
          <cell r="E104">
            <v>33224.739270205318</v>
          </cell>
          <cell r="F104">
            <v>0</v>
          </cell>
          <cell r="G104">
            <v>0</v>
          </cell>
          <cell r="H104">
            <v>0</v>
          </cell>
          <cell r="I104">
            <v>5.5819999999999999</v>
          </cell>
        </row>
        <row r="105">
          <cell r="A105" t="str">
            <v>LDNO LV: NHH UMS category C</v>
          </cell>
          <cell r="B105">
            <v>7.3460144937766092</v>
          </cell>
          <cell r="C105">
            <v>0</v>
          </cell>
          <cell r="D105">
            <v>257.84510873155898</v>
          </cell>
          <cell r="E105">
            <v>257.84510873155898</v>
          </cell>
          <cell r="F105">
            <v>0</v>
          </cell>
          <cell r="G105">
            <v>0</v>
          </cell>
          <cell r="H105">
            <v>0</v>
          </cell>
          <cell r="I105">
            <v>3.5100000000000002</v>
          </cell>
        </row>
        <row r="106">
          <cell r="A106" t="str">
            <v>LDNO HV: NHH UMS category C</v>
          </cell>
          <cell r="B106">
            <v>130.75444522647717</v>
          </cell>
          <cell r="C106">
            <v>0</v>
          </cell>
          <cell r="D106">
            <v>2724.9226385197844</v>
          </cell>
          <cell r="E106">
            <v>2724.9226385197844</v>
          </cell>
          <cell r="F106">
            <v>0</v>
          </cell>
          <cell r="G106">
            <v>0</v>
          </cell>
          <cell r="H106">
            <v>0</v>
          </cell>
          <cell r="I106">
            <v>2.0840000000000001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1.0213257818101042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118960.10732837782</v>
          </cell>
          <cell r="C112">
            <v>0</v>
          </cell>
          <cell r="D112">
            <v>4319850.1290728468</v>
          </cell>
          <cell r="E112">
            <v>4319850.1290728468</v>
          </cell>
          <cell r="F112">
            <v>0</v>
          </cell>
          <cell r="G112">
            <v>0</v>
          </cell>
          <cell r="H112">
            <v>0</v>
          </cell>
          <cell r="I112">
            <v>3.6313435033715296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3287.7604846027739</v>
          </cell>
          <cell r="C116">
            <v>265.54470327062711</v>
          </cell>
          <cell r="D116">
            <v>-22126.628061376668</v>
          </cell>
          <cell r="E116">
            <v>-22126.628061376668</v>
          </cell>
          <cell r="F116">
            <v>0</v>
          </cell>
          <cell r="G116">
            <v>0</v>
          </cell>
          <cell r="H116">
            <v>0</v>
          </cell>
          <cell r="I116">
            <v>-0.67300000000000004</v>
          </cell>
        </row>
        <row r="117">
          <cell r="A117" t="str">
            <v>LDNO LV: LV Generation NHH or Aggregate HH</v>
          </cell>
          <cell r="B117">
            <v>140.58725178618519</v>
          </cell>
          <cell r="C117">
            <v>0</v>
          </cell>
          <cell r="D117">
            <v>-946.15220452102631</v>
          </cell>
          <cell r="E117">
            <v>-946.15220452102631</v>
          </cell>
          <cell r="F117">
            <v>0</v>
          </cell>
          <cell r="G117">
            <v>0</v>
          </cell>
          <cell r="H117">
            <v>0</v>
          </cell>
          <cell r="I117">
            <v>-0.67300000000000004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81306.118042743969</v>
          </cell>
          <cell r="C123">
            <v>506.57758777781174</v>
          </cell>
          <cell r="D123">
            <v>-541115.92167883366</v>
          </cell>
          <cell r="E123">
            <v>-547190.17442766693</v>
          </cell>
          <cell r="F123">
            <v>0</v>
          </cell>
          <cell r="G123">
            <v>0</v>
          </cell>
          <cell r="H123">
            <v>6074.2527488333471</v>
          </cell>
          <cell r="I123">
            <v>-0.66552915660585354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558.05891549174419</v>
          </cell>
          <cell r="C125">
            <v>0</v>
          </cell>
          <cell r="D125">
            <v>-3755.7365012594387</v>
          </cell>
          <cell r="E125">
            <v>-3755.7365012594387</v>
          </cell>
          <cell r="F125">
            <v>0</v>
          </cell>
          <cell r="G125">
            <v>0</v>
          </cell>
          <cell r="H125">
            <v>0</v>
          </cell>
          <cell r="I125">
            <v>-0.67300000000000015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2791.1182791551814</v>
          </cell>
          <cell r="C127">
            <v>8.170606254480834</v>
          </cell>
          <cell r="D127">
            <v>-18813.99787637181</v>
          </cell>
          <cell r="E127">
            <v>-19401.0598718974</v>
          </cell>
          <cell r="F127">
            <v>0</v>
          </cell>
          <cell r="G127">
            <v>0</v>
          </cell>
          <cell r="H127">
            <v>587.06199552559133</v>
          </cell>
          <cell r="I127">
            <v>-0.67406666413529603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12847.463590794596</v>
          </cell>
          <cell r="C131">
            <v>61.279546908606257</v>
          </cell>
          <cell r="D131">
            <v>-76657.75248030803</v>
          </cell>
          <cell r="E131">
            <v>-78369.527903847033</v>
          </cell>
          <cell r="F131">
            <v>0</v>
          </cell>
          <cell r="G131">
            <v>0</v>
          </cell>
          <cell r="H131">
            <v>1711.7754235390055</v>
          </cell>
          <cell r="I131">
            <v>-0.59667616053984762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3989.5055712099725</v>
          </cell>
          <cell r="C134">
            <v>9.1919320362909378</v>
          </cell>
          <cell r="D134">
            <v>-25050.386609621673</v>
          </cell>
          <cell r="E134">
            <v>-25353.671304188152</v>
          </cell>
          <cell r="F134">
            <v>0</v>
          </cell>
          <cell r="G134">
            <v>0</v>
          </cell>
          <cell r="H134">
            <v>303.28469456647832</v>
          </cell>
          <cell r="I134">
            <v>-0.62790704668759667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374463.18001826725</v>
          </cell>
          <cell r="C137">
            <v>148.54856177242229</v>
          </cell>
          <cell r="D137">
            <v>-1432982.316726279</v>
          </cell>
          <cell r="E137">
            <v>-1456661.7702710596</v>
          </cell>
          <cell r="F137">
            <v>21313.970465949809</v>
          </cell>
          <cell r="G137">
            <v>0</v>
          </cell>
          <cell r="H137">
            <v>2365.4830788308655</v>
          </cell>
          <cell r="I137">
            <v>-0.38267642673343066</v>
          </cell>
        </row>
        <row r="138">
          <cell r="A138" t="str">
            <v>LDNO HV: HV Generation Intermittent</v>
          </cell>
          <cell r="B138">
            <v>67.725725697226451</v>
          </cell>
          <cell r="C138">
            <v>0</v>
          </cell>
          <cell r="D138">
            <v>-144.72933928374835</v>
          </cell>
          <cell r="E138">
            <v>-263.45307296221091</v>
          </cell>
          <cell r="F138">
            <v>0</v>
          </cell>
          <cell r="G138">
            <v>0</v>
          </cell>
          <cell r="H138">
            <v>118.72373367846254</v>
          </cell>
          <cell r="I138">
            <v>-0.21369920778814985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255813.47435423156</v>
          </cell>
          <cell r="C140">
            <v>52.547790558952094</v>
          </cell>
          <cell r="D140">
            <v>-1017233.5877573738</v>
          </cell>
          <cell r="E140">
            <v>-1026392.0086294012</v>
          </cell>
          <cell r="F140">
            <v>7539.6358110842857</v>
          </cell>
          <cell r="G140">
            <v>0</v>
          </cell>
          <cell r="H140">
            <v>1618.7850609432148</v>
          </cell>
          <cell r="I140">
            <v>-0.39764660181612799</v>
          </cell>
        </row>
        <row r="141">
          <cell r="A141" t="str">
            <v>LDNO HV: HV Generation Non-Intermittent</v>
          </cell>
          <cell r="B141">
            <v>5.4332936834264878</v>
          </cell>
          <cell r="C141">
            <v>0</v>
          </cell>
          <cell r="D141">
            <v>-285.09413046734846</v>
          </cell>
          <cell r="E141">
            <v>-286.17157830607312</v>
          </cell>
          <cell r="F141">
            <v>0</v>
          </cell>
          <cell r="G141">
            <v>0</v>
          </cell>
          <cell r="H141">
            <v>1.077447838724614</v>
          </cell>
          <cell r="I141">
            <v>-5.2471695269664655</v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13097413.116384251</v>
          </cell>
          <cell r="C156">
            <v>1636238.5063123861</v>
          </cell>
          <cell r="D156">
            <v>324235638.525186</v>
          </cell>
          <cell r="E156">
            <v>273682573.21070457</v>
          </cell>
          <cell r="F156">
            <v>29325046.400251526</v>
          </cell>
          <cell r="G156">
            <v>20198648.411753144</v>
          </cell>
          <cell r="H156">
            <v>1029370.5024766312</v>
          </cell>
          <cell r="I156">
            <v>0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  <sheetName val="CDCM Model_01 April 2018 Pre-Re"/>
    </sheetNames>
    <sheetDataSet>
      <sheetData sheetId="0"/>
      <sheetData sheetId="1">
        <row r="12">
          <cell r="E12">
            <v>299500000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South West in April 18 (Final)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 t="str">
            <v>10, 20</v>
          </cell>
          <cell r="C16">
            <v>1</v>
          </cell>
          <cell r="D16">
            <v>2.6960000000000002</v>
          </cell>
          <cell r="E16">
            <v>0</v>
          </cell>
          <cell r="F16">
            <v>0</v>
          </cell>
          <cell r="G16">
            <v>5.17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 t="str">
            <v>30, 40</v>
          </cell>
          <cell r="C17">
            <v>2</v>
          </cell>
          <cell r="D17">
            <v>3.0350000000000001</v>
          </cell>
          <cell r="E17">
            <v>1.4339999999999999</v>
          </cell>
          <cell r="F17">
            <v>0</v>
          </cell>
          <cell r="G17">
            <v>5.17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430</v>
          </cell>
          <cell r="C18">
            <v>2</v>
          </cell>
          <cell r="D18">
            <v>1.4159999999999999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110</v>
          </cell>
          <cell r="C19">
            <v>3</v>
          </cell>
          <cell r="D19">
            <v>2.4590000000000001</v>
          </cell>
          <cell r="E19">
            <v>0</v>
          </cell>
          <cell r="F19">
            <v>0</v>
          </cell>
          <cell r="G19">
            <v>8.3699999999999992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210</v>
          </cell>
          <cell r="C20">
            <v>4</v>
          </cell>
          <cell r="D20">
            <v>2.66</v>
          </cell>
          <cell r="E20">
            <v>1.429</v>
          </cell>
          <cell r="F20">
            <v>0</v>
          </cell>
          <cell r="G20">
            <v>8.3699999999999992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251</v>
          </cell>
          <cell r="C21">
            <v>4</v>
          </cell>
          <cell r="D21">
            <v>1.4239999999999999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570</v>
          </cell>
          <cell r="C22" t="str">
            <v>5-8</v>
          </cell>
          <cell r="D22">
            <v>2.5179999999999998</v>
          </cell>
          <cell r="E22">
            <v>1.403</v>
          </cell>
          <cell r="F22">
            <v>0</v>
          </cell>
          <cell r="G22">
            <v>37.15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540</v>
          </cell>
          <cell r="C23" t="str">
            <v>5-8</v>
          </cell>
          <cell r="D23">
            <v>2.39</v>
          </cell>
          <cell r="E23">
            <v>1.39</v>
          </cell>
          <cell r="F23">
            <v>0</v>
          </cell>
          <cell r="G23">
            <v>25.77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>
            <v>510</v>
          </cell>
          <cell r="C24" t="str">
            <v>5-8</v>
          </cell>
          <cell r="D24">
            <v>1.9339999999999999</v>
          </cell>
          <cell r="E24">
            <v>1.337</v>
          </cell>
          <cell r="F24">
            <v>0</v>
          </cell>
          <cell r="G24">
            <v>172.89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202</v>
          </cell>
          <cell r="C25">
            <v>0</v>
          </cell>
          <cell r="D25">
            <v>13.893000000000001</v>
          </cell>
          <cell r="E25">
            <v>1.806</v>
          </cell>
          <cell r="F25">
            <v>1.42</v>
          </cell>
          <cell r="G25">
            <v>5.17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203</v>
          </cell>
          <cell r="C26">
            <v>0</v>
          </cell>
          <cell r="D26">
            <v>14.143000000000001</v>
          </cell>
          <cell r="E26">
            <v>1.8169999999999999</v>
          </cell>
          <cell r="F26">
            <v>1.423</v>
          </cell>
          <cell r="G26">
            <v>8.3699999999999992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>
            <v>570</v>
          </cell>
          <cell r="C27">
            <v>0</v>
          </cell>
          <cell r="D27">
            <v>10.317</v>
          </cell>
          <cell r="E27">
            <v>1.617</v>
          </cell>
          <cell r="F27">
            <v>1.3759999999999999</v>
          </cell>
          <cell r="G27">
            <v>11.81</v>
          </cell>
          <cell r="H27">
            <v>3.05</v>
          </cell>
          <cell r="I27">
            <v>6.95</v>
          </cell>
        </row>
        <row r="28">
          <cell r="A28" t="str">
            <v>LV Sub HH Metered</v>
          </cell>
          <cell r="B28">
            <v>540</v>
          </cell>
          <cell r="C28">
            <v>0</v>
          </cell>
          <cell r="D28">
            <v>8.2810000000000006</v>
          </cell>
          <cell r="E28">
            <v>1.48</v>
          </cell>
          <cell r="F28">
            <v>1.347</v>
          </cell>
          <cell r="G28">
            <v>9.09</v>
          </cell>
          <cell r="H28">
            <v>3.27</v>
          </cell>
          <cell r="I28">
            <v>6.72</v>
          </cell>
        </row>
        <row r="29">
          <cell r="A29" t="str">
            <v>HV HH Metered</v>
          </cell>
          <cell r="B29">
            <v>510</v>
          </cell>
          <cell r="C29">
            <v>0</v>
          </cell>
          <cell r="D29">
            <v>6.4630000000000001</v>
          </cell>
          <cell r="E29">
            <v>1.383</v>
          </cell>
          <cell r="F29">
            <v>1.3240000000000001</v>
          </cell>
          <cell r="G29">
            <v>90.23</v>
          </cell>
          <cell r="H29">
            <v>2.78</v>
          </cell>
          <cell r="I29">
            <v>6.82</v>
          </cell>
        </row>
        <row r="30">
          <cell r="A30" t="str">
            <v>NHH UMS category A</v>
          </cell>
          <cell r="B30">
            <v>977</v>
          </cell>
          <cell r="C30">
            <v>8</v>
          </cell>
          <cell r="D30">
            <v>2.976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980</v>
          </cell>
          <cell r="C31">
            <v>1</v>
          </cell>
          <cell r="D31">
            <v>3.3479999999999999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978</v>
          </cell>
          <cell r="C32">
            <v>1</v>
          </cell>
          <cell r="D32">
            <v>4.2229999999999999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979</v>
          </cell>
          <cell r="C33">
            <v>1</v>
          </cell>
          <cell r="D33">
            <v>2.6160000000000001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970</v>
          </cell>
          <cell r="C34">
            <v>0</v>
          </cell>
          <cell r="D34">
            <v>33.837000000000003</v>
          </cell>
          <cell r="E34">
            <v>2.6640000000000001</v>
          </cell>
          <cell r="F34">
            <v>2.2469999999999999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581</v>
          </cell>
          <cell r="C35" t="str">
            <v>8&amp;0</v>
          </cell>
          <cell r="D35">
            <v>-0.69599999999999995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551</v>
          </cell>
          <cell r="C36">
            <v>8</v>
          </cell>
          <cell r="D36">
            <v>-0.629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581</v>
          </cell>
          <cell r="C37">
            <v>0</v>
          </cell>
          <cell r="D37">
            <v>-0.69599999999999995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C38">
            <v>0</v>
          </cell>
          <cell r="D38">
            <v>-0.69599999999999995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527</v>
          </cell>
          <cell r="C39">
            <v>0</v>
          </cell>
          <cell r="D39">
            <v>-8.5429999999999993</v>
          </cell>
          <cell r="E39">
            <v>-0.35399999999999998</v>
          </cell>
          <cell r="F39">
            <v>-9.1999999999999998E-2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C40">
            <v>0</v>
          </cell>
          <cell r="D40">
            <v>-8.5429999999999993</v>
          </cell>
          <cell r="E40">
            <v>-0.35399999999999998</v>
          </cell>
          <cell r="F40">
            <v>-9.1999999999999998E-2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551</v>
          </cell>
          <cell r="C41">
            <v>0</v>
          </cell>
          <cell r="D41">
            <v>-0.629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C42">
            <v>0</v>
          </cell>
          <cell r="D42">
            <v>-0.629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>
            <v>526</v>
          </cell>
          <cell r="C43">
            <v>0</v>
          </cell>
          <cell r="D43">
            <v>-7.8440000000000003</v>
          </cell>
          <cell r="E43">
            <v>-0.30299999999999999</v>
          </cell>
          <cell r="F43">
            <v>-8.2000000000000003E-2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str">
            <v>tbc</v>
          </cell>
          <cell r="C44">
            <v>0</v>
          </cell>
          <cell r="D44">
            <v>-7.8440000000000003</v>
          </cell>
          <cell r="E44">
            <v>-0.30299999999999999</v>
          </cell>
          <cell r="F44">
            <v>-8.2000000000000003E-2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>
            <v>521</v>
          </cell>
          <cell r="C45">
            <v>0</v>
          </cell>
          <cell r="D45">
            <v>-0.4</v>
          </cell>
          <cell r="E45">
            <v>0</v>
          </cell>
          <cell r="F45">
            <v>0</v>
          </cell>
          <cell r="G45">
            <v>43.5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str">
            <v>tbc</v>
          </cell>
          <cell r="C46">
            <v>0</v>
          </cell>
          <cell r="D46">
            <v>-0.4</v>
          </cell>
          <cell r="E46">
            <v>0</v>
          </cell>
          <cell r="F46">
            <v>0</v>
          </cell>
          <cell r="G46">
            <v>43.5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>
            <v>524</v>
          </cell>
          <cell r="C47">
            <v>0</v>
          </cell>
          <cell r="D47">
            <v>-5.4420000000000002</v>
          </cell>
          <cell r="E47">
            <v>-0.13200000000000001</v>
          </cell>
          <cell r="F47">
            <v>-4.5999999999999999E-2</v>
          </cell>
          <cell r="G47">
            <v>43.5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str">
            <v>tbc</v>
          </cell>
          <cell r="C48">
            <v>0</v>
          </cell>
          <cell r="D48">
            <v>-5.4420000000000002</v>
          </cell>
          <cell r="E48">
            <v>-0.13200000000000001</v>
          </cell>
          <cell r="F48">
            <v>-4.5999999999999999E-2</v>
          </cell>
          <cell r="G48">
            <v>43.5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>
            <v>20300</v>
          </cell>
          <cell r="C49">
            <v>1</v>
          </cell>
          <cell r="D49">
            <v>1.6910000000000001</v>
          </cell>
          <cell r="E49">
            <v>0</v>
          </cell>
          <cell r="F49">
            <v>0</v>
          </cell>
          <cell r="G49">
            <v>3.24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>
            <v>20301</v>
          </cell>
          <cell r="C50">
            <v>2</v>
          </cell>
          <cell r="D50">
            <v>1.9039999999999999</v>
          </cell>
          <cell r="E50">
            <v>0.9</v>
          </cell>
          <cell r="F50">
            <v>0</v>
          </cell>
          <cell r="G50">
            <v>3.24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>
            <v>20302</v>
          </cell>
          <cell r="C51">
            <v>2</v>
          </cell>
          <cell r="D51">
            <v>0.88800000000000001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>
            <v>20303</v>
          </cell>
          <cell r="C52">
            <v>3</v>
          </cell>
          <cell r="D52">
            <v>1.5429999999999999</v>
          </cell>
          <cell r="E52">
            <v>0</v>
          </cell>
          <cell r="F52">
            <v>0</v>
          </cell>
          <cell r="G52">
            <v>5.25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>
            <v>20304</v>
          </cell>
          <cell r="C53">
            <v>4</v>
          </cell>
          <cell r="D53">
            <v>1.669</v>
          </cell>
          <cell r="E53">
            <v>0.89600000000000002</v>
          </cell>
          <cell r="F53">
            <v>0</v>
          </cell>
          <cell r="G53">
            <v>5.25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>
            <v>20305</v>
          </cell>
          <cell r="C54">
            <v>4</v>
          </cell>
          <cell r="D54">
            <v>0.89300000000000002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>
            <v>20306</v>
          </cell>
          <cell r="C55" t="str">
            <v>5-8</v>
          </cell>
          <cell r="D55">
            <v>1.58</v>
          </cell>
          <cell r="E55">
            <v>0.88</v>
          </cell>
          <cell r="F55">
            <v>0</v>
          </cell>
          <cell r="G55">
            <v>23.3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>
            <v>20307</v>
          </cell>
          <cell r="C56">
            <v>0</v>
          </cell>
          <cell r="D56">
            <v>8.7149999999999999</v>
          </cell>
          <cell r="E56">
            <v>1.133</v>
          </cell>
          <cell r="F56">
            <v>0.89100000000000001</v>
          </cell>
          <cell r="G56">
            <v>3.24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>
            <v>20308</v>
          </cell>
          <cell r="C57">
            <v>0</v>
          </cell>
          <cell r="D57">
            <v>8.8719999999999999</v>
          </cell>
          <cell r="E57">
            <v>1.1399999999999999</v>
          </cell>
          <cell r="F57">
            <v>0.89300000000000002</v>
          </cell>
          <cell r="G57">
            <v>5.25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>
            <v>20309</v>
          </cell>
          <cell r="C58">
            <v>0</v>
          </cell>
          <cell r="D58">
            <v>6.4720000000000004</v>
          </cell>
          <cell r="E58">
            <v>1.014</v>
          </cell>
          <cell r="F58">
            <v>0.86299999999999999</v>
          </cell>
          <cell r="G58">
            <v>7.41</v>
          </cell>
          <cell r="H58">
            <v>1.91</v>
          </cell>
          <cell r="I58">
            <v>4.3600000000000003</v>
          </cell>
        </row>
        <row r="59">
          <cell r="A59" t="str">
            <v>LDNO LV: NHH UMS category A</v>
          </cell>
          <cell r="B59">
            <v>20310</v>
          </cell>
          <cell r="C59">
            <v>8</v>
          </cell>
          <cell r="D59">
            <v>1.867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>
            <v>20311</v>
          </cell>
          <cell r="C60">
            <v>1</v>
          </cell>
          <cell r="D60">
            <v>2.1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>
            <v>20312</v>
          </cell>
          <cell r="C61">
            <v>1</v>
          </cell>
          <cell r="D61">
            <v>2.649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>
            <v>20313</v>
          </cell>
          <cell r="C62">
            <v>1</v>
          </cell>
          <cell r="D62">
            <v>1.641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>
            <v>20314</v>
          </cell>
          <cell r="C63">
            <v>0</v>
          </cell>
          <cell r="D63">
            <v>21.227</v>
          </cell>
          <cell r="E63">
            <v>1.671</v>
          </cell>
          <cell r="F63">
            <v>1.41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>
            <v>20315</v>
          </cell>
          <cell r="C64" t="str">
            <v>8&amp;0</v>
          </cell>
          <cell r="D64">
            <v>-0.69599999999999995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>
            <v>20316</v>
          </cell>
          <cell r="C65">
            <v>0</v>
          </cell>
          <cell r="D65">
            <v>-0.69599999999999995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>
            <v>20317</v>
          </cell>
          <cell r="C66">
            <v>0</v>
          </cell>
          <cell r="D66">
            <v>-8.5429999999999993</v>
          </cell>
          <cell r="E66">
            <v>-0.35399999999999998</v>
          </cell>
          <cell r="F66">
            <v>-9.1999999999999998E-2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>
            <v>20318</v>
          </cell>
          <cell r="C67">
            <v>1</v>
          </cell>
          <cell r="D67">
            <v>1.028</v>
          </cell>
          <cell r="E67">
            <v>0</v>
          </cell>
          <cell r="F67">
            <v>0</v>
          </cell>
          <cell r="G67">
            <v>1.97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>
            <v>20319</v>
          </cell>
          <cell r="C68">
            <v>2</v>
          </cell>
          <cell r="D68">
            <v>1.157</v>
          </cell>
          <cell r="E68">
            <v>0.54700000000000004</v>
          </cell>
          <cell r="F68">
            <v>0</v>
          </cell>
          <cell r="G68">
            <v>1.97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>
            <v>20320</v>
          </cell>
          <cell r="C69">
            <v>2</v>
          </cell>
          <cell r="D69">
            <v>0.54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>
            <v>20321</v>
          </cell>
          <cell r="C70">
            <v>3</v>
          </cell>
          <cell r="D70">
            <v>0.93700000000000006</v>
          </cell>
          <cell r="E70">
            <v>0</v>
          </cell>
          <cell r="F70">
            <v>0</v>
          </cell>
          <cell r="G70">
            <v>3.19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>
            <v>20322</v>
          </cell>
          <cell r="C71">
            <v>4</v>
          </cell>
          <cell r="D71">
            <v>1.014</v>
          </cell>
          <cell r="E71">
            <v>0.54500000000000004</v>
          </cell>
          <cell r="F71">
            <v>0</v>
          </cell>
          <cell r="G71">
            <v>3.19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>
            <v>20323</v>
          </cell>
          <cell r="C72">
            <v>4</v>
          </cell>
          <cell r="D72">
            <v>0.54300000000000004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>
            <v>20324</v>
          </cell>
          <cell r="C73" t="str">
            <v>5-8</v>
          </cell>
          <cell r="D73">
            <v>0.96</v>
          </cell>
          <cell r="E73">
            <v>0.53500000000000003</v>
          </cell>
          <cell r="F73">
            <v>0</v>
          </cell>
          <cell r="G73">
            <v>14.16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>
            <v>20325</v>
          </cell>
          <cell r="C74">
            <v>0</v>
          </cell>
          <cell r="D74">
            <v>5.2960000000000003</v>
          </cell>
          <cell r="E74">
            <v>0.68799999999999994</v>
          </cell>
          <cell r="F74">
            <v>0.54100000000000004</v>
          </cell>
          <cell r="G74">
            <v>1.97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>
            <v>20326</v>
          </cell>
          <cell r="C75">
            <v>0</v>
          </cell>
          <cell r="D75">
            <v>5.391</v>
          </cell>
          <cell r="E75">
            <v>0.69299999999999995</v>
          </cell>
          <cell r="F75">
            <v>0.54200000000000004</v>
          </cell>
          <cell r="G75">
            <v>3.19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>
            <v>20327</v>
          </cell>
          <cell r="C76">
            <v>0</v>
          </cell>
          <cell r="D76">
            <v>3.9329999999999998</v>
          </cell>
          <cell r="E76">
            <v>0.61599999999999999</v>
          </cell>
          <cell r="F76">
            <v>0.52500000000000002</v>
          </cell>
          <cell r="G76">
            <v>4.5</v>
          </cell>
          <cell r="H76">
            <v>1.1599999999999999</v>
          </cell>
          <cell r="I76">
            <v>2.65</v>
          </cell>
        </row>
        <row r="77">
          <cell r="A77" t="str">
            <v>LDNO HV: LV Sub HH Metered</v>
          </cell>
          <cell r="B77">
            <v>20328</v>
          </cell>
          <cell r="C77">
            <v>0</v>
          </cell>
          <cell r="D77">
            <v>5.1760000000000002</v>
          </cell>
          <cell r="E77">
            <v>0.92500000000000004</v>
          </cell>
          <cell r="F77">
            <v>0.84199999999999997</v>
          </cell>
          <cell r="G77">
            <v>5.68</v>
          </cell>
          <cell r="H77">
            <v>2.04</v>
          </cell>
          <cell r="I77">
            <v>4.2</v>
          </cell>
        </row>
        <row r="78">
          <cell r="A78" t="str">
            <v>LDNO HV: HV HH Metered</v>
          </cell>
          <cell r="B78">
            <v>20329</v>
          </cell>
          <cell r="C78">
            <v>0</v>
          </cell>
          <cell r="D78">
            <v>4.7910000000000004</v>
          </cell>
          <cell r="E78">
            <v>1.0249999999999999</v>
          </cell>
          <cell r="F78">
            <v>0.98199999999999998</v>
          </cell>
          <cell r="G78">
            <v>66.89</v>
          </cell>
          <cell r="H78">
            <v>2.06</v>
          </cell>
          <cell r="I78">
            <v>5.0599999999999996</v>
          </cell>
        </row>
        <row r="79">
          <cell r="A79" t="str">
            <v>LDNO HV: NHH UMS category A</v>
          </cell>
          <cell r="B79">
            <v>20330</v>
          </cell>
          <cell r="C79">
            <v>8</v>
          </cell>
          <cell r="D79">
            <v>1.1339999999999999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>
            <v>20331</v>
          </cell>
          <cell r="C80">
            <v>1</v>
          </cell>
          <cell r="D80">
            <v>1.276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>
            <v>20332</v>
          </cell>
          <cell r="C81">
            <v>1</v>
          </cell>
          <cell r="D81">
            <v>1.61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>
            <v>20333</v>
          </cell>
          <cell r="C82">
            <v>1</v>
          </cell>
          <cell r="D82">
            <v>0.997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>
            <v>20334</v>
          </cell>
          <cell r="C83">
            <v>0</v>
          </cell>
          <cell r="D83">
            <v>12.898</v>
          </cell>
          <cell r="E83">
            <v>1.0149999999999999</v>
          </cell>
          <cell r="F83">
            <v>0.85699999999999998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>
            <v>20335</v>
          </cell>
          <cell r="C84" t="str">
            <v>8&amp;0</v>
          </cell>
          <cell r="D84">
            <v>-0.69599999999999995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>
            <v>20336</v>
          </cell>
          <cell r="C85">
            <v>8</v>
          </cell>
          <cell r="D85">
            <v>-0.629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>
            <v>20337</v>
          </cell>
          <cell r="C86">
            <v>0</v>
          </cell>
          <cell r="D86">
            <v>-0.69599999999999995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>
            <v>20338</v>
          </cell>
          <cell r="C87">
            <v>0</v>
          </cell>
          <cell r="D87">
            <v>-8.5429999999999993</v>
          </cell>
          <cell r="E87">
            <v>-0.35399999999999998</v>
          </cell>
          <cell r="F87">
            <v>-9.1999999999999998E-2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>
            <v>20339</v>
          </cell>
          <cell r="C88">
            <v>0</v>
          </cell>
          <cell r="D88">
            <v>-0.629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>
            <v>20340</v>
          </cell>
          <cell r="C89">
            <v>0</v>
          </cell>
          <cell r="D89">
            <v>-7.8440000000000003</v>
          </cell>
          <cell r="E89">
            <v>-0.30299999999999999</v>
          </cell>
          <cell r="F89">
            <v>-8.2000000000000003E-2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>
            <v>20341</v>
          </cell>
          <cell r="C90">
            <v>0</v>
          </cell>
          <cell r="D90">
            <v>-0.4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>
            <v>20342</v>
          </cell>
          <cell r="C91">
            <v>0</v>
          </cell>
          <cell r="D91">
            <v>-5.4420000000000002</v>
          </cell>
          <cell r="E91">
            <v>-0.13200000000000001</v>
          </cell>
          <cell r="F91">
            <v>-4.5999999999999999E-2</v>
          </cell>
          <cell r="G91">
            <v>0</v>
          </cell>
          <cell r="H91">
            <v>0</v>
          </cell>
          <cell r="I91">
            <v>0</v>
          </cell>
        </row>
      </sheetData>
      <sheetData sheetId="20">
        <row r="1">
          <cell r="A1" t="str">
            <v>Summary for WPD South West in April 18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159913608.44391313</v>
          </cell>
          <cell r="D14">
            <v>-39171.366202414036</v>
          </cell>
          <cell r="E14">
            <v>-1.1662545778196001E-4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  <cell r="W48">
            <v>0</v>
          </cell>
        </row>
        <row r="49">
          <cell r="A49" t="str">
            <v>Domestic Unrestricted</v>
          </cell>
          <cell r="B49">
            <v>4308328.1799358893</v>
          </cell>
          <cell r="C49">
            <v>1249039.053009829</v>
          </cell>
          <cell r="D49">
            <v>139722519.18089354</v>
          </cell>
          <cell r="E49">
            <v>116152527.73107158</v>
          </cell>
          <cell r="F49">
            <v>23569991.449821979</v>
          </cell>
          <cell r="G49">
            <v>0</v>
          </cell>
          <cell r="H49">
            <v>0</v>
          </cell>
          <cell r="I49">
            <v>0</v>
          </cell>
          <cell r="J49">
            <v>3.2430797596057945</v>
          </cell>
          <cell r="K49">
            <v>111.86401165295992</v>
          </cell>
          <cell r="L49">
            <v>2.6960000000000002</v>
          </cell>
          <cell r="M49">
            <v>116152527.73107158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0.16869142918405866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 t="str">
            <v>LDNO LV: Domestic Unrestricted</v>
          </cell>
          <cell r="B50">
            <v>17317.244984043104</v>
          </cell>
          <cell r="C50">
            <v>6432.4704020547961</v>
          </cell>
          <cell r="D50">
            <v>368905.00765486888</v>
          </cell>
          <cell r="E50">
            <v>292834.61268016888</v>
          </cell>
          <cell r="F50">
            <v>76070.39497470003</v>
          </cell>
          <cell r="G50">
            <v>0</v>
          </cell>
          <cell r="H50">
            <v>0</v>
          </cell>
          <cell r="I50">
            <v>0</v>
          </cell>
          <cell r="J50">
            <v>2.1302753873078237</v>
          </cell>
          <cell r="K50">
            <v>57.350439970470042</v>
          </cell>
          <cell r="L50">
            <v>1.6910000000000001</v>
          </cell>
          <cell r="M50">
            <v>292834.61268016888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0.20620591587595935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LDNO HV: Domestic Unrestricted</v>
          </cell>
          <cell r="B51">
            <v>30359.986233439653</v>
          </cell>
          <cell r="C51">
            <v>11844.01251369863</v>
          </cell>
          <cell r="D51">
            <v>397265.03045950964</v>
          </cell>
          <cell r="E51">
            <v>312100.65847975964</v>
          </cell>
          <cell r="F51">
            <v>85164.37197974998</v>
          </cell>
          <cell r="G51">
            <v>0</v>
          </cell>
          <cell r="H51">
            <v>0</v>
          </cell>
          <cell r="I51">
            <v>0</v>
          </cell>
          <cell r="J51">
            <v>1.3085151864197708</v>
          </cell>
          <cell r="K51">
            <v>33.541422723087983</v>
          </cell>
          <cell r="L51">
            <v>1.028</v>
          </cell>
          <cell r="M51">
            <v>312100.65847975964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0.21437671440962677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 t="str">
            <v>&gt; Domestic Two Rate</v>
          </cell>
          <cell r="W52">
            <v>0</v>
          </cell>
        </row>
        <row r="53">
          <cell r="A53" t="str">
            <v>Domestic Two Rate</v>
          </cell>
          <cell r="B53">
            <v>1272261.8126594797</v>
          </cell>
          <cell r="C53">
            <v>209037.51452636323</v>
          </cell>
          <cell r="D53">
            <v>31922013.347032819</v>
          </cell>
          <cell r="E53">
            <v>27977370.929163083</v>
          </cell>
          <cell r="F53">
            <v>3944642.4178697374</v>
          </cell>
          <cell r="G53">
            <v>0</v>
          </cell>
          <cell r="H53">
            <v>0</v>
          </cell>
          <cell r="I53">
            <v>0</v>
          </cell>
          <cell r="J53">
            <v>2.5090758073060808</v>
          </cell>
          <cell r="K53">
            <v>152.7094953236583</v>
          </cell>
          <cell r="L53">
            <v>2.1990262264242948</v>
          </cell>
          <cell r="M53">
            <v>18451011.483838443</v>
          </cell>
          <cell r="N53">
            <v>9526359.4453246389</v>
          </cell>
          <cell r="O53">
            <v>0</v>
          </cell>
          <cell r="P53">
            <v>0.65949768942032561</v>
          </cell>
          <cell r="Q53">
            <v>0.34050231057967428</v>
          </cell>
          <cell r="R53">
            <v>0</v>
          </cell>
          <cell r="S53">
            <v>0.12357122888792964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 t="str">
            <v>LDNO LV: Domestic Two Rate</v>
          </cell>
          <cell r="B54">
            <v>1460.6499953017242</v>
          </cell>
          <cell r="C54">
            <v>424.57848904109591</v>
          </cell>
          <cell r="D54">
            <v>28170.114008964829</v>
          </cell>
          <cell r="E54">
            <v>23149.048797564828</v>
          </cell>
          <cell r="F54">
            <v>5021.0652114000004</v>
          </cell>
          <cell r="G54">
            <v>0</v>
          </cell>
          <cell r="H54">
            <v>0</v>
          </cell>
          <cell r="I54">
            <v>0</v>
          </cell>
          <cell r="J54">
            <v>1.9286012459915678</v>
          </cell>
          <cell r="K54">
            <v>66.348424934542976</v>
          </cell>
          <cell r="L54">
            <v>1.5848457106100196</v>
          </cell>
          <cell r="M54">
            <v>18970.209752064828</v>
          </cell>
          <cell r="N54">
            <v>4178.8390455000008</v>
          </cell>
          <cell r="O54">
            <v>0</v>
          </cell>
          <cell r="P54">
            <v>0.8194811768706628</v>
          </cell>
          <cell r="Q54">
            <v>0.18051882312933717</v>
          </cell>
          <cell r="R54">
            <v>0</v>
          </cell>
          <cell r="S54">
            <v>0.17824085517730251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LDNO HV: Domestic Two Rate</v>
          </cell>
          <cell r="B55">
            <v>1366.1453718620692</v>
          </cell>
          <cell r="C55">
            <v>368.39690136986303</v>
          </cell>
          <cell r="D55">
            <v>15966.722872876038</v>
          </cell>
          <cell r="E55">
            <v>13317.764953576039</v>
          </cell>
          <cell r="F55">
            <v>2648.9579193</v>
          </cell>
          <cell r="G55">
            <v>0</v>
          </cell>
          <cell r="H55">
            <v>0</v>
          </cell>
          <cell r="I55">
            <v>0</v>
          </cell>
          <cell r="J55">
            <v>1.1687425951685686</v>
          </cell>
          <cell r="K55">
            <v>43.341088954615749</v>
          </cell>
          <cell r="L55">
            <v>0.97484244560473088</v>
          </cell>
          <cell r="M55">
            <v>11086.24079229595</v>
          </cell>
          <cell r="N55">
            <v>2231.5241612800864</v>
          </cell>
          <cell r="O55">
            <v>0</v>
          </cell>
          <cell r="P55">
            <v>0.83244004012243145</v>
          </cell>
          <cell r="Q55">
            <v>0.1675599598775683</v>
          </cell>
          <cell r="R55">
            <v>0</v>
          </cell>
          <cell r="S55">
            <v>0.16590492240583687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 t="str">
            <v>&gt; Domestic Off Peak (related MPAN)</v>
          </cell>
          <cell r="W56">
            <v>0</v>
          </cell>
        </row>
        <row r="57">
          <cell r="A57" t="str">
            <v>Domestic Off Peak (related MPAN)</v>
          </cell>
          <cell r="B57">
            <v>45959.708361578618</v>
          </cell>
          <cell r="C57">
            <v>15622</v>
          </cell>
          <cell r="D57">
            <v>650789.47039995319</v>
          </cell>
          <cell r="E57">
            <v>650789.47039995319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1.4159999999999999</v>
          </cell>
          <cell r="K57">
            <v>41.658524542309131</v>
          </cell>
          <cell r="L57">
            <v>1.4159999999999999</v>
          </cell>
          <cell r="M57">
            <v>650789.47039995319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</row>
        <row r="60">
          <cell r="A60" t="str">
            <v>&gt; Small Non Domestic Unrestricted</v>
          </cell>
          <cell r="W60">
            <v>0</v>
          </cell>
        </row>
        <row r="61">
          <cell r="A61" t="str">
            <v>Small Non Domestic Unrestricted</v>
          </cell>
          <cell r="B61">
            <v>1179331.5292248435</v>
          </cell>
          <cell r="C61">
            <v>110093.23974331518</v>
          </cell>
          <cell r="D61">
            <v>32363165.824417051</v>
          </cell>
          <cell r="E61">
            <v>28999762.303638902</v>
          </cell>
          <cell r="F61">
            <v>3363403.5207781498</v>
          </cell>
          <cell r="G61">
            <v>0</v>
          </cell>
          <cell r="H61">
            <v>0</v>
          </cell>
          <cell r="I61">
            <v>0</v>
          </cell>
          <cell r="J61">
            <v>2.7441957602616514</v>
          </cell>
          <cell r="K61">
            <v>293.96142669497681</v>
          </cell>
          <cell r="L61">
            <v>2.4590000000000005</v>
          </cell>
          <cell r="M61">
            <v>28999762.303638902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0.10392690069401558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LDNO LV: Small Non Domestic Unrestricted</v>
          </cell>
          <cell r="B62">
            <v>788.43675949137935</v>
          </cell>
          <cell r="C62">
            <v>127.831401369863</v>
          </cell>
          <cell r="D62">
            <v>14615.148427701981</v>
          </cell>
          <cell r="E62">
            <v>12165.579198951982</v>
          </cell>
          <cell r="F62">
            <v>2449.5692287500001</v>
          </cell>
          <cell r="G62">
            <v>0</v>
          </cell>
          <cell r="H62">
            <v>0</v>
          </cell>
          <cell r="I62">
            <v>0</v>
          </cell>
          <cell r="J62">
            <v>1.8536868368656751</v>
          </cell>
          <cell r="K62">
            <v>114.33144181385457</v>
          </cell>
          <cell r="L62">
            <v>1.5429999999999999</v>
          </cell>
          <cell r="M62">
            <v>12165.579198951982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0.16760481365396296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 t="str">
            <v>LDNO HV: Small Non Domestic Unrestricted</v>
          </cell>
          <cell r="B63">
            <v>7392.7733794913811</v>
          </cell>
          <cell r="C63">
            <v>462.20062191780835</v>
          </cell>
          <cell r="D63">
            <v>74651.919507134255</v>
          </cell>
          <cell r="E63">
            <v>69270.286565834249</v>
          </cell>
          <cell r="F63">
            <v>5381.6329413000003</v>
          </cell>
          <cell r="G63">
            <v>0</v>
          </cell>
          <cell r="H63">
            <v>0</v>
          </cell>
          <cell r="I63">
            <v>0</v>
          </cell>
          <cell r="J63">
            <v>1.0097958597544656</v>
          </cell>
          <cell r="K63">
            <v>161.51410441072355</v>
          </cell>
          <cell r="L63">
            <v>0.93700000000000006</v>
          </cell>
          <cell r="M63">
            <v>69270.286565834249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7.2089679365655079E-2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 t="str">
            <v>&gt; Small Non Domestic Two Rate</v>
          </cell>
          <cell r="W64">
            <v>0</v>
          </cell>
        </row>
        <row r="65">
          <cell r="A65" t="str">
            <v>Small Non Domestic Two Rate</v>
          </cell>
          <cell r="B65">
            <v>577668.88512944686</v>
          </cell>
          <cell r="C65">
            <v>29443.268260965255</v>
          </cell>
          <cell r="D65">
            <v>14009528.537240328</v>
          </cell>
          <cell r="E65">
            <v>13110021.970233709</v>
          </cell>
          <cell r="F65">
            <v>899506.56700661895</v>
          </cell>
          <cell r="G65">
            <v>0</v>
          </cell>
          <cell r="H65">
            <v>0</v>
          </cell>
          <cell r="I65">
            <v>0</v>
          </cell>
          <cell r="J65">
            <v>2.4251831625137652</v>
          </cell>
          <cell r="K65">
            <v>475.81431562112346</v>
          </cell>
          <cell r="L65">
            <v>2.2694699866509085</v>
          </cell>
          <cell r="M65">
            <v>10491190.398547688</v>
          </cell>
          <cell r="N65">
            <v>2618831.5716860178</v>
          </cell>
          <cell r="O65">
            <v>0</v>
          </cell>
          <cell r="P65">
            <v>0.80024201503002246</v>
          </cell>
          <cell r="Q65">
            <v>0.19975798496997732</v>
          </cell>
          <cell r="R65">
            <v>0</v>
          </cell>
          <cell r="S65">
            <v>6.4206769315294066E-2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 t="str">
            <v>LDNO LV: Small Non Domestic Two Rate</v>
          </cell>
          <cell r="B66">
            <v>58.568605525862068</v>
          </cell>
          <cell r="C66">
            <v>2.757156164383562</v>
          </cell>
          <cell r="D66">
            <v>896.4751150280174</v>
          </cell>
          <cell r="E66">
            <v>843.64111002801735</v>
          </cell>
          <cell r="F66">
            <v>52.834005000000005</v>
          </cell>
          <cell r="G66">
            <v>0</v>
          </cell>
          <cell r="H66">
            <v>0</v>
          </cell>
          <cell r="I66">
            <v>0</v>
          </cell>
          <cell r="J66">
            <v>1.5306410439158604</v>
          </cell>
          <cell r="K66">
            <v>325.1448454782934</v>
          </cell>
          <cell r="L66">
            <v>1.4404322972236239</v>
          </cell>
          <cell r="M66">
            <v>688.47093032043108</v>
          </cell>
          <cell r="N66">
            <v>155.17017970758624</v>
          </cell>
          <cell r="O66">
            <v>0</v>
          </cell>
          <cell r="P66">
            <v>0.81607086489368319</v>
          </cell>
          <cell r="Q66">
            <v>0.18392913510631675</v>
          </cell>
          <cell r="R66">
            <v>0</v>
          </cell>
          <cell r="S66">
            <v>5.893527228399284E-2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 t="str">
            <v>LDNO HV: Small Non Domestic Two Rate</v>
          </cell>
          <cell r="B67">
            <v>1186.5778513448276</v>
          </cell>
          <cell r="C67">
            <v>23.554836986301375</v>
          </cell>
          <cell r="D67">
            <v>11085.217296115348</v>
          </cell>
          <cell r="E67">
            <v>10810.956551665347</v>
          </cell>
          <cell r="F67">
            <v>274.26074445</v>
          </cell>
          <cell r="G67">
            <v>0</v>
          </cell>
          <cell r="H67">
            <v>0</v>
          </cell>
          <cell r="I67">
            <v>0</v>
          </cell>
          <cell r="J67">
            <v>0.93421744587190259</v>
          </cell>
          <cell r="K67">
            <v>470.61320367286356</v>
          </cell>
          <cell r="L67">
            <v>0.91110385546237616</v>
          </cell>
          <cell r="M67">
            <v>9392.1636748437941</v>
          </cell>
          <cell r="N67">
            <v>1418.792876821552</v>
          </cell>
          <cell r="O67">
            <v>0</v>
          </cell>
          <cell r="P67">
            <v>0.86876342809804386</v>
          </cell>
          <cell r="Q67">
            <v>0.13123657190195603</v>
          </cell>
          <cell r="R67">
            <v>0</v>
          </cell>
          <cell r="S67">
            <v>2.4741124790229475E-2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 t="str">
            <v>&gt; Small Non Domestic Off Peak (related MPAN)</v>
          </cell>
          <cell r="W68">
            <v>0</v>
          </cell>
        </row>
        <row r="69">
          <cell r="A69" t="str">
            <v>Small Non Domestic Off Peak (related MPAN)</v>
          </cell>
          <cell r="B69">
            <v>17319.819478475714</v>
          </cell>
          <cell r="C69">
            <v>3339</v>
          </cell>
          <cell r="D69">
            <v>246634.22937349416</v>
          </cell>
          <cell r="E69">
            <v>246634.22937349416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1.4239999999999999</v>
          </cell>
          <cell r="K69">
            <v>73.864698824047366</v>
          </cell>
          <cell r="L69">
            <v>1.4239999999999999</v>
          </cell>
          <cell r="M69">
            <v>246634.22937349416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</row>
        <row r="72">
          <cell r="A72" t="str">
            <v>&gt; LV Medium Non-Domestic</v>
          </cell>
          <cell r="W72">
            <v>0</v>
          </cell>
        </row>
        <row r="73">
          <cell r="A73" t="str">
            <v>LV Medium Non-Domestic</v>
          </cell>
          <cell r="B73">
            <v>1E-3</v>
          </cell>
          <cell r="C73">
            <v>1.1375306250331345E-5</v>
          </cell>
          <cell r="D73">
            <v>2.450731533797312E-2</v>
          </cell>
          <cell r="E73">
            <v>2.2964852248693816E-2</v>
          </cell>
          <cell r="F73">
            <v>1.5424630892793044E-3</v>
          </cell>
          <cell r="G73">
            <v>0</v>
          </cell>
          <cell r="H73">
            <v>0</v>
          </cell>
          <cell r="I73">
            <v>0</v>
          </cell>
          <cell r="J73">
            <v>2.4507315337973119</v>
          </cell>
          <cell r="K73">
            <v>2154.4312564999523</v>
          </cell>
          <cell r="L73">
            <v>2.2964852248693819</v>
          </cell>
          <cell r="M73">
            <v>2.0177540773283435E-2</v>
          </cell>
          <cell r="N73">
            <v>2.7873114754103814E-3</v>
          </cell>
          <cell r="O73">
            <v>0</v>
          </cell>
          <cell r="P73">
            <v>0.87862706690965464</v>
          </cell>
          <cell r="Q73">
            <v>0.12137293309034534</v>
          </cell>
          <cell r="R73">
            <v>0</v>
          </cell>
          <cell r="S73">
            <v>6.2938884492554706E-2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  <cell r="K75" t="str">
            <v/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</row>
        <row r="76">
          <cell r="A76" t="str">
            <v>&gt; LV Sub Medium Non-Domestic</v>
          </cell>
          <cell r="W76">
            <v>0</v>
          </cell>
        </row>
        <row r="77">
          <cell r="A77" t="str">
            <v>LV Sub Medium Non-Domestic</v>
          </cell>
          <cell r="B77">
            <v>1E-3</v>
          </cell>
          <cell r="C77">
            <v>8.3651490727006342E-6</v>
          </cell>
          <cell r="D77">
            <v>2.2505593352524344E-2</v>
          </cell>
          <cell r="E77">
            <v>2.1718763248171586E-2</v>
          </cell>
          <cell r="F77">
            <v>7.8683010435275796E-4</v>
          </cell>
          <cell r="G77">
            <v>0</v>
          </cell>
          <cell r="H77">
            <v>0</v>
          </cell>
          <cell r="I77">
            <v>0</v>
          </cell>
          <cell r="J77">
            <v>2.2505593352524342</v>
          </cell>
          <cell r="K77">
            <v>2690.3995561741444</v>
          </cell>
          <cell r="L77">
            <v>2.1718763248171586</v>
          </cell>
          <cell r="M77">
            <v>1.8686844163130087E-2</v>
          </cell>
          <cell r="N77">
            <v>3.0319190850414965E-3</v>
          </cell>
          <cell r="O77">
            <v>0</v>
          </cell>
          <cell r="P77">
            <v>0.86040093303670295</v>
          </cell>
          <cell r="Q77">
            <v>0.13959906696329688</v>
          </cell>
          <cell r="R77">
            <v>0</v>
          </cell>
          <cell r="S77">
            <v>3.4961535651514074E-2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 t="str">
            <v>&gt; HV Medium Non-Domestic</v>
          </cell>
          <cell r="W78">
            <v>0</v>
          </cell>
        </row>
        <row r="79">
          <cell r="A79" t="str">
            <v>HV Medium Non-Domestic</v>
          </cell>
          <cell r="B79">
            <v>1E-3</v>
          </cell>
          <cell r="C79">
            <v>8.8911149421647205E-6</v>
          </cell>
          <cell r="D79">
            <v>2.3631531062953244E-2</v>
          </cell>
          <cell r="E79">
            <v>1.802080631537261E-2</v>
          </cell>
          <cell r="F79">
            <v>5.6107247475806329E-3</v>
          </cell>
          <cell r="G79">
            <v>0</v>
          </cell>
          <cell r="H79">
            <v>0</v>
          </cell>
          <cell r="I79">
            <v>0</v>
          </cell>
          <cell r="J79">
            <v>2.3631531062953246</v>
          </cell>
          <cell r="K79">
            <v>2657.8816286452902</v>
          </cell>
          <cell r="L79">
            <v>1.8020806315372611</v>
          </cell>
          <cell r="M79">
            <v>1.5066431179113283E-2</v>
          </cell>
          <cell r="N79">
            <v>2.9543751362593263E-3</v>
          </cell>
          <cell r="O79">
            <v>0</v>
          </cell>
          <cell r="P79">
            <v>0.83605755011421967</v>
          </cell>
          <cell r="Q79">
            <v>0.16394244988578024</v>
          </cell>
          <cell r="R79">
            <v>0</v>
          </cell>
          <cell r="S79">
            <v>0.23742535905244297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 t="str">
            <v>&gt; LV Network Domestic</v>
          </cell>
          <cell r="W80">
            <v>0</v>
          </cell>
        </row>
        <row r="81">
          <cell r="A81" t="str">
            <v>LV Network Domestic</v>
          </cell>
          <cell r="B81">
            <v>0.1309337540173347</v>
          </cell>
          <cell r="C81">
            <v>8.4931506849315067E-2</v>
          </cell>
          <cell r="D81">
            <v>6.4269815307752314</v>
          </cell>
          <cell r="E81">
            <v>4.8242815307752318</v>
          </cell>
          <cell r="F81">
            <v>1.6026999999999998</v>
          </cell>
          <cell r="G81">
            <v>0</v>
          </cell>
          <cell r="H81">
            <v>0</v>
          </cell>
          <cell r="I81">
            <v>0</v>
          </cell>
          <cell r="J81">
            <v>4.9085750110886952</v>
          </cell>
          <cell r="K81">
            <v>75.672524475256765</v>
          </cell>
          <cell r="L81">
            <v>3.6845208991231786</v>
          </cell>
          <cell r="M81">
            <v>3.0617952391677465</v>
          </cell>
          <cell r="N81">
            <v>1.0114175393521276</v>
          </cell>
          <cell r="O81">
            <v>0.75106875225535696</v>
          </cell>
          <cell r="P81">
            <v>0.6346634663909706</v>
          </cell>
          <cell r="Q81">
            <v>0.20965143366946065</v>
          </cell>
          <cell r="R81">
            <v>0.15568509993956861</v>
          </cell>
          <cell r="S81">
            <v>0.24937056257678089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</row>
        <row r="84">
          <cell r="A84" t="str">
            <v>&gt; LV Network Non-Domestic Non-CT</v>
          </cell>
          <cell r="W84">
            <v>0</v>
          </cell>
        </row>
        <row r="85">
          <cell r="A85" t="str">
            <v>LV Network Non-Domestic Non-CT</v>
          </cell>
          <cell r="B85">
            <v>412964.46039061237</v>
          </cell>
          <cell r="C85">
            <v>6133.3604116966899</v>
          </cell>
          <cell r="D85">
            <v>10255618.249041958</v>
          </cell>
          <cell r="E85">
            <v>10068241.021784417</v>
          </cell>
          <cell r="F85">
            <v>187377.22725753969</v>
          </cell>
          <cell r="G85">
            <v>0</v>
          </cell>
          <cell r="H85">
            <v>0</v>
          </cell>
          <cell r="I85">
            <v>0</v>
          </cell>
          <cell r="J85">
            <v>2.4834142481271719</v>
          </cell>
          <cell r="K85">
            <v>1672.1042887817048</v>
          </cell>
          <cell r="L85">
            <v>2.4380405549332576</v>
          </cell>
          <cell r="M85">
            <v>3791706.6662155879</v>
          </cell>
          <cell r="N85">
            <v>3604269.4591218671</v>
          </cell>
          <cell r="O85">
            <v>2672264.8964469628</v>
          </cell>
          <cell r="P85">
            <v>0.37660070493063891</v>
          </cell>
          <cell r="Q85">
            <v>0.35798402633820481</v>
          </cell>
          <cell r="R85">
            <v>0.26541526873115628</v>
          </cell>
          <cell r="S85">
            <v>1.8270690533458943E-2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 t="str">
            <v>LDNO LV: LV Network Non-Domestic Non-CT</v>
          </cell>
          <cell r="B86">
            <v>54.154036184198283</v>
          </cell>
          <cell r="C86">
            <v>1.1300991921225449</v>
          </cell>
          <cell r="D86">
            <v>830.60192397870264</v>
          </cell>
          <cell r="E86">
            <v>808.94639820965438</v>
          </cell>
          <cell r="F86">
            <v>21.655525769048268</v>
          </cell>
          <cell r="G86">
            <v>0</v>
          </cell>
          <cell r="H86">
            <v>0</v>
          </cell>
          <cell r="I86">
            <v>0</v>
          </cell>
          <cell r="J86">
            <v>1.5337765797428515</v>
          </cell>
          <cell r="K86">
            <v>734.98143328345498</v>
          </cell>
          <cell r="L86">
            <v>1.4937878230500177</v>
          </cell>
          <cell r="M86">
            <v>294.17254230241866</v>
          </cell>
          <cell r="N86">
            <v>280.55944611276209</v>
          </cell>
          <cell r="O86">
            <v>234.21440979447368</v>
          </cell>
          <cell r="P86">
            <v>0.3636489920141508</v>
          </cell>
          <cell r="Q86">
            <v>0.34682081128451925</v>
          </cell>
          <cell r="R86">
            <v>0.28953019670133001</v>
          </cell>
          <cell r="S86">
            <v>2.6072087174220819E-2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 t="str">
            <v>LDNO HV: LV Network Non-Domestic Non-CT</v>
          </cell>
          <cell r="B87">
            <v>2831.2368707743872</v>
          </cell>
          <cell r="C87">
            <v>39.906605458800122</v>
          </cell>
          <cell r="D87">
            <v>28111.699254651223</v>
          </cell>
          <cell r="E87">
            <v>27647.046693991684</v>
          </cell>
          <cell r="F87">
            <v>464.65256065953918</v>
          </cell>
          <cell r="G87">
            <v>0</v>
          </cell>
          <cell r="H87">
            <v>0</v>
          </cell>
          <cell r="I87">
            <v>0</v>
          </cell>
          <cell r="J87">
            <v>0.99291230433016509</v>
          </cell>
          <cell r="K87">
            <v>704.43724620160822</v>
          </cell>
          <cell r="L87">
            <v>0.97650065875377612</v>
          </cell>
          <cell r="M87">
            <v>11259.385293408472</v>
          </cell>
          <cell r="N87">
            <v>9978.9838019584386</v>
          </cell>
          <cell r="O87">
            <v>6408.6775986247721</v>
          </cell>
          <cell r="P87">
            <v>0.40725454035043046</v>
          </cell>
          <cell r="Q87">
            <v>0.36094212566028228</v>
          </cell>
          <cell r="R87">
            <v>0.23180333398928718</v>
          </cell>
          <cell r="S87">
            <v>1.6528796656881568E-2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 t="str">
            <v>&gt; LV HH Metered</v>
          </cell>
          <cell r="W88">
            <v>0</v>
          </cell>
        </row>
        <row r="89">
          <cell r="A89" t="str">
            <v>LV HH Metered</v>
          </cell>
          <cell r="B89">
            <v>1264015.5537686367</v>
          </cell>
          <cell r="C89">
            <v>6675.4921517207349</v>
          </cell>
          <cell r="D89">
            <v>34884497.581417546</v>
          </cell>
          <cell r="E89">
            <v>26611864.482198402</v>
          </cell>
          <cell r="F89">
            <v>287757.10243814992</v>
          </cell>
          <cell r="G89">
            <v>7560297.3988218494</v>
          </cell>
          <cell r="H89">
            <v>305919.61353991064</v>
          </cell>
          <cell r="I89">
            <v>118658.98441923012</v>
          </cell>
          <cell r="J89">
            <v>2.7598155321277598</v>
          </cell>
          <cell r="K89">
            <v>5225.7566616156391</v>
          </cell>
          <cell r="L89">
            <v>2.1053431188291687</v>
          </cell>
          <cell r="M89">
            <v>8895826.871458903</v>
          </cell>
          <cell r="N89">
            <v>10128986.899769951</v>
          </cell>
          <cell r="O89">
            <v>7587050.7109695496</v>
          </cell>
          <cell r="P89">
            <v>0.33428048145253519</v>
          </cell>
          <cell r="Q89">
            <v>0.38061921240225693</v>
          </cell>
          <cell r="R89">
            <v>0.28510030614520793</v>
          </cell>
          <cell r="S89">
            <v>8.2488532840855316E-3</v>
          </cell>
          <cell r="T89">
            <v>0.2167237002962917</v>
          </cell>
          <cell r="U89">
            <v>8.769500343982866E-3</v>
          </cell>
          <cell r="V89">
            <v>3.4014818227577973E-3</v>
          </cell>
          <cell r="W89">
            <v>0</v>
          </cell>
        </row>
        <row r="90">
          <cell r="A90" t="str">
            <v>LDNO LV: LV HH Metered</v>
          </cell>
          <cell r="B90">
            <v>400.62916185241556</v>
          </cell>
          <cell r="C90">
            <v>3.6487097119870446</v>
          </cell>
          <cell r="D90">
            <v>8053.6697072712013</v>
          </cell>
          <cell r="E90">
            <v>5232.57489065353</v>
          </cell>
          <cell r="F90">
            <v>98.684827225257607</v>
          </cell>
          <cell r="G90">
            <v>2685.4611651</v>
          </cell>
          <cell r="H90">
            <v>0</v>
          </cell>
          <cell r="I90">
            <v>36.948824292413796</v>
          </cell>
          <cell r="J90">
            <v>2.0102554866532718</v>
          </cell>
          <cell r="K90">
            <v>2207.2651273990409</v>
          </cell>
          <cell r="L90">
            <v>1.3060893686468873</v>
          </cell>
          <cell r="M90">
            <v>1726.0951066789839</v>
          </cell>
          <cell r="N90">
            <v>1874.9861344672445</v>
          </cell>
          <cell r="O90">
            <v>1631.4936495073014</v>
          </cell>
          <cell r="P90">
            <v>0.32987489768414968</v>
          </cell>
          <cell r="Q90">
            <v>0.35832953634669629</v>
          </cell>
          <cell r="R90">
            <v>0.31179556596915398</v>
          </cell>
          <cell r="S90">
            <v>1.2253398861907719E-2</v>
          </cell>
          <cell r="T90">
            <v>0.33344565430532241</v>
          </cell>
          <cell r="U90">
            <v>0</v>
          </cell>
          <cell r="V90">
            <v>4.5878246358991848E-3</v>
          </cell>
          <cell r="W90">
            <v>0</v>
          </cell>
        </row>
        <row r="91">
          <cell r="A91" t="str">
            <v>LDNO HV: LV HH Metered</v>
          </cell>
          <cell r="B91">
            <v>39916.89963620968</v>
          </cell>
          <cell r="C91">
            <v>102.52944728092592</v>
          </cell>
          <cell r="D91">
            <v>424437.46573970525</v>
          </cell>
          <cell r="E91">
            <v>330944.35538955702</v>
          </cell>
          <cell r="F91">
            <v>1684.0461715892081</v>
          </cell>
          <cell r="G91">
            <v>89980.66715400001</v>
          </cell>
          <cell r="H91">
            <v>827.17923487500013</v>
          </cell>
          <cell r="I91">
            <v>1001.2177896840001</v>
          </cell>
          <cell r="J91">
            <v>1.0633026853485554</v>
          </cell>
          <cell r="K91">
            <v>4139.6640379496666</v>
          </cell>
          <cell r="L91">
            <v>0.82908331660445045</v>
          </cell>
          <cell r="M91">
            <v>119308.2102887162</v>
          </cell>
          <cell r="N91">
            <v>121835.21803563254</v>
          </cell>
          <cell r="O91">
            <v>89800.927065208351</v>
          </cell>
          <cell r="P91">
            <v>0.36050837050318513</v>
          </cell>
          <cell r="Q91">
            <v>0.36814411864562374</v>
          </cell>
          <cell r="R91">
            <v>0.27134751085119135</v>
          </cell>
          <cell r="S91">
            <v>3.9677132852875508E-3</v>
          </cell>
          <cell r="T91">
            <v>0.21199982192237113</v>
          </cell>
          <cell r="U91">
            <v>1.9488836439860479E-3</v>
          </cell>
          <cell r="V91">
            <v>2.3589288658556287E-3</v>
          </cell>
          <cell r="W91">
            <v>0</v>
          </cell>
        </row>
        <row r="92">
          <cell r="A92" t="str">
            <v>&gt; LV Sub HH Metered</v>
          </cell>
          <cell r="W92">
            <v>0</v>
          </cell>
        </row>
        <row r="93">
          <cell r="A93" t="str">
            <v>LV Sub HH Metered</v>
          </cell>
          <cell r="B93">
            <v>760069.66687337018</v>
          </cell>
          <cell r="C93">
            <v>1936.9854039786185</v>
          </cell>
          <cell r="D93">
            <v>18802286.731752429</v>
          </cell>
          <cell r="E93">
            <v>14187421.169837706</v>
          </cell>
          <cell r="F93">
            <v>64266.270225904591</v>
          </cell>
          <cell r="G93">
            <v>4351169.3817870617</v>
          </cell>
          <cell r="H93">
            <v>129674.89993494243</v>
          </cell>
          <cell r="I93">
            <v>69755.009966814439</v>
          </cell>
          <cell r="J93">
            <v>2.4737583344297498</v>
          </cell>
          <cell r="K93">
            <v>9706.9842101711474</v>
          </cell>
          <cell r="L93">
            <v>1.8665948383651747</v>
          </cell>
          <cell r="M93">
            <v>4129268.3448732775</v>
          </cell>
          <cell r="N93">
            <v>5471409.2642145902</v>
          </cell>
          <cell r="O93">
            <v>4586743.5607498381</v>
          </cell>
          <cell r="P93">
            <v>0.29105136835241452</v>
          </cell>
          <cell r="Q93">
            <v>0.3856521349945361</v>
          </cell>
          <cell r="R93">
            <v>0.32329649665304938</v>
          </cell>
          <cell r="S93">
            <v>3.4180028813928626E-3</v>
          </cell>
          <cell r="T93">
            <v>0.23141703154856205</v>
          </cell>
          <cell r="U93">
            <v>6.8967621749940382E-3</v>
          </cell>
          <cell r="V93">
            <v>3.709921615492408E-3</v>
          </cell>
          <cell r="W93">
            <v>0</v>
          </cell>
        </row>
        <row r="94">
          <cell r="A94" t="str">
            <v>LDNO HV: LV Sub HH Metered</v>
          </cell>
          <cell r="B94">
            <v>97.468668128697857</v>
          </cell>
          <cell r="C94">
            <v>1.1758993150684933</v>
          </cell>
          <cell r="D94">
            <v>5862.9216077276333</v>
          </cell>
          <cell r="E94">
            <v>1170.7903428926329</v>
          </cell>
          <cell r="F94">
            <v>24.378744600000001</v>
          </cell>
          <cell r="G94">
            <v>4666.8127779000006</v>
          </cell>
          <cell r="H94">
            <v>0</v>
          </cell>
          <cell r="I94">
            <v>0.93974233500000004</v>
          </cell>
          <cell r="J94">
            <v>6.0151859261955014</v>
          </cell>
          <cell r="K94">
            <v>4985.9044329710596</v>
          </cell>
          <cell r="L94">
            <v>1.201196615661885</v>
          </cell>
          <cell r="M94">
            <v>380.63232040070972</v>
          </cell>
          <cell r="N94">
            <v>349.83692856353468</v>
          </cell>
          <cell r="O94">
            <v>440.32109392838856</v>
          </cell>
          <cell r="P94">
            <v>0.32510715749524721</v>
          </cell>
          <cell r="Q94">
            <v>0.29880407767901823</v>
          </cell>
          <cell r="R94">
            <v>0.37608876482573456</v>
          </cell>
          <cell r="S94">
            <v>4.1581222180879169E-3</v>
          </cell>
          <cell r="T94">
            <v>0.79598757925552011</v>
          </cell>
          <cell r="U94">
            <v>0</v>
          </cell>
          <cell r="V94">
            <v>1.6028567289069176E-4</v>
          </cell>
          <cell r="W94">
            <v>0</v>
          </cell>
        </row>
        <row r="95">
          <cell r="A95" t="str">
            <v>&gt; HV HH Metered</v>
          </cell>
          <cell r="W95">
            <v>0</v>
          </cell>
        </row>
        <row r="96">
          <cell r="A96" t="str">
            <v>HV HH Metered</v>
          </cell>
          <cell r="B96">
            <v>2430679.980335338</v>
          </cell>
          <cell r="C96">
            <v>1060.270602740768</v>
          </cell>
          <cell r="D96">
            <v>50204201.50127957</v>
          </cell>
          <cell r="E96">
            <v>40715903.640974805</v>
          </cell>
          <cell r="F96">
            <v>349188.99017134326</v>
          </cell>
          <cell r="G96">
            <v>8668549.7911261879</v>
          </cell>
          <cell r="H96">
            <v>352619.33323988685</v>
          </cell>
          <cell r="I96">
            <v>117939.74576735149</v>
          </cell>
          <cell r="J96">
            <v>2.0654385565949069</v>
          </cell>
          <cell r="K96">
            <v>47350.366379585743</v>
          </cell>
          <cell r="L96">
            <v>1.675082856253155</v>
          </cell>
          <cell r="M96">
            <v>9920978.7957786825</v>
          </cell>
          <cell r="N96">
            <v>15122003.169249244</v>
          </cell>
          <cell r="O96">
            <v>15672921.675946876</v>
          </cell>
          <cell r="P96">
            <v>0.24366348057162163</v>
          </cell>
          <cell r="Q96">
            <v>0.37140286268953354</v>
          </cell>
          <cell r="R96">
            <v>0.38493365673884478</v>
          </cell>
          <cell r="S96">
            <v>6.9553738477932643E-3</v>
          </cell>
          <cell r="T96">
            <v>0.17266582341530221</v>
          </cell>
          <cell r="U96">
            <v>7.0237016563424381E-3</v>
          </cell>
          <cell r="V96">
            <v>2.3492007091148641E-3</v>
          </cell>
          <cell r="W96">
            <v>0</v>
          </cell>
        </row>
        <row r="97">
          <cell r="A97" t="str">
            <v>LDNO HV: HV HH Metered</v>
          </cell>
          <cell r="B97">
            <v>13594.749396071356</v>
          </cell>
          <cell r="C97">
            <v>7.7141773972602756</v>
          </cell>
          <cell r="D97">
            <v>263780.29432871804</v>
          </cell>
          <cell r="E97">
            <v>167629.57644068275</v>
          </cell>
          <cell r="F97">
            <v>1883.4048402750004</v>
          </cell>
          <cell r="G97">
            <v>94131.354743999982</v>
          </cell>
          <cell r="H97">
            <v>0</v>
          </cell>
          <cell r="I97">
            <v>135.95830376027587</v>
          </cell>
          <cell r="J97">
            <v>1.9403100906365065</v>
          </cell>
          <cell r="K97">
            <v>34194.221981776151</v>
          </cell>
          <cell r="L97">
            <v>1.2330464619607093</v>
          </cell>
          <cell r="M97">
            <v>40031.928803551637</v>
          </cell>
          <cell r="N97">
            <v>54884.193431059713</v>
          </cell>
          <cell r="O97">
            <v>72713.454206071387</v>
          </cell>
          <cell r="P97">
            <v>0.23881184725010207</v>
          </cell>
          <cell r="Q97">
            <v>0.32741354238570769</v>
          </cell>
          <cell r="R97">
            <v>0.43377461036419013</v>
          </cell>
          <cell r="S97">
            <v>7.1400513259263282E-3</v>
          </cell>
          <cell r="T97">
            <v>0.35685514334401058</v>
          </cell>
          <cell r="U97">
            <v>0</v>
          </cell>
          <cell r="V97">
            <v>5.1542251898031161E-4</v>
          </cell>
          <cell r="W97">
            <v>0</v>
          </cell>
        </row>
        <row r="98">
          <cell r="A98" t="str">
            <v>&gt; NHH UMS category A</v>
          </cell>
          <cell r="W98">
            <v>0</v>
          </cell>
        </row>
        <row r="99">
          <cell r="A99" t="str">
            <v>NHH UMS category A</v>
          </cell>
          <cell r="B99">
            <v>10121.811870412395</v>
          </cell>
          <cell r="C99">
            <v>741</v>
          </cell>
          <cell r="D99">
            <v>301225.12126347289</v>
          </cell>
          <cell r="E99">
            <v>301225.12126347289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2.976</v>
          </cell>
          <cell r="K99">
            <v>406.51163463356664</v>
          </cell>
          <cell r="L99">
            <v>2.976</v>
          </cell>
          <cell r="M99">
            <v>301225.12126347289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 t="str">
            <v>LDNO LV: NHH UMS category A</v>
          </cell>
          <cell r="B100">
            <v>136.7981201637931</v>
          </cell>
          <cell r="C100">
            <v>0</v>
          </cell>
          <cell r="D100">
            <v>2554.0209034580171</v>
          </cell>
          <cell r="E100">
            <v>2554.0209034580171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1.867</v>
          </cell>
          <cell r="K100" t="str">
            <v/>
          </cell>
          <cell r="L100">
            <v>1.867</v>
          </cell>
          <cell r="M100">
            <v>2554.0209034580171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 t="str">
            <v>LDNO HV: NHH UMS category A</v>
          </cell>
          <cell r="B101">
            <v>23.736825</v>
          </cell>
          <cell r="C101">
            <v>0</v>
          </cell>
          <cell r="D101">
            <v>269.17559549999999</v>
          </cell>
          <cell r="E101">
            <v>269.17559549999999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1.1340000000000001</v>
          </cell>
          <cell r="K101" t="str">
            <v/>
          </cell>
          <cell r="L101">
            <v>1.1340000000000001</v>
          </cell>
          <cell r="M101">
            <v>269.17559549999999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 t="str">
            <v>&gt; NHH UMS category B</v>
          </cell>
          <cell r="W102">
            <v>0</v>
          </cell>
        </row>
        <row r="103">
          <cell r="A103" t="str">
            <v>NHH UMS category B</v>
          </cell>
          <cell r="B103">
            <v>7712.9716131438981</v>
          </cell>
          <cell r="C103">
            <v>689</v>
          </cell>
          <cell r="D103">
            <v>258230.28960805768</v>
          </cell>
          <cell r="E103">
            <v>258230.28960805768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3.3479999999999999</v>
          </cell>
          <cell r="K103">
            <v>374.789970403567</v>
          </cell>
          <cell r="L103">
            <v>3.3479999999999999</v>
          </cell>
          <cell r="M103">
            <v>258230.28960805768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 t="str">
            <v>LDNO LV: NHH UMS category B</v>
          </cell>
          <cell r="B104">
            <v>75.667019508620697</v>
          </cell>
          <cell r="C104">
            <v>0</v>
          </cell>
          <cell r="D104">
            <v>1589.0074096810347</v>
          </cell>
          <cell r="E104">
            <v>1589.0074096810347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2.1000000000000005</v>
          </cell>
          <cell r="K104" t="str">
            <v/>
          </cell>
          <cell r="L104">
            <v>2.1000000000000005</v>
          </cell>
          <cell r="M104">
            <v>1589.0074096810347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LDNO HV: NHH UMS category B</v>
          </cell>
          <cell r="B105">
            <v>301.33748599137931</v>
          </cell>
          <cell r="C105">
            <v>0</v>
          </cell>
          <cell r="D105">
            <v>3845.0663212500003</v>
          </cell>
          <cell r="E105">
            <v>3845.0663212500003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1.2760000000000002</v>
          </cell>
          <cell r="K105" t="str">
            <v/>
          </cell>
          <cell r="L105">
            <v>1.2760000000000002</v>
          </cell>
          <cell r="M105">
            <v>3845.0663212500003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 t="str">
            <v>&gt; NHH UMS category C</v>
          </cell>
          <cell r="W106">
            <v>0</v>
          </cell>
        </row>
        <row r="107">
          <cell r="A107" t="str">
            <v>NHH UMS category C</v>
          </cell>
          <cell r="B107">
            <v>989.1872895940935</v>
          </cell>
          <cell r="C107">
            <v>179</v>
          </cell>
          <cell r="D107">
            <v>41773.37923955857</v>
          </cell>
          <cell r="E107">
            <v>41773.37923955857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4.2229999999999999</v>
          </cell>
          <cell r="K107">
            <v>233.37083374055067</v>
          </cell>
          <cell r="L107">
            <v>4.2229999999999999</v>
          </cell>
          <cell r="M107">
            <v>41773.37923955857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 t="str">
            <v>LDNO LV: NHH UMS category C</v>
          </cell>
          <cell r="B108">
            <v>5.1353499568965537</v>
          </cell>
          <cell r="C108">
            <v>0</v>
          </cell>
          <cell r="D108">
            <v>136.0354203581897</v>
          </cell>
          <cell r="E108">
            <v>136.0354203581897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2.649</v>
          </cell>
          <cell r="K108" t="str">
            <v/>
          </cell>
          <cell r="L108">
            <v>2.649</v>
          </cell>
          <cell r="M108">
            <v>136.0354203581897</v>
          </cell>
          <cell r="N108">
            <v>0</v>
          </cell>
          <cell r="O108">
            <v>0</v>
          </cell>
          <cell r="P108">
            <v>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 t="str">
            <v>LDNO HV: NHH UMS category C</v>
          </cell>
          <cell r="B109">
            <v>2.9883946810344835</v>
          </cell>
          <cell r="C109">
            <v>0</v>
          </cell>
          <cell r="D109">
            <v>48.113154364655188</v>
          </cell>
          <cell r="E109">
            <v>48.113154364655188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1.6100000000000003</v>
          </cell>
          <cell r="K109" t="str">
            <v/>
          </cell>
          <cell r="L109">
            <v>1.6100000000000003</v>
          </cell>
          <cell r="M109">
            <v>48.113154364655188</v>
          </cell>
          <cell r="N109">
            <v>0</v>
          </cell>
          <cell r="O109">
            <v>0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 t="str">
            <v>&gt; NHH UMS category D</v>
          </cell>
          <cell r="W110">
            <v>0</v>
          </cell>
        </row>
        <row r="111">
          <cell r="A111" t="str">
            <v>NHH UMS category D</v>
          </cell>
          <cell r="B111">
            <v>0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</row>
        <row r="114">
          <cell r="A114" t="str">
            <v>&gt; LV UMS (Pseudo HH Metered)</v>
          </cell>
          <cell r="W114">
            <v>0</v>
          </cell>
        </row>
        <row r="115">
          <cell r="A115" t="str">
            <v>LV UMS (Pseudo HH Metered)</v>
          </cell>
          <cell r="B115">
            <v>113435.82553779185</v>
          </cell>
          <cell r="C115">
            <v>27.444162911866147</v>
          </cell>
          <cell r="D115">
            <v>3969182.5871111276</v>
          </cell>
          <cell r="E115">
            <v>3969182.5871111276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3.4990555834486079</v>
          </cell>
          <cell r="K115">
            <v>144627.5697990029</v>
          </cell>
          <cell r="L115">
            <v>3.4990555834486079</v>
          </cell>
          <cell r="M115">
            <v>1389342.4657813923</v>
          </cell>
          <cell r="N115">
            <v>787053.09134000109</v>
          </cell>
          <cell r="O115">
            <v>1792787.0299897345</v>
          </cell>
          <cell r="P115">
            <v>0.35003238961415256</v>
          </cell>
          <cell r="Q115">
            <v>0.19829097655919084</v>
          </cell>
          <cell r="R115">
            <v>0.45167663382665668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</row>
        <row r="117">
          <cell r="A117" t="str">
            <v>LDNO HV: LV UMS (Pseudo HH Metered)</v>
          </cell>
          <cell r="B117">
            <v>42.541675523152165</v>
          </cell>
          <cell r="C117">
            <v>1.1758993150684933</v>
          </cell>
          <cell r="D117">
            <v>564.16047973418017</v>
          </cell>
          <cell r="E117">
            <v>564.16047973418017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1.326136013206981</v>
          </cell>
          <cell r="K117">
            <v>479.76937523883089</v>
          </cell>
          <cell r="L117">
            <v>1.326136013206981</v>
          </cell>
          <cell r="M117">
            <v>204.130022641061</v>
          </cell>
          <cell r="N117">
            <v>57.890953962950377</v>
          </cell>
          <cell r="O117">
            <v>302.13950313016875</v>
          </cell>
          <cell r="P117">
            <v>0.36182970976138301</v>
          </cell>
          <cell r="Q117">
            <v>0.10261433766191369</v>
          </cell>
          <cell r="R117">
            <v>0.5355559525767033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 t="str">
            <v>&gt; LV Generation NHH or Aggregate HH</v>
          </cell>
          <cell r="W118">
            <v>0</v>
          </cell>
        </row>
        <row r="119">
          <cell r="A119" t="str">
            <v>LV Generation NHH or Aggregate HH</v>
          </cell>
          <cell r="B119">
            <v>3214.7578266896548</v>
          </cell>
          <cell r="C119">
            <v>286</v>
          </cell>
          <cell r="D119">
            <v>-22374.714473759996</v>
          </cell>
          <cell r="E119">
            <v>-22374.714473759996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-0.69599999999999995</v>
          </cell>
          <cell r="K119">
            <v>-78.233267390769214</v>
          </cell>
          <cell r="L119">
            <v>-0.69599999999999995</v>
          </cell>
          <cell r="M119">
            <v>-22374.714473759996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 t="str">
            <v>LDNO LV: LV Generation NHH or Aggregate HH</v>
          </cell>
          <cell r="B120">
            <v>132.89592165517243</v>
          </cell>
          <cell r="C120">
            <v>0</v>
          </cell>
          <cell r="D120">
            <v>-924.95561472000009</v>
          </cell>
          <cell r="E120">
            <v>-924.95561472000009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-0.69600000000000006</v>
          </cell>
          <cell r="K120" t="str">
            <v/>
          </cell>
          <cell r="L120">
            <v>-0.69600000000000006</v>
          </cell>
          <cell r="M120">
            <v>-924.95561472000009</v>
          </cell>
          <cell r="N120">
            <v>0</v>
          </cell>
          <cell r="O120">
            <v>0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</row>
        <row r="122">
          <cell r="A122" t="str">
            <v>&gt; LV Sub Generation NHH</v>
          </cell>
          <cell r="W122">
            <v>0</v>
          </cell>
        </row>
        <row r="123">
          <cell r="A123" t="str">
            <v>LV Sub Generation NHH</v>
          </cell>
          <cell r="B123">
            <v>92.074856879310332</v>
          </cell>
          <cell r="C123">
            <v>1</v>
          </cell>
          <cell r="D123">
            <v>-579.15084977086201</v>
          </cell>
          <cell r="E123">
            <v>-579.15084977086201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-0.629</v>
          </cell>
          <cell r="K123">
            <v>-579.15084977086201</v>
          </cell>
          <cell r="L123">
            <v>-0.629</v>
          </cell>
          <cell r="M123">
            <v>-579.15084977086201</v>
          </cell>
          <cell r="N123">
            <v>0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</row>
        <row r="125">
          <cell r="A125" t="str">
            <v>&gt; LV Generation Intermittent</v>
          </cell>
          <cell r="W125">
            <v>0</v>
          </cell>
        </row>
        <row r="126">
          <cell r="A126" t="str">
            <v>LV Generation Intermittent</v>
          </cell>
          <cell r="B126">
            <v>78529.095040948305</v>
          </cell>
          <cell r="C126">
            <v>887.02632534246584</v>
          </cell>
          <cell r="D126">
            <v>-537167.49406047002</v>
          </cell>
          <cell r="E126">
            <v>-546562.50148500013</v>
          </cell>
          <cell r="F126">
            <v>0</v>
          </cell>
          <cell r="G126">
            <v>0</v>
          </cell>
          <cell r="H126">
            <v>0</v>
          </cell>
          <cell r="I126">
            <v>9395.0074245300875</v>
          </cell>
          <cell r="J126">
            <v>-0.68403627188161131</v>
          </cell>
          <cell r="K126">
            <v>-605.58235839627275</v>
          </cell>
          <cell r="L126">
            <v>-0.69599999999999995</v>
          </cell>
          <cell r="M126">
            <v>-546562.50148500013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-1.7489903109201305E-2</v>
          </cell>
          <cell r="W126">
            <v>0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</row>
        <row r="128">
          <cell r="A128" t="str">
            <v>LDNO HV: LV Generation Intermittent</v>
          </cell>
          <cell r="B128">
            <v>1158.4981509517236</v>
          </cell>
          <cell r="C128">
            <v>3.2634739726027386</v>
          </cell>
          <cell r="D128">
            <v>-8041.07206577743</v>
          </cell>
          <cell r="E128">
            <v>-8063.1471306239946</v>
          </cell>
          <cell r="F128">
            <v>0</v>
          </cell>
          <cell r="G128">
            <v>0</v>
          </cell>
          <cell r="H128">
            <v>0</v>
          </cell>
          <cell r="I128">
            <v>22.075064846565521</v>
          </cell>
          <cell r="J128">
            <v>-0.69409451013552059</v>
          </cell>
          <cell r="K128">
            <v>-2463.9608384449239</v>
          </cell>
          <cell r="L128">
            <v>-0.69599999999999995</v>
          </cell>
          <cell r="M128">
            <v>-8063.1471306239946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-2.7452887706996632E-3</v>
          </cell>
          <cell r="W128">
            <v>0</v>
          </cell>
        </row>
        <row r="129">
          <cell r="A129" t="str">
            <v>&gt; LV Generation Intermittent no RP charge</v>
          </cell>
          <cell r="W129">
            <v>0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</row>
        <row r="131">
          <cell r="A131" t="str">
            <v>&gt; LV Generation Non-Intermittent</v>
          </cell>
          <cell r="W131">
            <v>0</v>
          </cell>
        </row>
        <row r="132">
          <cell r="A132" t="str">
            <v>LV Generation Non-Intermittent</v>
          </cell>
          <cell r="B132">
            <v>2299.2193917891755</v>
          </cell>
          <cell r="C132">
            <v>16.428914383561644</v>
          </cell>
          <cell r="D132">
            <v>-16301.585552054941</v>
          </cell>
          <cell r="E132">
            <v>-17255.246710859596</v>
          </cell>
          <cell r="F132">
            <v>0</v>
          </cell>
          <cell r="G132">
            <v>0</v>
          </cell>
          <cell r="H132">
            <v>0</v>
          </cell>
          <cell r="I132">
            <v>953.66115880465532</v>
          </cell>
          <cell r="J132">
            <v>-0.70900522195794435</v>
          </cell>
          <cell r="K132">
            <v>-992.24971117786674</v>
          </cell>
          <cell r="L132">
            <v>-0.75048282788847487</v>
          </cell>
          <cell r="M132">
            <v>-12833.666245094613</v>
          </cell>
          <cell r="N132">
            <v>-3302.8808387964336</v>
          </cell>
          <cell r="O132">
            <v>-1118.6996269685483</v>
          </cell>
          <cell r="P132">
            <v>0.74375443365974836</v>
          </cell>
          <cell r="Q132">
            <v>0.19141313330036391</v>
          </cell>
          <cell r="R132">
            <v>6.4832433039887769E-2</v>
          </cell>
          <cell r="S132">
            <v>0</v>
          </cell>
          <cell r="T132">
            <v>0</v>
          </cell>
          <cell r="U132">
            <v>0</v>
          </cell>
          <cell r="V132">
            <v>-5.850112897051532E-2</v>
          </cell>
          <cell r="W132">
            <v>0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 t="str">
            <v/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</row>
        <row r="135">
          <cell r="A135" t="str">
            <v>&gt; LV Generation Non-Intermittent no RP charge</v>
          </cell>
          <cell r="W135">
            <v>0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</row>
        <row r="137">
          <cell r="A137" t="str">
            <v>&gt; LV Sub Generation Intermittent</v>
          </cell>
          <cell r="W137">
            <v>0</v>
          </cell>
        </row>
        <row r="138">
          <cell r="A138" t="str">
            <v>LV Sub Generation Intermittent</v>
          </cell>
          <cell r="B138">
            <v>13040.742602439654</v>
          </cell>
          <cell r="C138">
            <v>121.63811301369863</v>
          </cell>
          <cell r="D138">
            <v>-79969.166973807325</v>
          </cell>
          <cell r="E138">
            <v>-82026.270969345424</v>
          </cell>
          <cell r="F138">
            <v>0</v>
          </cell>
          <cell r="G138">
            <v>0</v>
          </cell>
          <cell r="H138">
            <v>0</v>
          </cell>
          <cell r="I138">
            <v>2057.1039955381034</v>
          </cell>
          <cell r="J138">
            <v>-0.61322556093428882</v>
          </cell>
          <cell r="K138">
            <v>-657.43511628465797</v>
          </cell>
          <cell r="L138">
            <v>-0.629</v>
          </cell>
          <cell r="M138">
            <v>-82026.270969345424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-2.5723714193645112E-2</v>
          </cell>
          <cell r="W138">
            <v>0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</row>
        <row r="140">
          <cell r="A140" t="str">
            <v>&gt; LV Sub Generation Intermittent no RP charge</v>
          </cell>
          <cell r="W140">
            <v>0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</row>
        <row r="142">
          <cell r="A142" t="str">
            <v>&gt; LV Sub Generation Non-Intermittent</v>
          </cell>
          <cell r="W142">
            <v>0</v>
          </cell>
        </row>
        <row r="143">
          <cell r="A143" t="str">
            <v>LV Sub Generation Non-Intermittent</v>
          </cell>
          <cell r="B143">
            <v>4092.981835864925</v>
          </cell>
          <cell r="C143">
            <v>12.478949999999999</v>
          </cell>
          <cell r="D143">
            <v>-26118.734719311731</v>
          </cell>
          <cell r="E143">
            <v>-26883.410831471905</v>
          </cell>
          <cell r="F143">
            <v>0</v>
          </cell>
          <cell r="G143">
            <v>0</v>
          </cell>
          <cell r="H143">
            <v>0</v>
          </cell>
          <cell r="I143">
            <v>764.67611216017247</v>
          </cell>
          <cell r="J143">
            <v>-0.63813463549838467</v>
          </cell>
          <cell r="K143">
            <v>-2093.0234289993737</v>
          </cell>
          <cell r="L143">
            <v>-0.65681725230014198</v>
          </cell>
          <cell r="M143">
            <v>-20612.333041027858</v>
          </cell>
          <cell r="N143">
            <v>-4291.7837560400212</v>
          </cell>
          <cell r="O143">
            <v>-1979.294034404023</v>
          </cell>
          <cell r="P143">
            <v>0.76673057486058971</v>
          </cell>
          <cell r="Q143">
            <v>0.15964431682216865</v>
          </cell>
          <cell r="R143">
            <v>7.3625108317241519E-2</v>
          </cell>
          <cell r="S143">
            <v>0</v>
          </cell>
          <cell r="T143">
            <v>0</v>
          </cell>
          <cell r="U143">
            <v>0</v>
          </cell>
          <cell r="V143">
            <v>-2.9276920202217317E-2</v>
          </cell>
          <cell r="W143">
            <v>0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</row>
        <row r="145">
          <cell r="A145" t="str">
            <v>&gt; LV Sub Generation Non-Intermittent no RP charge</v>
          </cell>
          <cell r="W145">
            <v>0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</row>
        <row r="147">
          <cell r="A147" t="str">
            <v>&gt; HV Generation Intermittent</v>
          </cell>
          <cell r="W147">
            <v>0</v>
          </cell>
        </row>
        <row r="148">
          <cell r="A148" t="str">
            <v>HV Generation Intermittent</v>
          </cell>
          <cell r="B148">
            <v>408798.58803053456</v>
          </cell>
          <cell r="C148">
            <v>237.99717534246571</v>
          </cell>
          <cell r="D148">
            <v>-1593690.7149972983</v>
          </cell>
          <cell r="E148">
            <v>-1635194.3521221383</v>
          </cell>
          <cell r="F148">
            <v>37788.001514999989</v>
          </cell>
          <cell r="G148">
            <v>0</v>
          </cell>
          <cell r="H148">
            <v>0</v>
          </cell>
          <cell r="I148">
            <v>3715.6356098400011</v>
          </cell>
          <cell r="J148">
            <v>-0.38984741182086968</v>
          </cell>
          <cell r="K148">
            <v>-6696.2589480486868</v>
          </cell>
          <cell r="L148">
            <v>-0.4</v>
          </cell>
          <cell r="M148">
            <v>-1635194.3521221383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-2.3711000609716201E-2</v>
          </cell>
          <cell r="T148">
            <v>0</v>
          </cell>
          <cell r="U148">
            <v>0</v>
          </cell>
          <cell r="V148">
            <v>-2.3314659330535789E-3</v>
          </cell>
          <cell r="W148">
            <v>0</v>
          </cell>
        </row>
        <row r="149">
          <cell r="A149" t="str">
            <v>LDNO HV: HV Generation Intermittent</v>
          </cell>
          <cell r="B149">
            <v>28.965318951724136</v>
          </cell>
          <cell r="C149">
            <v>1.9710246575342465</v>
          </cell>
          <cell r="D149">
            <v>-115.86127580689656</v>
          </cell>
          <cell r="E149">
            <v>-115.86127580689656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-0.4</v>
          </cell>
          <cell r="K149">
            <v>-58.782255901272748</v>
          </cell>
          <cell r="L149">
            <v>-0.4</v>
          </cell>
          <cell r="M149">
            <v>-115.86127580689656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 t="str">
            <v>&gt; HV Generation Intermittent no RP charge</v>
          </cell>
          <cell r="W150">
            <v>0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</row>
        <row r="152">
          <cell r="A152" t="str">
            <v>&gt; HV Generation Non-Intermittent</v>
          </cell>
          <cell r="W152">
            <v>0</v>
          </cell>
        </row>
        <row r="153">
          <cell r="A153" t="str">
            <v>HV Generation Non-Intermittent</v>
          </cell>
          <cell r="B153">
            <v>248137.44553724525</v>
          </cell>
          <cell r="C153">
            <v>70.943264383561655</v>
          </cell>
          <cell r="D153">
            <v>-1164305.4474513701</v>
          </cell>
          <cell r="E153">
            <v>-1177923.8645958204</v>
          </cell>
          <cell r="F153">
            <v>11264.016802500002</v>
          </cell>
          <cell r="G153">
            <v>0</v>
          </cell>
          <cell r="H153">
            <v>0</v>
          </cell>
          <cell r="I153">
            <v>2354.4003419503447</v>
          </cell>
          <cell r="J153">
            <v>-0.46921795496464425</v>
          </cell>
          <cell r="K153">
            <v>-16411.782817836513</v>
          </cell>
          <cell r="L153">
            <v>-0.47470621052194839</v>
          </cell>
          <cell r="M153">
            <v>-989096.72142298485</v>
          </cell>
          <cell r="N153">
            <v>-127463.69718384289</v>
          </cell>
          <cell r="O153">
            <v>-61363.445988992818</v>
          </cell>
          <cell r="P153">
            <v>0.83969495071090383</v>
          </cell>
          <cell r="Q153">
            <v>0.10821047184367841</v>
          </cell>
          <cell r="R153">
            <v>5.2094577445417817E-2</v>
          </cell>
          <cell r="S153">
            <v>-9.6744516889074074E-3</v>
          </cell>
          <cell r="T153">
            <v>0</v>
          </cell>
          <cell r="U153">
            <v>0</v>
          </cell>
          <cell r="V153">
            <v>-2.0221500699013793E-3</v>
          </cell>
          <cell r="W153">
            <v>0</v>
          </cell>
        </row>
        <row r="154">
          <cell r="A154" t="str">
            <v>LDNO HV: HV Generation Non-Intermittent</v>
          </cell>
          <cell r="B154">
            <v>3.9151496751291055</v>
          </cell>
          <cell r="C154">
            <v>1.3382136986301367</v>
          </cell>
          <cell r="D154">
            <v>-5.4125186456494401</v>
          </cell>
          <cell r="E154">
            <v>-6.3242505342011643</v>
          </cell>
          <cell r="F154">
            <v>0</v>
          </cell>
          <cell r="G154">
            <v>0</v>
          </cell>
          <cell r="H154">
            <v>0</v>
          </cell>
          <cell r="I154">
            <v>0.91173188855172427</v>
          </cell>
          <cell r="J154">
            <v>-0.13824551025551679</v>
          </cell>
          <cell r="K154">
            <v>-4.0445846961437981</v>
          </cell>
          <cell r="L154">
            <v>-0.16153279079918234</v>
          </cell>
          <cell r="M154">
            <v>-3.7911650767184053</v>
          </cell>
          <cell r="N154">
            <v>-1.1729005372289518</v>
          </cell>
          <cell r="O154">
            <v>-1.3601849202538077</v>
          </cell>
          <cell r="P154">
            <v>0.5994647201618617</v>
          </cell>
          <cell r="Q154">
            <v>0.18546079585019232</v>
          </cell>
          <cell r="R154">
            <v>0.21507448398794607</v>
          </cell>
          <cell r="S154">
            <v>0</v>
          </cell>
          <cell r="T154">
            <v>0</v>
          </cell>
          <cell r="U154">
            <v>0</v>
          </cell>
          <cell r="V154">
            <v>-0.16844872937011876</v>
          </cell>
          <cell r="W154">
            <v>0</v>
          </cell>
        </row>
        <row r="155">
          <cell r="A155" t="str">
            <v>&gt; HV Generation Non-Intermittent no RP charge</v>
          </cell>
          <cell r="W155">
            <v>0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13277802.431886537</v>
          </cell>
          <cell r="C172">
            <v>1655500.8818487287</v>
          </cell>
          <cell r="D172">
            <v>335833716.0843327</v>
          </cell>
          <cell r="E172">
            <v>281049974.83035237</v>
          </cell>
          <cell r="F172">
            <v>32896427.084201701</v>
          </cell>
          <cell r="G172">
            <v>20771480.867576096</v>
          </cell>
          <cell r="H172">
            <v>789041.02594961494</v>
          </cell>
          <cell r="I172">
            <v>326792.27625302615</v>
          </cell>
          <cell r="J172">
            <v>0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71</v>
      </c>
    </row>
    <row r="3" spans="1:1" x14ac:dyDescent="0.2">
      <c r="A3" s="28"/>
    </row>
    <row r="4" spans="1:1" x14ac:dyDescent="0.2">
      <c r="A4" s="29" t="s">
        <v>60</v>
      </c>
    </row>
    <row r="5" spans="1:1" x14ac:dyDescent="0.2">
      <c r="A5" s="30" t="s">
        <v>68</v>
      </c>
    </row>
    <row r="6" spans="1:1" x14ac:dyDescent="0.2">
      <c r="A6" s="31"/>
    </row>
    <row r="7" spans="1:1" x14ac:dyDescent="0.2">
      <c r="A7" s="32" t="s">
        <v>61</v>
      </c>
    </row>
    <row r="8" spans="1:1" x14ac:dyDescent="0.2">
      <c r="A8" s="29" t="s">
        <v>62</v>
      </c>
    </row>
    <row r="9" spans="1:1" ht="12.75" customHeight="1" x14ac:dyDescent="0.2">
      <c r="A9" s="29" t="s">
        <v>72</v>
      </c>
    </row>
    <row r="11" spans="1:1" ht="15" x14ac:dyDescent="0.25">
      <c r="A11" s="36" t="s">
        <v>63</v>
      </c>
    </row>
    <row r="13" spans="1:1" x14ac:dyDescent="0.2">
      <c r="A13" s="29" t="s">
        <v>69</v>
      </c>
    </row>
    <row r="14" spans="1:1" x14ac:dyDescent="0.2">
      <c r="A14" s="29" t="s">
        <v>57</v>
      </c>
    </row>
    <row r="15" spans="1:1" x14ac:dyDescent="0.2">
      <c r="A15" s="33" t="s">
        <v>58</v>
      </c>
    </row>
    <row r="16" spans="1:1" x14ac:dyDescent="0.2">
      <c r="A16" s="29" t="s">
        <v>70</v>
      </c>
    </row>
    <row r="17" spans="1:1" x14ac:dyDescent="0.2">
      <c r="A17" s="33" t="s">
        <v>59</v>
      </c>
    </row>
    <row r="18" spans="1:1" x14ac:dyDescent="0.2">
      <c r="A18" s="34" t="s">
        <v>66</v>
      </c>
    </row>
    <row r="19" spans="1:1" x14ac:dyDescent="0.2">
      <c r="A19" s="35" t="s">
        <v>65</v>
      </c>
    </row>
    <row r="20" spans="1:1" x14ac:dyDescent="0.2">
      <c r="A20" s="35" t="s">
        <v>64</v>
      </c>
    </row>
    <row r="21" spans="1:1" x14ac:dyDescent="0.2">
      <c r="A21" s="29" t="s">
        <v>67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zoomScale="70" zoomScaleNormal="70" workbookViewId="0">
      <selection activeCell="L3" sqref="L3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9.425781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10.570312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10.14062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2" style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63"/>
      <c r="E4" s="64"/>
      <c r="F4" s="63" t="s">
        <v>54</v>
      </c>
      <c r="G4" s="64"/>
      <c r="H4" s="63" t="s">
        <v>87</v>
      </c>
      <c r="I4" s="64"/>
      <c r="J4" s="63" t="s">
        <v>0</v>
      </c>
      <c r="K4" s="64"/>
      <c r="L4" s="63" t="s">
        <v>28</v>
      </c>
      <c r="M4" s="64"/>
      <c r="N4" s="63" t="s">
        <v>1</v>
      </c>
      <c r="O4" s="64"/>
      <c r="P4" s="63" t="s">
        <v>27</v>
      </c>
      <c r="Q4" s="64"/>
      <c r="R4" s="63" t="s">
        <v>2</v>
      </c>
      <c r="S4" s="64"/>
      <c r="T4" s="63" t="s">
        <v>55</v>
      </c>
      <c r="U4" s="64"/>
      <c r="V4" s="63" t="s">
        <v>56</v>
      </c>
      <c r="W4" s="64"/>
      <c r="X4" s="63" t="s">
        <v>3</v>
      </c>
      <c r="Y4" s="64"/>
      <c r="Z4" s="63" t="s">
        <v>4</v>
      </c>
      <c r="AA4" s="64"/>
      <c r="AB4" s="63" t="s">
        <v>5</v>
      </c>
      <c r="AC4" s="64"/>
      <c r="AD4" s="63" t="s">
        <v>86</v>
      </c>
      <c r="AE4" s="64"/>
      <c r="AF4" s="63" t="s">
        <v>85</v>
      </c>
      <c r="AG4" s="64"/>
      <c r="AH4" s="63" t="s">
        <v>6</v>
      </c>
      <c r="AI4" s="64"/>
      <c r="AJ4" s="63" t="s">
        <v>7</v>
      </c>
      <c r="AK4" s="64"/>
      <c r="AL4" s="63" t="s">
        <v>8</v>
      </c>
      <c r="AM4" s="64"/>
      <c r="AN4" s="63" t="s">
        <v>84</v>
      </c>
      <c r="AO4" s="64"/>
      <c r="AP4" s="63" t="s">
        <v>29</v>
      </c>
      <c r="AQ4" s="64"/>
    </row>
    <row r="5" spans="2:48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48" ht="5.25" customHeight="1" thickBot="1" x14ac:dyDescent="0.3"/>
    <row r="7" spans="2:48" x14ac:dyDescent="0.25">
      <c r="B7" s="5" t="s">
        <v>12</v>
      </c>
      <c r="D7" s="6"/>
      <c r="E7" s="7"/>
      <c r="F7" s="6"/>
      <c r="G7" s="7"/>
      <c r="H7" s="6">
        <v>-0.12621460945434293</v>
      </c>
      <c r="I7" s="7">
        <v>-0.45500000000000007</v>
      </c>
      <c r="J7" s="6">
        <v>-0.12621460945434293</v>
      </c>
      <c r="K7" s="7">
        <v>-0.45500000000000007</v>
      </c>
      <c r="L7" s="6">
        <v>-0.12621460945434293</v>
      </c>
      <c r="M7" s="7">
        <v>-0.45500000000000007</v>
      </c>
      <c r="N7" s="6">
        <v>-0.12520258519171967</v>
      </c>
      <c r="O7" s="7">
        <v>-0.45135168193694614</v>
      </c>
      <c r="P7" s="6">
        <v>-0.12452585229762403</v>
      </c>
      <c r="Q7" s="7">
        <v>-0.44891207951576295</v>
      </c>
      <c r="R7" s="6">
        <v>-0.12558665392104285</v>
      </c>
      <c r="S7" s="7">
        <v>-0.45273623854729034</v>
      </c>
      <c r="T7" s="6">
        <v>-0.12780581188947082</v>
      </c>
      <c r="U7" s="7">
        <v>-0.46073623854729046</v>
      </c>
      <c r="V7" s="6">
        <v>-0.12170312747629375</v>
      </c>
      <c r="W7" s="7">
        <v>-0.43873623854729027</v>
      </c>
      <c r="X7" s="6">
        <v>-0.12198052222234734</v>
      </c>
      <c r="Y7" s="7">
        <v>-0.43973623854729044</v>
      </c>
      <c r="Z7" s="6">
        <v>-0.11188445632875077</v>
      </c>
      <c r="AA7" s="7">
        <v>-0.40334021433546435</v>
      </c>
      <c r="AB7" s="6">
        <v>-0.11188445632875077</v>
      </c>
      <c r="AC7" s="7">
        <v>-0.40334021433546435</v>
      </c>
      <c r="AD7" s="6">
        <v>-0.11188445632875077</v>
      </c>
      <c r="AE7" s="7">
        <v>-0.40334021433546435</v>
      </c>
      <c r="AF7" s="6">
        <v>-0.11188445632875077</v>
      </c>
      <c r="AG7" s="7">
        <v>-0.40334021433546435</v>
      </c>
      <c r="AH7" s="6">
        <v>-0.11022008785242976</v>
      </c>
      <c r="AI7" s="7">
        <v>-0.3973402143354644</v>
      </c>
      <c r="AJ7" s="6">
        <v>-0.10994269310637628</v>
      </c>
      <c r="AK7" s="7">
        <v>-0.39634021433546435</v>
      </c>
      <c r="AL7" s="6">
        <v>-0.12196069277740418</v>
      </c>
      <c r="AM7" s="7">
        <v>-0.43797456963345915</v>
      </c>
      <c r="AN7" s="6">
        <v>-9.6915022840441289E-2</v>
      </c>
      <c r="AO7" s="7">
        <v>-0.34803275098666231</v>
      </c>
      <c r="AP7" s="57">
        <v>-9.6915022840441289E-2</v>
      </c>
      <c r="AQ7" s="58">
        <v>-0.34803275098666231</v>
      </c>
      <c r="AS7" s="56"/>
      <c r="AU7" s="45"/>
      <c r="AV7" s="46"/>
    </row>
    <row r="8" spans="2:48" x14ac:dyDescent="0.25">
      <c r="B8" s="5" t="s">
        <v>13</v>
      </c>
      <c r="D8" s="8"/>
      <c r="E8" s="9"/>
      <c r="F8" s="8"/>
      <c r="G8" s="9"/>
      <c r="H8" s="8">
        <v>0.1229435076627361</v>
      </c>
      <c r="I8" s="9">
        <v>0.26732500595857578</v>
      </c>
      <c r="J8" s="8">
        <v>0.1229435076627361</v>
      </c>
      <c r="K8" s="9">
        <v>0.26732500595857578</v>
      </c>
      <c r="L8" s="8">
        <v>0.1229435076627361</v>
      </c>
      <c r="M8" s="9">
        <v>0.26732500595857578</v>
      </c>
      <c r="N8" s="8">
        <v>0.12169342925974469</v>
      </c>
      <c r="O8" s="9">
        <v>0.26460686961383217</v>
      </c>
      <c r="P8" s="8">
        <v>0.12219549889692183</v>
      </c>
      <c r="Q8" s="9">
        <v>0.26569855612336435</v>
      </c>
      <c r="R8" s="8">
        <v>0.12261453954460499</v>
      </c>
      <c r="S8" s="9">
        <v>0.26660970666533595</v>
      </c>
      <c r="T8" s="8">
        <v>0.11766339691536531</v>
      </c>
      <c r="U8" s="9">
        <v>0.25584407732853409</v>
      </c>
      <c r="V8" s="8">
        <v>0.13608825915675293</v>
      </c>
      <c r="W8" s="9">
        <v>0.29590659467574182</v>
      </c>
      <c r="X8" s="8">
        <v>0.13636012798055108</v>
      </c>
      <c r="Y8" s="9">
        <v>0.29649773882254105</v>
      </c>
      <c r="Z8" s="8">
        <v>0.1303084393156948</v>
      </c>
      <c r="AA8" s="9">
        <v>0.28333911223747504</v>
      </c>
      <c r="AB8" s="8">
        <v>0.1303084393156948</v>
      </c>
      <c r="AC8" s="9">
        <v>0.28333911223747504</v>
      </c>
      <c r="AD8" s="8">
        <v>0.1303084393156948</v>
      </c>
      <c r="AE8" s="9">
        <v>0.28333911223747504</v>
      </c>
      <c r="AF8" s="8">
        <v>0.1303084393156948</v>
      </c>
      <c r="AG8" s="9">
        <v>0.28333911223747504</v>
      </c>
      <c r="AH8" s="8">
        <v>0.12756938692113295</v>
      </c>
      <c r="AI8" s="9">
        <v>0.27738339150347907</v>
      </c>
      <c r="AJ8" s="8">
        <v>0.12802928967965643</v>
      </c>
      <c r="AK8" s="9">
        <v>0.27838339150347863</v>
      </c>
      <c r="AL8" s="8">
        <v>0.12978651046991718</v>
      </c>
      <c r="AM8" s="9">
        <v>0.27748015722967218</v>
      </c>
      <c r="AN8" s="8">
        <v>0.17380000908284599</v>
      </c>
      <c r="AO8" s="9">
        <v>0.37157986351751698</v>
      </c>
      <c r="AP8" s="59">
        <v>0.17357650646423872</v>
      </c>
      <c r="AQ8" s="60">
        <v>0.37110202077771415</v>
      </c>
      <c r="AS8" s="56"/>
      <c r="AU8" s="45"/>
      <c r="AV8" s="46"/>
    </row>
    <row r="9" spans="2:48" x14ac:dyDescent="0.25">
      <c r="B9" s="5" t="s">
        <v>14</v>
      </c>
      <c r="D9" s="8"/>
      <c r="E9" s="9"/>
      <c r="F9" s="8"/>
      <c r="G9" s="9"/>
      <c r="H9" s="8">
        <v>8.1006289308176118</v>
      </c>
      <c r="I9" s="9">
        <v>1.288</v>
      </c>
      <c r="J9" s="8">
        <v>8.1006289308176118</v>
      </c>
      <c r="K9" s="9">
        <v>1.288</v>
      </c>
      <c r="L9" s="8">
        <v>8.1006289308176118</v>
      </c>
      <c r="M9" s="9">
        <v>1.288</v>
      </c>
      <c r="N9" s="8">
        <v>8.0314465408805038</v>
      </c>
      <c r="O9" s="9">
        <v>1.2769999999999997</v>
      </c>
      <c r="P9" s="8">
        <v>8.0314465408805038</v>
      </c>
      <c r="Q9" s="9">
        <v>1.2769999999999997</v>
      </c>
      <c r="R9" s="8">
        <v>8.0754716981132102</v>
      </c>
      <c r="S9" s="9">
        <v>1.2840000000000003</v>
      </c>
      <c r="T9" s="8">
        <v>8.0754716981132102</v>
      </c>
      <c r="U9" s="9">
        <v>1.2840000000000003</v>
      </c>
      <c r="V9" s="8">
        <v>8.0566037735849054</v>
      </c>
      <c r="W9" s="9">
        <v>1.2809999999999999</v>
      </c>
      <c r="X9" s="8">
        <v>8.0817610062893088</v>
      </c>
      <c r="Y9" s="9">
        <v>1.2849999999999999</v>
      </c>
      <c r="Z9" s="8">
        <v>7.5534591194968552</v>
      </c>
      <c r="AA9" s="9">
        <v>1.2010000000000001</v>
      </c>
      <c r="AB9" s="8">
        <v>7.5534591194968552</v>
      </c>
      <c r="AC9" s="9">
        <v>1.2010000000000001</v>
      </c>
      <c r="AD9" s="8">
        <v>7.5534591194968552</v>
      </c>
      <c r="AE9" s="9">
        <v>1.2010000000000001</v>
      </c>
      <c r="AF9" s="8">
        <v>7.5534591194968552</v>
      </c>
      <c r="AG9" s="9">
        <v>1.2010000000000001</v>
      </c>
      <c r="AH9" s="8">
        <v>7.4591194968553456</v>
      </c>
      <c r="AI9" s="9">
        <v>1.1859999999999999</v>
      </c>
      <c r="AJ9" s="8">
        <v>7.4591194968553456</v>
      </c>
      <c r="AK9" s="9">
        <v>1.1859999999999999</v>
      </c>
      <c r="AL9" s="8">
        <v>7.2830188679245289</v>
      </c>
      <c r="AM9" s="9">
        <v>1.1579999999999999</v>
      </c>
      <c r="AN9" s="8">
        <v>7.9056603773584904</v>
      </c>
      <c r="AO9" s="9">
        <v>1.2569999999999999</v>
      </c>
      <c r="AP9" s="59">
        <v>7.9056603773584904</v>
      </c>
      <c r="AQ9" s="60">
        <v>1.2569999999999999</v>
      </c>
      <c r="AS9" s="56"/>
      <c r="AU9" s="45"/>
      <c r="AV9" s="46"/>
    </row>
    <row r="10" spans="2:48" x14ac:dyDescent="0.25">
      <c r="B10" s="5" t="s">
        <v>15</v>
      </c>
      <c r="D10" s="8"/>
      <c r="E10" s="9"/>
      <c r="F10" s="8"/>
      <c r="G10" s="9"/>
      <c r="H10" s="8">
        <v>-1.479613453794848E-2</v>
      </c>
      <c r="I10" s="9">
        <v>-4.1000000000000134E-2</v>
      </c>
      <c r="J10" s="8">
        <v>-1.479613453794848E-2</v>
      </c>
      <c r="K10" s="9">
        <v>-4.1000000000000134E-2</v>
      </c>
      <c r="L10" s="8">
        <v>-1.479613453794848E-2</v>
      </c>
      <c r="M10" s="9">
        <v>-4.1000000000000134E-2</v>
      </c>
      <c r="N10" s="8">
        <v>-1.4494489357870788E-2</v>
      </c>
      <c r="O10" s="9">
        <v>-4.0164143016443561E-2</v>
      </c>
      <c r="P10" s="8">
        <v>-1.4074371877560665E-2</v>
      </c>
      <c r="Q10" s="9">
        <v>-3.8999999999999854E-2</v>
      </c>
      <c r="R10" s="8">
        <v>-1.4516056217741879E-2</v>
      </c>
      <c r="S10" s="9">
        <v>-4.0223904655704433E-2</v>
      </c>
      <c r="T10" s="8">
        <v>-1.2711649566772509E-2</v>
      </c>
      <c r="U10" s="9">
        <v>-3.5223904655704394E-2</v>
      </c>
      <c r="V10" s="8">
        <v>-2.4871193708318584E-2</v>
      </c>
      <c r="W10" s="9">
        <v>-6.8917928491778149E-2</v>
      </c>
      <c r="X10" s="8">
        <v>-2.4871193708318584E-2</v>
      </c>
      <c r="Y10" s="9">
        <v>-6.8917928491778149E-2</v>
      </c>
      <c r="Z10" s="8">
        <v>-2.4581770780080503E-2</v>
      </c>
      <c r="AA10" s="9">
        <v>-6.8115939294712796E-2</v>
      </c>
      <c r="AB10" s="8">
        <v>-2.4581770780080503E-2</v>
      </c>
      <c r="AC10" s="9">
        <v>-6.8115939294712796E-2</v>
      </c>
      <c r="AD10" s="8">
        <v>-2.4942652110274577E-2</v>
      </c>
      <c r="AE10" s="9">
        <v>-6.9115939294713255E-2</v>
      </c>
      <c r="AF10" s="8">
        <v>-2.4942652110274577E-2</v>
      </c>
      <c r="AG10" s="9">
        <v>-6.9115939294713255E-2</v>
      </c>
      <c r="AH10" s="8">
        <v>-2.6511407553624244E-2</v>
      </c>
      <c r="AI10" s="9">
        <v>-7.3462951212749872E-2</v>
      </c>
      <c r="AJ10" s="8">
        <v>-2.6150526223430171E-2</v>
      </c>
      <c r="AK10" s="9">
        <v>-7.2462951212749399E-2</v>
      </c>
      <c r="AL10" s="8">
        <v>-4.159401665188589E-2</v>
      </c>
      <c r="AM10" s="9">
        <v>-0.11505967462191688</v>
      </c>
      <c r="AN10" s="8">
        <v>-7.9745616922196616E-3</v>
      </c>
      <c r="AO10" s="9">
        <v>-2.2059674621916832E-2</v>
      </c>
      <c r="AP10" s="59">
        <v>-7.9745616922196616E-3</v>
      </c>
      <c r="AQ10" s="60">
        <v>-2.2059674621916832E-2</v>
      </c>
      <c r="AS10" s="56"/>
      <c r="AU10" s="45"/>
      <c r="AV10" s="46"/>
    </row>
    <row r="11" spans="2:48" x14ac:dyDescent="0.25">
      <c r="B11" s="5" t="s">
        <v>16</v>
      </c>
      <c r="D11" s="8"/>
      <c r="E11" s="9"/>
      <c r="F11" s="8"/>
      <c r="G11" s="9"/>
      <c r="H11" s="8">
        <v>9.1781265761982089E-2</v>
      </c>
      <c r="I11" s="9">
        <v>0.20170166145615975</v>
      </c>
      <c r="J11" s="8">
        <v>9.1781265761982089E-2</v>
      </c>
      <c r="K11" s="9">
        <v>0.20170166145615975</v>
      </c>
      <c r="L11" s="8">
        <v>9.1781265761982089E-2</v>
      </c>
      <c r="M11" s="9">
        <v>0.20170166145615975</v>
      </c>
      <c r="N11" s="8">
        <v>9.1487758707816891E-2</v>
      </c>
      <c r="O11" s="9">
        <v>0.20105664027473749</v>
      </c>
      <c r="P11" s="8">
        <v>9.1444347183619268E-2</v>
      </c>
      <c r="Q11" s="9">
        <v>0.20096123761838594</v>
      </c>
      <c r="R11" s="8">
        <v>9.1272978614387323E-2</v>
      </c>
      <c r="S11" s="9">
        <v>0.20058463216575367</v>
      </c>
      <c r="T11" s="8">
        <v>0.11001976758084497</v>
      </c>
      <c r="U11" s="9">
        <v>0.24178321937317487</v>
      </c>
      <c r="V11" s="8">
        <v>9.2824212748673141E-2</v>
      </c>
      <c r="W11" s="9">
        <v>0.2039936775694681</v>
      </c>
      <c r="X11" s="8">
        <v>9.3088197192562561E-2</v>
      </c>
      <c r="Y11" s="9">
        <v>0.20457381884872605</v>
      </c>
      <c r="Z11" s="8">
        <v>8.2702743712683047E-2</v>
      </c>
      <c r="AA11" s="9">
        <v>0.18175038963932993</v>
      </c>
      <c r="AB11" s="8">
        <v>8.2702743712683047E-2</v>
      </c>
      <c r="AC11" s="9">
        <v>0.18175038963932993</v>
      </c>
      <c r="AD11" s="8">
        <v>8.1936478045511185E-2</v>
      </c>
      <c r="AE11" s="9">
        <v>0.1800664178951813</v>
      </c>
      <c r="AF11" s="8">
        <v>8.1936478045511185E-2</v>
      </c>
      <c r="AG11" s="9">
        <v>0.1800664178951813</v>
      </c>
      <c r="AH11" s="8">
        <v>7.9309081650850599E-2</v>
      </c>
      <c r="AI11" s="9">
        <v>0.17429236135208132</v>
      </c>
      <c r="AJ11" s="8">
        <v>7.9309081650850599E-2</v>
      </c>
      <c r="AK11" s="9">
        <v>0.17429236135208132</v>
      </c>
      <c r="AL11" s="8">
        <v>6.3524069745352074E-2</v>
      </c>
      <c r="AM11" s="9">
        <v>0.13922789788177647</v>
      </c>
      <c r="AN11" s="8">
        <v>0.10651318237666563</v>
      </c>
      <c r="AO11" s="9">
        <v>0.23344862094712507</v>
      </c>
      <c r="AP11" s="59">
        <v>0.10651318237666563</v>
      </c>
      <c r="AQ11" s="60">
        <v>0.23344862094712507</v>
      </c>
      <c r="AS11" s="56"/>
      <c r="AU11" s="45"/>
      <c r="AV11" s="46"/>
    </row>
    <row r="12" spans="2:48" x14ac:dyDescent="0.25">
      <c r="B12" s="5" t="s">
        <v>17</v>
      </c>
      <c r="D12" s="8"/>
      <c r="E12" s="9"/>
      <c r="F12" s="8"/>
      <c r="G12" s="9"/>
      <c r="H12" s="8">
        <v>7.3505747126436773</v>
      </c>
      <c r="I12" s="9">
        <v>1.2789999999999999</v>
      </c>
      <c r="J12" s="8">
        <v>7.3505747126436773</v>
      </c>
      <c r="K12" s="9">
        <v>1.2789999999999999</v>
      </c>
      <c r="L12" s="8">
        <v>7.3505747126436773</v>
      </c>
      <c r="M12" s="9">
        <v>1.2789999999999999</v>
      </c>
      <c r="N12" s="8">
        <v>7.2873563218390807</v>
      </c>
      <c r="O12" s="9">
        <v>1.268</v>
      </c>
      <c r="P12" s="8">
        <v>7.2873563218390807</v>
      </c>
      <c r="Q12" s="9">
        <v>1.268</v>
      </c>
      <c r="R12" s="8">
        <v>7.3275862068965516</v>
      </c>
      <c r="S12" s="9">
        <v>1.2749999999999999</v>
      </c>
      <c r="T12" s="8">
        <v>7.3333333333333321</v>
      </c>
      <c r="U12" s="9">
        <v>1.2759999999999998</v>
      </c>
      <c r="V12" s="8">
        <v>7.3103448275862064</v>
      </c>
      <c r="W12" s="9">
        <v>1.2719999999999998</v>
      </c>
      <c r="X12" s="8">
        <v>7.3333333333333321</v>
      </c>
      <c r="Y12" s="9">
        <v>1.2759999999999998</v>
      </c>
      <c r="Z12" s="8">
        <v>6.8505747126436773</v>
      </c>
      <c r="AA12" s="9">
        <v>1.1919999999999997</v>
      </c>
      <c r="AB12" s="8">
        <v>6.8505747126436773</v>
      </c>
      <c r="AC12" s="9">
        <v>1.1919999999999997</v>
      </c>
      <c r="AD12" s="8">
        <v>6.8678160919540225</v>
      </c>
      <c r="AE12" s="9">
        <v>1.1949999999999998</v>
      </c>
      <c r="AF12" s="8">
        <v>6.8678160919540225</v>
      </c>
      <c r="AG12" s="9">
        <v>1.1949999999999998</v>
      </c>
      <c r="AH12" s="8">
        <v>6.7758620689655178</v>
      </c>
      <c r="AI12" s="9">
        <v>1.179</v>
      </c>
      <c r="AJ12" s="8">
        <v>6.7758620689655178</v>
      </c>
      <c r="AK12" s="9">
        <v>1.179</v>
      </c>
      <c r="AL12" s="8">
        <v>6.614942528735634</v>
      </c>
      <c r="AM12" s="9">
        <v>1.1510000000000002</v>
      </c>
      <c r="AN12" s="8">
        <v>7.183908045977013</v>
      </c>
      <c r="AO12" s="9">
        <v>1.25</v>
      </c>
      <c r="AP12" s="59">
        <v>7.183908045977013</v>
      </c>
      <c r="AQ12" s="60">
        <v>1.25</v>
      </c>
      <c r="AS12" s="56"/>
      <c r="AU12" s="45"/>
      <c r="AV12" s="46"/>
    </row>
    <row r="13" spans="2:48" x14ac:dyDescent="0.25">
      <c r="B13" s="5" t="s">
        <v>18</v>
      </c>
      <c r="D13" s="8"/>
      <c r="E13" s="9"/>
      <c r="F13" s="8"/>
      <c r="G13" s="9"/>
      <c r="H13" s="8" t="s">
        <v>88</v>
      </c>
      <c r="I13" s="9">
        <v>0</v>
      </c>
      <c r="J13" s="8" t="s">
        <v>88</v>
      </c>
      <c r="K13" s="9">
        <v>0</v>
      </c>
      <c r="L13" s="8" t="s">
        <v>88</v>
      </c>
      <c r="M13" s="9">
        <v>0</v>
      </c>
      <c r="N13" s="8" t="s">
        <v>88</v>
      </c>
      <c r="O13" s="9">
        <v>0</v>
      </c>
      <c r="P13" s="8" t="s">
        <v>88</v>
      </c>
      <c r="Q13" s="9">
        <v>0</v>
      </c>
      <c r="R13" s="8" t="s">
        <v>88</v>
      </c>
      <c r="S13" s="9">
        <v>0</v>
      </c>
      <c r="T13" s="8" t="s">
        <v>88</v>
      </c>
      <c r="U13" s="9">
        <v>0</v>
      </c>
      <c r="V13" s="8" t="s">
        <v>88</v>
      </c>
      <c r="W13" s="9">
        <v>0</v>
      </c>
      <c r="X13" s="8" t="s">
        <v>88</v>
      </c>
      <c r="Y13" s="9">
        <v>0</v>
      </c>
      <c r="Z13" s="8" t="s">
        <v>88</v>
      </c>
      <c r="AA13" s="9">
        <v>0</v>
      </c>
      <c r="AB13" s="8" t="s">
        <v>88</v>
      </c>
      <c r="AC13" s="9">
        <v>0</v>
      </c>
      <c r="AD13" s="8" t="s">
        <v>88</v>
      </c>
      <c r="AE13" s="9">
        <v>0</v>
      </c>
      <c r="AF13" s="8" t="s">
        <v>88</v>
      </c>
      <c r="AG13" s="9">
        <v>0</v>
      </c>
      <c r="AH13" s="8" t="s">
        <v>88</v>
      </c>
      <c r="AI13" s="9">
        <v>0</v>
      </c>
      <c r="AJ13" s="8" t="s">
        <v>88</v>
      </c>
      <c r="AK13" s="9">
        <v>0</v>
      </c>
      <c r="AL13" s="8">
        <v>0.39195951085002689</v>
      </c>
      <c r="AM13" s="9">
        <v>0.66362072255185567</v>
      </c>
      <c r="AN13" s="8">
        <v>0.44749478213720151</v>
      </c>
      <c r="AO13" s="9">
        <v>0.75764665083915128</v>
      </c>
      <c r="AP13" s="59">
        <v>0.44749478213720151</v>
      </c>
      <c r="AQ13" s="60">
        <v>0.75764665083915128</v>
      </c>
      <c r="AR13" s="1" t="s">
        <v>83</v>
      </c>
      <c r="AS13" s="56"/>
      <c r="AU13" s="45"/>
      <c r="AV13" s="46"/>
    </row>
    <row r="14" spans="2:48" x14ac:dyDescent="0.25">
      <c r="B14" s="5" t="s">
        <v>19</v>
      </c>
      <c r="D14" s="8"/>
      <c r="E14" s="9"/>
      <c r="F14" s="8"/>
      <c r="G14" s="9"/>
      <c r="H14" s="8" t="s">
        <v>88</v>
      </c>
      <c r="I14" s="9">
        <v>0</v>
      </c>
      <c r="J14" s="8" t="s">
        <v>88</v>
      </c>
      <c r="K14" s="9">
        <v>0</v>
      </c>
      <c r="L14" s="8" t="s">
        <v>88</v>
      </c>
      <c r="M14" s="9">
        <v>0</v>
      </c>
      <c r="N14" s="8" t="s">
        <v>88</v>
      </c>
      <c r="O14" s="9">
        <v>0</v>
      </c>
      <c r="P14" s="8" t="s">
        <v>88</v>
      </c>
      <c r="Q14" s="9">
        <v>0</v>
      </c>
      <c r="R14" s="8" t="s">
        <v>88</v>
      </c>
      <c r="S14" s="9">
        <v>0</v>
      </c>
      <c r="T14" s="8" t="s">
        <v>88</v>
      </c>
      <c r="U14" s="9">
        <v>0</v>
      </c>
      <c r="V14" s="8" t="s">
        <v>88</v>
      </c>
      <c r="W14" s="9">
        <v>0</v>
      </c>
      <c r="X14" s="8" t="s">
        <v>88</v>
      </c>
      <c r="Y14" s="9">
        <v>0</v>
      </c>
      <c r="Z14" s="8" t="s">
        <v>88</v>
      </c>
      <c r="AA14" s="9">
        <v>0</v>
      </c>
      <c r="AB14" s="8" t="s">
        <v>88</v>
      </c>
      <c r="AC14" s="9">
        <v>0</v>
      </c>
      <c r="AD14" s="8" t="s">
        <v>88</v>
      </c>
      <c r="AE14" s="9">
        <v>0</v>
      </c>
      <c r="AF14" s="8" t="s">
        <v>88</v>
      </c>
      <c r="AG14" s="9">
        <v>0</v>
      </c>
      <c r="AH14" s="8" t="s">
        <v>88</v>
      </c>
      <c r="AI14" s="9">
        <v>0</v>
      </c>
      <c r="AJ14" s="8" t="s">
        <v>88</v>
      </c>
      <c r="AK14" s="9">
        <v>0</v>
      </c>
      <c r="AL14" s="8">
        <v>0.39872059680661809</v>
      </c>
      <c r="AM14" s="9">
        <v>0.61490309333552784</v>
      </c>
      <c r="AN14" s="8">
        <v>0.45983346192991315</v>
      </c>
      <c r="AO14" s="9">
        <v>0.7091507697983942</v>
      </c>
      <c r="AP14" s="59">
        <v>0.45932647115650727</v>
      </c>
      <c r="AQ14" s="60">
        <v>0.70836889347357723</v>
      </c>
      <c r="AR14" s="1" t="s">
        <v>83</v>
      </c>
      <c r="AS14" s="56"/>
      <c r="AU14" s="45"/>
      <c r="AV14" s="46"/>
    </row>
    <row r="15" spans="2:48" x14ac:dyDescent="0.25">
      <c r="B15" s="5" t="s">
        <v>20</v>
      </c>
      <c r="D15" s="8"/>
      <c r="E15" s="9"/>
      <c r="F15" s="8"/>
      <c r="G15" s="9"/>
      <c r="H15" s="8" t="s">
        <v>88</v>
      </c>
      <c r="I15" s="9">
        <v>0</v>
      </c>
      <c r="J15" s="8" t="s">
        <v>88</v>
      </c>
      <c r="K15" s="9">
        <v>0</v>
      </c>
      <c r="L15" s="8" t="s">
        <v>88</v>
      </c>
      <c r="M15" s="9">
        <v>0</v>
      </c>
      <c r="N15" s="8" t="s">
        <v>88</v>
      </c>
      <c r="O15" s="9">
        <v>0</v>
      </c>
      <c r="P15" s="8" t="s">
        <v>88</v>
      </c>
      <c r="Q15" s="9">
        <v>0</v>
      </c>
      <c r="R15" s="8" t="s">
        <v>88</v>
      </c>
      <c r="S15" s="9">
        <v>0</v>
      </c>
      <c r="T15" s="8" t="s">
        <v>88</v>
      </c>
      <c r="U15" s="9">
        <v>0</v>
      </c>
      <c r="V15" s="8" t="s">
        <v>88</v>
      </c>
      <c r="W15" s="9">
        <v>0</v>
      </c>
      <c r="X15" s="8" t="s">
        <v>88</v>
      </c>
      <c r="Y15" s="9">
        <v>0</v>
      </c>
      <c r="Z15" s="8" t="s">
        <v>88</v>
      </c>
      <c r="AA15" s="9">
        <v>0</v>
      </c>
      <c r="AB15" s="8" t="s">
        <v>88</v>
      </c>
      <c r="AC15" s="9">
        <v>0</v>
      </c>
      <c r="AD15" s="8" t="s">
        <v>88</v>
      </c>
      <c r="AE15" s="9">
        <v>0</v>
      </c>
      <c r="AF15" s="8" t="s">
        <v>88</v>
      </c>
      <c r="AG15" s="9">
        <v>0</v>
      </c>
      <c r="AH15" s="8" t="s">
        <v>88</v>
      </c>
      <c r="AI15" s="9">
        <v>0</v>
      </c>
      <c r="AJ15" s="8" t="s">
        <v>88</v>
      </c>
      <c r="AK15" s="9">
        <v>0</v>
      </c>
      <c r="AL15" s="8">
        <v>0.50033441037948134</v>
      </c>
      <c r="AM15" s="9">
        <v>0.75580311753851348</v>
      </c>
      <c r="AN15" s="8">
        <v>0.5644061605127022</v>
      </c>
      <c r="AO15" s="9">
        <v>0.85258964169564355</v>
      </c>
      <c r="AP15" s="59">
        <v>0.56438467722311425</v>
      </c>
      <c r="AQ15" s="60">
        <v>0.85255718912610445</v>
      </c>
      <c r="AR15" s="1" t="s">
        <v>83</v>
      </c>
      <c r="AS15" s="56"/>
      <c r="AU15" s="45"/>
      <c r="AV15" s="46"/>
    </row>
    <row r="16" spans="2:48" x14ac:dyDescent="0.25">
      <c r="B16" s="5" t="s">
        <v>79</v>
      </c>
      <c r="D16" s="8"/>
      <c r="E16" s="9"/>
      <c r="F16" s="8"/>
      <c r="G16" s="9"/>
      <c r="H16" s="8" t="s">
        <v>88</v>
      </c>
      <c r="I16" s="9">
        <v>0</v>
      </c>
      <c r="J16" s="8" t="s">
        <v>88</v>
      </c>
      <c r="K16" s="9">
        <v>0</v>
      </c>
      <c r="L16" s="8" t="s">
        <v>88</v>
      </c>
      <c r="M16" s="9">
        <v>0</v>
      </c>
      <c r="N16" s="8" t="s">
        <v>88</v>
      </c>
      <c r="O16" s="9">
        <v>0</v>
      </c>
      <c r="P16" s="8" t="s">
        <v>88</v>
      </c>
      <c r="Q16" s="9">
        <v>0</v>
      </c>
      <c r="R16" s="8" t="s">
        <v>88</v>
      </c>
      <c r="S16" s="9">
        <v>0</v>
      </c>
      <c r="T16" s="8" t="s">
        <v>88</v>
      </c>
      <c r="U16" s="9">
        <v>0</v>
      </c>
      <c r="V16" s="8" t="s">
        <v>88</v>
      </c>
      <c r="W16" s="9">
        <v>0</v>
      </c>
      <c r="X16" s="8" t="s">
        <v>88</v>
      </c>
      <c r="Y16" s="9">
        <v>0</v>
      </c>
      <c r="Z16" s="8" t="s">
        <v>88</v>
      </c>
      <c r="AA16" s="9">
        <v>0</v>
      </c>
      <c r="AB16" s="8" t="s">
        <v>88</v>
      </c>
      <c r="AC16" s="9">
        <v>0</v>
      </c>
      <c r="AD16" s="8" t="s">
        <v>88</v>
      </c>
      <c r="AE16" s="9">
        <v>0</v>
      </c>
      <c r="AF16" s="8" t="s">
        <v>88</v>
      </c>
      <c r="AG16" s="9">
        <v>0</v>
      </c>
      <c r="AH16" s="8" t="s">
        <v>88</v>
      </c>
      <c r="AI16" s="9">
        <v>0</v>
      </c>
      <c r="AJ16" s="8" t="s">
        <v>88</v>
      </c>
      <c r="AK16" s="9">
        <v>0</v>
      </c>
      <c r="AL16" s="8">
        <v>-0.27772195929207932</v>
      </c>
      <c r="AM16" s="9">
        <v>-1.8555445780643196</v>
      </c>
      <c r="AN16" s="8">
        <v>-0.26530150182900736</v>
      </c>
      <c r="AO16" s="9">
        <v>-1.7725597375373829</v>
      </c>
      <c r="AP16" s="59">
        <v>-0.26532669409980714</v>
      </c>
      <c r="AQ16" s="60">
        <v>-1.772728054733512</v>
      </c>
      <c r="AU16" s="45"/>
      <c r="AV16" s="46"/>
    </row>
    <row r="17" spans="2:48" x14ac:dyDescent="0.25">
      <c r="B17" s="5" t="s">
        <v>80</v>
      </c>
      <c r="D17" s="8"/>
      <c r="E17" s="9"/>
      <c r="F17" s="8"/>
      <c r="G17" s="9"/>
      <c r="H17" s="8">
        <v>-2.0616379939603302E-2</v>
      </c>
      <c r="I17" s="9">
        <v>-5.2114398518184279E-2</v>
      </c>
      <c r="J17" s="8">
        <v>-2.0616379939603302E-2</v>
      </c>
      <c r="K17" s="9">
        <v>-5.2114398518184279E-2</v>
      </c>
      <c r="L17" s="8">
        <v>-2.0616379939603302E-2</v>
      </c>
      <c r="M17" s="9">
        <v>-5.2114398518184279E-2</v>
      </c>
      <c r="N17" s="8">
        <v>-1.9048843233218427E-2</v>
      </c>
      <c r="O17" s="9">
        <v>-4.815195540994989E-2</v>
      </c>
      <c r="P17" s="8">
        <v>-1.9871604098959272E-2</v>
      </c>
      <c r="Q17" s="9">
        <v>-5.0231742829855777E-2</v>
      </c>
      <c r="R17" s="8">
        <v>-2.1206892490442608E-2</v>
      </c>
      <c r="S17" s="9">
        <v>-5.3607105118207377E-2</v>
      </c>
      <c r="T17" s="8">
        <v>-1.4297553885795122E-2</v>
      </c>
      <c r="U17" s="9">
        <v>-3.6141573992251388E-2</v>
      </c>
      <c r="V17" s="8">
        <v>-2.8309149707159476E-2</v>
      </c>
      <c r="W17" s="9">
        <v>-7.1560298843534043E-2</v>
      </c>
      <c r="X17" s="8">
        <v>-2.8323805996055773E-2</v>
      </c>
      <c r="Y17" s="9">
        <v>-7.1597347233337438E-2</v>
      </c>
      <c r="Z17" s="8">
        <v>-3.8397074034286938E-2</v>
      </c>
      <c r="AA17" s="9">
        <v>-9.706070726370028E-2</v>
      </c>
      <c r="AB17" s="8">
        <v>-3.8397074034286938E-2</v>
      </c>
      <c r="AC17" s="9">
        <v>-9.706070726370028E-2</v>
      </c>
      <c r="AD17" s="8">
        <v>-4.1563604813910637E-2</v>
      </c>
      <c r="AE17" s="9">
        <v>-0.10506511189015966</v>
      </c>
      <c r="AF17" s="8">
        <v>-4.1563604813910637E-2</v>
      </c>
      <c r="AG17" s="9">
        <v>-0.10506511189015966</v>
      </c>
      <c r="AH17" s="8">
        <v>-4.2797370471356122E-2</v>
      </c>
      <c r="AI17" s="9">
        <v>-0.10818384346857093</v>
      </c>
      <c r="AJ17" s="8">
        <v>-4.2616691965434939E-2</v>
      </c>
      <c r="AK17" s="9">
        <v>-0.10772712159553459</v>
      </c>
      <c r="AL17" s="8">
        <v>-6.4519119046843043E-2</v>
      </c>
      <c r="AM17" s="9">
        <v>-0.16483288102280838</v>
      </c>
      <c r="AN17" s="8">
        <v>-2.7913077028094424E-2</v>
      </c>
      <c r="AO17" s="9">
        <v>-7.131208504895889E-2</v>
      </c>
      <c r="AP17" s="59">
        <v>-2.7938488223281266E-2</v>
      </c>
      <c r="AQ17" s="60">
        <v>-7.1377005348162617E-2</v>
      </c>
      <c r="AU17" s="45"/>
      <c r="AV17" s="46"/>
    </row>
    <row r="18" spans="2:48" x14ac:dyDescent="0.25">
      <c r="B18" s="5" t="s">
        <v>21</v>
      </c>
      <c r="D18" s="8"/>
      <c r="E18" s="9"/>
      <c r="F18" s="8"/>
      <c r="G18" s="9"/>
      <c r="H18" s="8">
        <v>6.3034963852717896E-2</v>
      </c>
      <c r="I18" s="9">
        <v>0.16084287606240466</v>
      </c>
      <c r="J18" s="8">
        <v>6.3034963852717896E-2</v>
      </c>
      <c r="K18" s="9">
        <v>0.16084287606240466</v>
      </c>
      <c r="L18" s="8">
        <v>6.3034963852717896E-2</v>
      </c>
      <c r="M18" s="9">
        <v>0.16084287606240466</v>
      </c>
      <c r="N18" s="8">
        <v>6.4593547814520536E-2</v>
      </c>
      <c r="O18" s="9">
        <v>0.16481982967162417</v>
      </c>
      <c r="P18" s="8">
        <v>6.333094722584498E-2</v>
      </c>
      <c r="Q18" s="9">
        <v>0.16159812067730825</v>
      </c>
      <c r="R18" s="8">
        <v>6.1622260938861695E-2</v>
      </c>
      <c r="S18" s="9">
        <v>0.15723815915930167</v>
      </c>
      <c r="T18" s="8">
        <v>6.4304389885790014E-2</v>
      </c>
      <c r="U18" s="9">
        <v>0.16408200117057273</v>
      </c>
      <c r="V18" s="8">
        <v>5.6483268190223201E-2</v>
      </c>
      <c r="W18" s="9">
        <v>0.14412527191015304</v>
      </c>
      <c r="X18" s="8">
        <v>5.6548865103970947E-2</v>
      </c>
      <c r="Y18" s="9">
        <v>0.14429265197390057</v>
      </c>
      <c r="Z18" s="8">
        <v>5.9257123666051514E-2</v>
      </c>
      <c r="AA18" s="9">
        <v>0.15120316749768956</v>
      </c>
      <c r="AB18" s="8">
        <v>5.9257123666051514E-2</v>
      </c>
      <c r="AC18" s="9">
        <v>0.15120316749768956</v>
      </c>
      <c r="AD18" s="8">
        <v>5.9542556545630232E-2</v>
      </c>
      <c r="AE18" s="9">
        <v>0.15193149099417785</v>
      </c>
      <c r="AF18" s="8">
        <v>5.9542556545630232E-2</v>
      </c>
      <c r="AG18" s="9">
        <v>0.15193149099417785</v>
      </c>
      <c r="AH18" s="8">
        <v>5.9165727754856956E-2</v>
      </c>
      <c r="AI18" s="9">
        <v>0.15096995754057424</v>
      </c>
      <c r="AJ18" s="8">
        <v>5.8909774425221162E-2</v>
      </c>
      <c r="AK18" s="9">
        <v>0.15031685540232956</v>
      </c>
      <c r="AL18" s="8">
        <v>4.61148004492693E-2</v>
      </c>
      <c r="AM18" s="9">
        <v>0.1176165005575309</v>
      </c>
      <c r="AN18" s="8">
        <v>8.2088717679538181E-2</v>
      </c>
      <c r="AO18" s="9">
        <v>0.20936852408900233</v>
      </c>
      <c r="AP18" s="59">
        <v>8.2061972066698408E-2</v>
      </c>
      <c r="AQ18" s="60">
        <v>0.20930030899630253</v>
      </c>
      <c r="AS18" s="56"/>
      <c r="AU18" s="45"/>
      <c r="AV18" s="46"/>
    </row>
    <row r="19" spans="2:48" x14ac:dyDescent="0.25">
      <c r="B19" s="5" t="s">
        <v>22</v>
      </c>
      <c r="D19" s="8"/>
      <c r="E19" s="9"/>
      <c r="F19" s="8"/>
      <c r="G19" s="9"/>
      <c r="H19" s="8">
        <v>0.12061882293541593</v>
      </c>
      <c r="I19" s="9">
        <v>0.26426143526645618</v>
      </c>
      <c r="J19" s="8">
        <v>0.12061882293541593</v>
      </c>
      <c r="K19" s="9">
        <v>0.26426143526645618</v>
      </c>
      <c r="L19" s="8">
        <v>0.12061882293541593</v>
      </c>
      <c r="M19" s="9">
        <v>0.26426143526645618</v>
      </c>
      <c r="N19" s="8">
        <v>0.12184733948528881</v>
      </c>
      <c r="O19" s="9">
        <v>0.26695296830265447</v>
      </c>
      <c r="P19" s="8">
        <v>0.120566301629911</v>
      </c>
      <c r="Q19" s="9">
        <v>0.26414636735883606</v>
      </c>
      <c r="R19" s="8">
        <v>0.1201037778897156</v>
      </c>
      <c r="S19" s="9">
        <v>0.26313303308434793</v>
      </c>
      <c r="T19" s="8">
        <v>0.12160413175261198</v>
      </c>
      <c r="U19" s="9">
        <v>0.26642012920722147</v>
      </c>
      <c r="V19" s="8">
        <v>0.11339343167348326</v>
      </c>
      <c r="W19" s="9">
        <v>0.24843146595675392</v>
      </c>
      <c r="X19" s="8">
        <v>0.11357036558018119</v>
      </c>
      <c r="Y19" s="9">
        <v>0.24881910701470339</v>
      </c>
      <c r="Z19" s="8">
        <v>0.10573061157858299</v>
      </c>
      <c r="AA19" s="9">
        <v>0.2316431423171573</v>
      </c>
      <c r="AB19" s="8">
        <v>0.10573061157858299</v>
      </c>
      <c r="AC19" s="9">
        <v>0.2316431423171573</v>
      </c>
      <c r="AD19" s="8">
        <v>0.10582441012105837</v>
      </c>
      <c r="AE19" s="9">
        <v>0.23184864372114369</v>
      </c>
      <c r="AF19" s="8">
        <v>0.10582441012105837</v>
      </c>
      <c r="AG19" s="9">
        <v>0.23184864372114369</v>
      </c>
      <c r="AH19" s="8">
        <v>0.1045010827913162</v>
      </c>
      <c r="AI19" s="9">
        <v>0.22894939158972263</v>
      </c>
      <c r="AJ19" s="8">
        <v>0.10435956051410544</v>
      </c>
      <c r="AK19" s="9">
        <v>0.22863933318268673</v>
      </c>
      <c r="AL19" s="8">
        <v>8.8659885181695985E-2</v>
      </c>
      <c r="AM19" s="9">
        <v>0.19386689552318304</v>
      </c>
      <c r="AN19" s="8">
        <v>0.13134205059452775</v>
      </c>
      <c r="AO19" s="9">
        <v>0.28719725440910937</v>
      </c>
      <c r="AP19" s="59">
        <v>0.13130779396824765</v>
      </c>
      <c r="AQ19" s="60">
        <v>0.28712234763729916</v>
      </c>
      <c r="AS19" s="56"/>
      <c r="AU19" s="45"/>
      <c r="AV19" s="46"/>
    </row>
    <row r="20" spans="2:48" x14ac:dyDescent="0.25">
      <c r="B20" s="5" t="s">
        <v>23</v>
      </c>
      <c r="D20" s="8"/>
      <c r="E20" s="9"/>
      <c r="F20" s="8"/>
      <c r="G20" s="9"/>
      <c r="H20" s="8">
        <v>0.23722584782484568</v>
      </c>
      <c r="I20" s="9">
        <v>0.39701381946294972</v>
      </c>
      <c r="J20" s="8">
        <v>0.23722584782484568</v>
      </c>
      <c r="K20" s="9">
        <v>0.39701381946294972</v>
      </c>
      <c r="L20" s="8">
        <v>0.23722584782484568</v>
      </c>
      <c r="M20" s="9">
        <v>0.39701381946294972</v>
      </c>
      <c r="N20" s="8">
        <v>0.23425853459556256</v>
      </c>
      <c r="O20" s="9">
        <v>0.39204781609737022</v>
      </c>
      <c r="P20" s="8">
        <v>0.23328382670524794</v>
      </c>
      <c r="Q20" s="9">
        <v>0.39041657521049938</v>
      </c>
      <c r="R20" s="8">
        <v>0.23595614947069121</v>
      </c>
      <c r="S20" s="9">
        <v>0.39488889168728475</v>
      </c>
      <c r="T20" s="8">
        <v>0.23663543719508695</v>
      </c>
      <c r="U20" s="9">
        <v>0.39602572654929258</v>
      </c>
      <c r="V20" s="8">
        <v>0.22905795549622932</v>
      </c>
      <c r="W20" s="9">
        <v>0.38334428825427475</v>
      </c>
      <c r="X20" s="8">
        <v>0.22978004467692714</v>
      </c>
      <c r="Y20" s="9">
        <v>0.38455275430572017</v>
      </c>
      <c r="Z20" s="8">
        <v>0.20781547658405142</v>
      </c>
      <c r="AA20" s="9">
        <v>0.34779353455220863</v>
      </c>
      <c r="AB20" s="8">
        <v>0.20781547658405142</v>
      </c>
      <c r="AC20" s="9">
        <v>0.34779353455220863</v>
      </c>
      <c r="AD20" s="8">
        <v>0.20816711277471267</v>
      </c>
      <c r="AE20" s="9">
        <v>0.34838202197209089</v>
      </c>
      <c r="AF20" s="8">
        <v>0.20816711277471267</v>
      </c>
      <c r="AG20" s="9">
        <v>0.34838202197209089</v>
      </c>
      <c r="AH20" s="8">
        <v>0.20651297741466945</v>
      </c>
      <c r="AI20" s="9">
        <v>0.34561371234975841</v>
      </c>
      <c r="AJ20" s="8">
        <v>0.20628577136345982</v>
      </c>
      <c r="AK20" s="9">
        <v>0.34523346735106653</v>
      </c>
      <c r="AL20" s="8">
        <v>0.19266462709754339</v>
      </c>
      <c r="AM20" s="9">
        <v>0.31804923350668812</v>
      </c>
      <c r="AN20" s="8">
        <v>0.25147632165027534</v>
      </c>
      <c r="AO20" s="9">
        <v>0.41513511094829958</v>
      </c>
      <c r="AP20" s="59">
        <v>0.25118034372146369</v>
      </c>
      <c r="AQ20" s="60">
        <v>0.41464651293831911</v>
      </c>
      <c r="AS20" s="56"/>
      <c r="AU20" s="45"/>
      <c r="AV20" s="46"/>
    </row>
    <row r="21" spans="2:48" x14ac:dyDescent="0.25">
      <c r="B21" s="5" t="s">
        <v>74</v>
      </c>
      <c r="D21" s="8"/>
      <c r="E21" s="9"/>
      <c r="F21" s="8"/>
      <c r="G21" s="9"/>
      <c r="H21" s="8">
        <v>0.17384305835010072</v>
      </c>
      <c r="I21" s="9">
        <v>0.43200000000000027</v>
      </c>
      <c r="J21" s="8">
        <v>0.17384305835010072</v>
      </c>
      <c r="K21" s="9">
        <v>0.43200000000000027</v>
      </c>
      <c r="L21" s="8">
        <v>0.17384305835010072</v>
      </c>
      <c r="M21" s="9">
        <v>0.43200000000000027</v>
      </c>
      <c r="N21" s="8">
        <v>0.16579476861167031</v>
      </c>
      <c r="O21" s="9">
        <v>0.4120000000000007</v>
      </c>
      <c r="P21" s="8">
        <v>0.17263581488933633</v>
      </c>
      <c r="Q21" s="9">
        <v>0.42900000000000083</v>
      </c>
      <c r="R21" s="8">
        <v>0.17826961770623773</v>
      </c>
      <c r="S21" s="9">
        <v>0.4430000000000005</v>
      </c>
      <c r="T21" s="8">
        <v>0.18189134808853114</v>
      </c>
      <c r="U21" s="9">
        <v>0.45199999999999985</v>
      </c>
      <c r="V21" s="8">
        <v>0.17585513078470849</v>
      </c>
      <c r="W21" s="9">
        <v>0.43700000000000028</v>
      </c>
      <c r="X21" s="8">
        <v>0.17625754527162996</v>
      </c>
      <c r="Y21" s="9">
        <v>0.4380000000000005</v>
      </c>
      <c r="Z21" s="8">
        <v>0.19517102615694193</v>
      </c>
      <c r="AA21" s="9">
        <v>0.4850000000000006</v>
      </c>
      <c r="AB21" s="8">
        <v>0.19517102615694193</v>
      </c>
      <c r="AC21" s="9">
        <v>0.4850000000000006</v>
      </c>
      <c r="AD21" s="8">
        <v>0.19436619718309878</v>
      </c>
      <c r="AE21" s="9">
        <v>0.48300000000000054</v>
      </c>
      <c r="AF21" s="8">
        <v>0.19436619718309878</v>
      </c>
      <c r="AG21" s="9">
        <v>0.48300000000000054</v>
      </c>
      <c r="AH21" s="8">
        <v>0.19154929577464785</v>
      </c>
      <c r="AI21" s="9">
        <v>0.47599999999999998</v>
      </c>
      <c r="AJ21" s="8">
        <v>0.19154929577464785</v>
      </c>
      <c r="AK21" s="9">
        <v>0.47599999999999998</v>
      </c>
      <c r="AL21" s="8">
        <v>0.15935613682092553</v>
      </c>
      <c r="AM21" s="9">
        <v>0.39599999999999969</v>
      </c>
      <c r="AN21" s="8">
        <v>0.19758551307847094</v>
      </c>
      <c r="AO21" s="9">
        <v>0.49100000000000021</v>
      </c>
      <c r="AP21" s="59">
        <v>0.19758551307847094</v>
      </c>
      <c r="AQ21" s="60">
        <v>0.49100000000000021</v>
      </c>
      <c r="AS21" s="56"/>
      <c r="AU21" s="45"/>
      <c r="AV21" s="46"/>
    </row>
    <row r="22" spans="2:48" x14ac:dyDescent="0.25">
      <c r="B22" s="5" t="s">
        <v>75</v>
      </c>
      <c r="D22" s="8"/>
      <c r="E22" s="9"/>
      <c r="F22" s="8"/>
      <c r="G22" s="9"/>
      <c r="H22" s="8">
        <v>-6.6571018651362834E-2</v>
      </c>
      <c r="I22" s="9">
        <v>-0.2319999999999994</v>
      </c>
      <c r="J22" s="8">
        <v>-6.6571018651362834E-2</v>
      </c>
      <c r="K22" s="9">
        <v>-0.2319999999999994</v>
      </c>
      <c r="L22" s="8">
        <v>-6.6571018651362834E-2</v>
      </c>
      <c r="M22" s="9">
        <v>-0.2319999999999994</v>
      </c>
      <c r="N22" s="8">
        <v>-7.0875179340028516E-2</v>
      </c>
      <c r="O22" s="9">
        <v>-0.2469999999999995</v>
      </c>
      <c r="P22" s="8">
        <v>-6.6284074605451826E-2</v>
      </c>
      <c r="Q22" s="9">
        <v>-0.23099999999999948</v>
      </c>
      <c r="R22" s="8">
        <v>-6.3414634146341409E-2</v>
      </c>
      <c r="S22" s="9">
        <v>-0.22099999999999964</v>
      </c>
      <c r="T22" s="8">
        <v>-5.9684361549497633E-2</v>
      </c>
      <c r="U22" s="9">
        <v>-0.20799999999999938</v>
      </c>
      <c r="V22" s="8">
        <v>-6.4849354375896673E-2</v>
      </c>
      <c r="W22" s="9">
        <v>-0.22599999999999984</v>
      </c>
      <c r="X22" s="8">
        <v>-6.4849354375896673E-2</v>
      </c>
      <c r="Y22" s="9">
        <v>-0.22599999999999984</v>
      </c>
      <c r="Z22" s="8">
        <v>-4.6484935437589581E-2</v>
      </c>
      <c r="AA22" s="9">
        <v>-0.16199999999999987</v>
      </c>
      <c r="AB22" s="8">
        <v>-4.6484935437589581E-2</v>
      </c>
      <c r="AC22" s="9">
        <v>-0.16199999999999987</v>
      </c>
      <c r="AD22" s="8">
        <v>-4.906743185078899E-2</v>
      </c>
      <c r="AE22" s="9">
        <v>-0.17099999999999976</v>
      </c>
      <c r="AF22" s="8">
        <v>-4.906743185078899E-2</v>
      </c>
      <c r="AG22" s="9">
        <v>-0.17099999999999976</v>
      </c>
      <c r="AH22" s="8">
        <v>-3.7876614060257996E-2</v>
      </c>
      <c r="AI22" s="9">
        <v>-0.13199999999999909</v>
      </c>
      <c r="AJ22" s="8">
        <v>-3.7876614060257996E-2</v>
      </c>
      <c r="AK22" s="9">
        <v>-0.13199999999999909</v>
      </c>
      <c r="AL22" s="8">
        <v>-6.5997130559540818E-2</v>
      </c>
      <c r="AM22" s="9">
        <v>-0.22999999999999959</v>
      </c>
      <c r="AN22" s="8">
        <v>-3.9311334289813593E-2</v>
      </c>
      <c r="AO22" s="9">
        <v>-0.13700000000000029</v>
      </c>
      <c r="AP22" s="59">
        <v>-3.9311334289813593E-2</v>
      </c>
      <c r="AQ22" s="60">
        <v>-0.13700000000000029</v>
      </c>
      <c r="AS22" s="56"/>
      <c r="AU22" s="45"/>
      <c r="AV22" s="46"/>
    </row>
    <row r="23" spans="2:48" x14ac:dyDescent="0.25">
      <c r="B23" s="5" t="s">
        <v>76</v>
      </c>
      <c r="D23" s="8"/>
      <c r="E23" s="9"/>
      <c r="F23" s="8"/>
      <c r="G23" s="9"/>
      <c r="H23" s="8">
        <v>-0.26585453242565393</v>
      </c>
      <c r="I23" s="9">
        <v>-1.484</v>
      </c>
      <c r="J23" s="8">
        <v>-0.26585453242565393</v>
      </c>
      <c r="K23" s="9">
        <v>-1.484</v>
      </c>
      <c r="L23" s="8">
        <v>-0.26585453242565393</v>
      </c>
      <c r="M23" s="9">
        <v>-1.484</v>
      </c>
      <c r="N23" s="8">
        <v>-0.2663919742027947</v>
      </c>
      <c r="O23" s="9">
        <v>-1.4870000000000003</v>
      </c>
      <c r="P23" s="8">
        <v>-0.26388391257613752</v>
      </c>
      <c r="Q23" s="9">
        <v>-1.4729999999999996</v>
      </c>
      <c r="R23" s="8">
        <v>-0.26370476531709053</v>
      </c>
      <c r="S23" s="9">
        <v>-1.4719999999999993</v>
      </c>
      <c r="T23" s="8">
        <v>-0.25976352561805816</v>
      </c>
      <c r="U23" s="9">
        <v>-1.4500000000000006</v>
      </c>
      <c r="V23" s="8">
        <v>-0.26424220709423141</v>
      </c>
      <c r="W23" s="9">
        <v>-1.4749999999999996</v>
      </c>
      <c r="X23" s="8">
        <v>-0.26513794338946606</v>
      </c>
      <c r="Y23" s="9">
        <v>-1.4799999999999993</v>
      </c>
      <c r="Z23" s="8">
        <v>-0.24471515585811521</v>
      </c>
      <c r="AA23" s="9">
        <v>-1.3659999999999992</v>
      </c>
      <c r="AB23" s="8">
        <v>-0.24471515585811521</v>
      </c>
      <c r="AC23" s="9">
        <v>-1.3659999999999992</v>
      </c>
      <c r="AD23" s="8">
        <v>-0.24991042637047645</v>
      </c>
      <c r="AE23" s="9">
        <v>-1.3949999999999996</v>
      </c>
      <c r="AF23" s="8">
        <v>-0.24991042637047645</v>
      </c>
      <c r="AG23" s="9">
        <v>-1.3949999999999996</v>
      </c>
      <c r="AH23" s="8">
        <v>-0.23378717305625207</v>
      </c>
      <c r="AI23" s="9">
        <v>-1.3049999999999993</v>
      </c>
      <c r="AJ23" s="8">
        <v>-0.23378717305625207</v>
      </c>
      <c r="AK23" s="9">
        <v>-1.3049999999999993</v>
      </c>
      <c r="AL23" s="8">
        <v>-0.25940523109996427</v>
      </c>
      <c r="AM23" s="9">
        <v>-1.4480000000000004</v>
      </c>
      <c r="AN23" s="8">
        <v>-0.24346112504478679</v>
      </c>
      <c r="AO23" s="9">
        <v>-1.359</v>
      </c>
      <c r="AP23" s="59">
        <v>-0.24346112504478679</v>
      </c>
      <c r="AQ23" s="60">
        <v>-1.359</v>
      </c>
      <c r="AS23" s="56"/>
      <c r="AU23" s="45"/>
      <c r="AV23" s="46"/>
    </row>
    <row r="24" spans="2:48" x14ac:dyDescent="0.25">
      <c r="B24" s="5" t="s">
        <v>77</v>
      </c>
      <c r="D24" s="8"/>
      <c r="E24" s="9"/>
      <c r="F24" s="8"/>
      <c r="G24" s="9"/>
      <c r="H24" s="8" t="s">
        <v>88</v>
      </c>
      <c r="I24" s="9">
        <v>0</v>
      </c>
      <c r="J24" s="8" t="s">
        <v>88</v>
      </c>
      <c r="K24" s="9">
        <v>0</v>
      </c>
      <c r="L24" s="8" t="s">
        <v>88</v>
      </c>
      <c r="M24" s="9">
        <v>0</v>
      </c>
      <c r="N24" s="8" t="s">
        <v>88</v>
      </c>
      <c r="O24" s="9">
        <v>0</v>
      </c>
      <c r="P24" s="8" t="s">
        <v>88</v>
      </c>
      <c r="Q24" s="9">
        <v>0</v>
      </c>
      <c r="R24" s="8" t="s">
        <v>88</v>
      </c>
      <c r="S24" s="9">
        <v>0</v>
      </c>
      <c r="T24" s="8" t="s">
        <v>88</v>
      </c>
      <c r="U24" s="9">
        <v>0</v>
      </c>
      <c r="V24" s="8" t="s">
        <v>88</v>
      </c>
      <c r="W24" s="9">
        <v>0</v>
      </c>
      <c r="X24" s="8" t="s">
        <v>88</v>
      </c>
      <c r="Y24" s="9">
        <v>0</v>
      </c>
      <c r="Z24" s="8" t="s">
        <v>88</v>
      </c>
      <c r="AA24" s="9">
        <v>0</v>
      </c>
      <c r="AB24" s="8" t="s">
        <v>88</v>
      </c>
      <c r="AC24" s="9">
        <v>0</v>
      </c>
      <c r="AD24" s="8" t="s">
        <v>88</v>
      </c>
      <c r="AE24" s="9">
        <v>0</v>
      </c>
      <c r="AF24" s="8" t="s">
        <v>88</v>
      </c>
      <c r="AG24" s="9">
        <v>0</v>
      </c>
      <c r="AH24" s="8" t="s">
        <v>88</v>
      </c>
      <c r="AI24" s="9">
        <v>0</v>
      </c>
      <c r="AJ24" s="8" t="s">
        <v>88</v>
      </c>
      <c r="AK24" s="9">
        <v>0</v>
      </c>
      <c r="AL24" s="8" t="s">
        <v>88</v>
      </c>
      <c r="AM24" s="9">
        <v>0</v>
      </c>
      <c r="AN24" s="8" t="s">
        <v>88</v>
      </c>
      <c r="AO24" s="9">
        <v>0</v>
      </c>
      <c r="AP24" s="59" t="s">
        <v>88</v>
      </c>
      <c r="AQ24" s="60">
        <v>0</v>
      </c>
      <c r="AU24" s="45"/>
      <c r="AV24" s="46"/>
    </row>
    <row r="25" spans="2:48" ht="16.5" thickBot="1" x14ac:dyDescent="0.3">
      <c r="B25" s="5" t="s">
        <v>24</v>
      </c>
      <c r="D25" s="10"/>
      <c r="E25" s="11"/>
      <c r="F25" s="10"/>
      <c r="G25" s="11"/>
      <c r="H25" s="10">
        <v>-8.4423433717809693E-2</v>
      </c>
      <c r="I25" s="11">
        <v>-0.30657048756348504</v>
      </c>
      <c r="J25" s="10">
        <v>-8.4423433717809693E-2</v>
      </c>
      <c r="K25" s="11">
        <v>-0.30657048756348504</v>
      </c>
      <c r="L25" s="10">
        <v>-8.4423433717809693E-2</v>
      </c>
      <c r="M25" s="11">
        <v>-0.30657048756348504</v>
      </c>
      <c r="N25" s="10">
        <v>-8.8267092600457953E-2</v>
      </c>
      <c r="O25" s="11">
        <v>-0.32052813327616619</v>
      </c>
      <c r="P25" s="10">
        <v>-8.3861188574692602E-2</v>
      </c>
      <c r="Q25" s="11">
        <v>-0.30452878231572483</v>
      </c>
      <c r="R25" s="10">
        <v>-8.1321027030946014E-2</v>
      </c>
      <c r="S25" s="11">
        <v>-0.29530458319632624</v>
      </c>
      <c r="T25" s="10">
        <v>-7.759990990930421E-2</v>
      </c>
      <c r="U25" s="11">
        <v>-0.28179192871136804</v>
      </c>
      <c r="V25" s="10">
        <v>-8.2635565408537559E-2</v>
      </c>
      <c r="W25" s="11">
        <v>-0.30007812359372604</v>
      </c>
      <c r="X25" s="10">
        <v>-8.2927976250619984E-2</v>
      </c>
      <c r="Y25" s="11">
        <v>-0.30113996780543756</v>
      </c>
      <c r="Z25" s="10">
        <v>-6.409828403764839E-2</v>
      </c>
      <c r="AA25" s="11">
        <v>-0.23276288731737732</v>
      </c>
      <c r="AB25" s="10">
        <v>-6.409828403764839E-2</v>
      </c>
      <c r="AC25" s="11">
        <v>-0.23276288731737732</v>
      </c>
      <c r="AD25" s="10">
        <v>-6.3109509054875335E-2</v>
      </c>
      <c r="AE25" s="11">
        <v>-0.22917230570738845</v>
      </c>
      <c r="AF25" s="10">
        <v>-6.3109509054875335E-2</v>
      </c>
      <c r="AG25" s="11">
        <v>-0.22917230570738845</v>
      </c>
      <c r="AH25" s="10">
        <v>-5.2373231636202222E-2</v>
      </c>
      <c r="AI25" s="11">
        <v>-0.19018519445269522</v>
      </c>
      <c r="AJ25" s="10">
        <v>-5.2168217024213148E-2</v>
      </c>
      <c r="AK25" s="11">
        <v>-0.18944071597335244</v>
      </c>
      <c r="AL25" s="10">
        <v>-9.8189874460746673E-2</v>
      </c>
      <c r="AM25" s="11">
        <v>-0.37095137406113554</v>
      </c>
      <c r="AN25" s="10">
        <v>-7.3720886246721351E-2</v>
      </c>
      <c r="AO25" s="11">
        <v>-0.27851002153137927</v>
      </c>
      <c r="AP25" s="61">
        <v>-7.3808988200781855E-2</v>
      </c>
      <c r="AQ25" s="62">
        <v>-0.27884286176664463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63"/>
      <c r="E28" s="64"/>
      <c r="F28" s="63"/>
      <c r="G28" s="64"/>
      <c r="H28" s="63" t="s">
        <v>81</v>
      </c>
      <c r="I28" s="64"/>
      <c r="J28" s="63" t="s">
        <v>0</v>
      </c>
      <c r="K28" s="64"/>
      <c r="L28" s="63" t="s">
        <v>28</v>
      </c>
      <c r="M28" s="64"/>
      <c r="N28" s="63" t="str">
        <f>N4</f>
        <v>Table 1020: Change In 500MW Model</v>
      </c>
      <c r="O28" s="64"/>
      <c r="P28" s="63" t="str">
        <f>P4</f>
        <v>Table 1022 - 1028: service model inputs</v>
      </c>
      <c r="Q28" s="64"/>
      <c r="R28" s="63" t="str">
        <f>R4</f>
        <v>Table 1032: LAF values</v>
      </c>
      <c r="S28" s="64"/>
      <c r="T28" s="63" t="s">
        <v>29</v>
      </c>
      <c r="U28" s="64"/>
      <c r="V28" s="63" t="str">
        <f>V4</f>
        <v>Table 1041: load characteristics (Coincidence Factor)</v>
      </c>
      <c r="W28" s="64"/>
      <c r="X28" s="63" t="str">
        <f>X4</f>
        <v>Table 1055: NGC exit</v>
      </c>
      <c r="Y28" s="64"/>
      <c r="Z28" s="63" t="str">
        <f>Z4</f>
        <v>Table 1059: Otex</v>
      </c>
      <c r="AA28" s="64"/>
      <c r="AB28" s="63" t="str">
        <f>AB4</f>
        <v>Table 1060: Customer Contribs</v>
      </c>
      <c r="AC28" s="64"/>
      <c r="AD28" s="63" t="str">
        <f>AD4</f>
        <v>Table 1061/1062/1064: TPR data</v>
      </c>
      <c r="AE28" s="64"/>
      <c r="AF28" s="63" t="str">
        <f>AF4</f>
        <v>Table 1068/1066 - annual hours in time bands</v>
      </c>
      <c r="AG28" s="64"/>
      <c r="AH28" s="63" t="s">
        <v>30</v>
      </c>
      <c r="AI28" s="64"/>
      <c r="AJ28" s="63" t="str">
        <f>AJ4</f>
        <v>Table 1092: power factor</v>
      </c>
      <c r="AK28" s="64"/>
      <c r="AL28" s="63" t="str">
        <f>AL4</f>
        <v>Table 1053: volumes and mpans etc forecast</v>
      </c>
      <c r="AM28" s="64"/>
      <c r="AN28" s="63" t="str">
        <f>AN4</f>
        <v>Table 1076: allowed revenue and rate of return</v>
      </c>
      <c r="AO28" s="64"/>
      <c r="AP28" s="63" t="str">
        <f>AP4</f>
        <v>Table 1037 - LDNO discounts</v>
      </c>
      <c r="AQ28" s="64"/>
    </row>
    <row r="29" spans="2:48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48" ht="5.25" customHeight="1" thickBot="1" x14ac:dyDescent="0.3"/>
    <row r="31" spans="2:48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-0.12621460945434293</v>
      </c>
      <c r="I31" s="13">
        <f t="shared" ref="I31:I47" si="1">IF(I7-G7=0,"-",I7-G7)</f>
        <v>-0.45500000000000007</v>
      </c>
      <c r="J31" s="19">
        <f>J7-H7</f>
        <v>0</v>
      </c>
      <c r="K31" s="13" t="str">
        <f t="shared" ref="K31:K47" si="2">IF(K7-I7=0,"-",K7-I7)</f>
        <v>-</v>
      </c>
      <c r="L31" s="19">
        <f>L7-J7</f>
        <v>0</v>
      </c>
      <c r="M31" s="13" t="str">
        <f t="shared" ref="M31:M47" si="3">IF(M7-K7=0,"-",M7-K7)</f>
        <v>-</v>
      </c>
      <c r="N31" s="19">
        <f>N7-L7</f>
        <v>1.0120242626232567E-3</v>
      </c>
      <c r="O31" s="13">
        <f t="shared" ref="O31:O47" si="4">IF(O7-M7=0,"-",O7-M7)</f>
        <v>3.6483180630539347E-3</v>
      </c>
      <c r="P31" s="19">
        <f>P7-N7</f>
        <v>6.7673289409564408E-4</v>
      </c>
      <c r="Q31" s="13">
        <f t="shared" ref="Q31:Q47" si="5">IF(Q7-O7=0,"-",Q7-O7)</f>
        <v>2.4396024211831846E-3</v>
      </c>
      <c r="R31" s="19">
        <f>R7-P7</f>
        <v>-1.0608016234188167E-3</v>
      </c>
      <c r="S31" s="13">
        <f t="shared" ref="S31:S47" si="6">IF(S7-Q7=0,"-",S7-Q7)</f>
        <v>-3.8241590315273855E-3</v>
      </c>
      <c r="T31" s="19">
        <f>T7-R7</f>
        <v>-2.2191579684279761E-3</v>
      </c>
      <c r="U31" s="13">
        <f t="shared" ref="U31:U47" si="7">IF(U7-S7=0,"-",U7-S7)</f>
        <v>-8.0000000000001181E-3</v>
      </c>
      <c r="V31" s="19">
        <f>V7-T7</f>
        <v>6.102684413177073E-3</v>
      </c>
      <c r="W31" s="13">
        <f t="shared" ref="W31:W47" si="8">IF(W7-U7=0,"-",W7-U7)</f>
        <v>2.2000000000000186E-2</v>
      </c>
      <c r="X31" s="19">
        <f>X7-V7</f>
        <v>-2.7739474605359415E-4</v>
      </c>
      <c r="Y31" s="13">
        <f t="shared" ref="Y31:Y32" si="9">IF(Y7-U7=0,"-",Y7-U7)</f>
        <v>2.1000000000000019E-2</v>
      </c>
      <c r="Z31" s="19">
        <f>Z7-X7</f>
        <v>1.0096065893596573E-2</v>
      </c>
      <c r="AA31" s="13">
        <f t="shared" ref="AA31:AA47" si="10">IF(AA7-Y7=0,"-",AA7-Y7)</f>
        <v>3.6396024211826083E-2</v>
      </c>
      <c r="AB31" s="19">
        <f>AB7-Z7</f>
        <v>0</v>
      </c>
      <c r="AC31" s="13" t="str">
        <f t="shared" ref="AC31:AC47" si="11">IF(AC7-AA7=0,"-",AC7-AA7)</f>
        <v>-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1.6643684763210098E-3</v>
      </c>
      <c r="AI31" s="13">
        <f t="shared" ref="AI31:AI47" si="14">IF(AI7-AG7=0,"-",AI7-AG7)</f>
        <v>5.9999999999999498E-3</v>
      </c>
      <c r="AJ31" s="19">
        <f>AJ7-AH7</f>
        <v>2.7739474605348313E-4</v>
      </c>
      <c r="AK31" s="13">
        <f t="shared" ref="AK31:AK47" si="15">IF(AK7-AI7=0,"-",AK7-AI7)</f>
        <v>1.0000000000000564E-3</v>
      </c>
      <c r="AL31" s="19">
        <f>AL7-AJ7</f>
        <v>-1.2017999671027901E-2</v>
      </c>
      <c r="AM31" s="13">
        <f t="shared" ref="AM31:AM47" si="16">IF(AM7-AK7=0,"-",AM7-AK7)</f>
        <v>-4.1634355297994807E-2</v>
      </c>
      <c r="AN31" s="19">
        <f>AN7-AL7</f>
        <v>2.5045669936962889E-2</v>
      </c>
      <c r="AO31" s="13">
        <f t="shared" ref="AO31:AO47" si="17">IF(AO7-AM7=0,"-",AO7-AM7)</f>
        <v>8.9941818646796845E-2</v>
      </c>
      <c r="AP31" s="19">
        <f>AP7-AN7</f>
        <v>0</v>
      </c>
      <c r="AQ31" s="13" t="str">
        <f t="shared" ref="AQ31:AQ47" si="18">IF(AQ7-AO7=0,"-",AQ7-AO7)</f>
        <v>-</v>
      </c>
    </row>
    <row r="32" spans="2:48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0.1229435076627361</v>
      </c>
      <c r="I32" s="14">
        <f t="shared" si="1"/>
        <v>0.26732500595857578</v>
      </c>
      <c r="J32" s="20">
        <f>J8-H8</f>
        <v>0</v>
      </c>
      <c r="K32" s="14" t="str">
        <f t="shared" si="2"/>
        <v>-</v>
      </c>
      <c r="L32" s="20">
        <f>L8-J8</f>
        <v>0</v>
      </c>
      <c r="M32" s="14" t="str">
        <f t="shared" si="3"/>
        <v>-</v>
      </c>
      <c r="N32" s="20">
        <f>N8-L8</f>
        <v>-1.2500784029914058E-3</v>
      </c>
      <c r="O32" s="14">
        <f t="shared" si="4"/>
        <v>-2.7181363447436047E-3</v>
      </c>
      <c r="P32" s="20">
        <f>P8-N8</f>
        <v>5.0206963717713826E-4</v>
      </c>
      <c r="Q32" s="14">
        <f t="shared" si="5"/>
        <v>1.0916865095321748E-3</v>
      </c>
      <c r="R32" s="20">
        <f>R8-P8</f>
        <v>4.1904064768316651E-4</v>
      </c>
      <c r="S32" s="14">
        <f t="shared" si="6"/>
        <v>9.1115054197160594E-4</v>
      </c>
      <c r="T32" s="20">
        <f>T8-R8</f>
        <v>-4.9511426292396798E-3</v>
      </c>
      <c r="U32" s="14">
        <f t="shared" si="7"/>
        <v>-1.0765629336801863E-2</v>
      </c>
      <c r="V32" s="20">
        <f>V8-T8</f>
        <v>1.8424862241387618E-2</v>
      </c>
      <c r="W32" s="14">
        <f t="shared" si="8"/>
        <v>4.0062517347207727E-2</v>
      </c>
      <c r="X32" s="20">
        <f>X8-V8</f>
        <v>2.7186882379814925E-4</v>
      </c>
      <c r="Y32" s="14">
        <f t="shared" si="9"/>
        <v>4.0653661494006954E-2</v>
      </c>
      <c r="Z32" s="20">
        <f>Z8-X8</f>
        <v>-6.0516886648562807E-3</v>
      </c>
      <c r="AA32" s="14">
        <f t="shared" si="10"/>
        <v>-1.3158626585066002E-2</v>
      </c>
      <c r="AB32" s="20">
        <f>AB8-Z8</f>
        <v>0</v>
      </c>
      <c r="AC32" s="14" t="str">
        <f t="shared" si="11"/>
        <v>-</v>
      </c>
      <c r="AD32" s="20">
        <f>AD8-AB8</f>
        <v>0</v>
      </c>
      <c r="AE32" s="14" t="str">
        <f t="shared" si="12"/>
        <v>-</v>
      </c>
      <c r="AF32" s="20">
        <f>AF8-AD8</f>
        <v>0</v>
      </c>
      <c r="AG32" s="14" t="str">
        <f t="shared" si="13"/>
        <v>-</v>
      </c>
      <c r="AH32" s="20">
        <f>AH8-AF8</f>
        <v>-2.7390523945618472E-3</v>
      </c>
      <c r="AI32" s="14">
        <f t="shared" si="14"/>
        <v>-5.9557207339959728E-3</v>
      </c>
      <c r="AJ32" s="20">
        <f>AJ8-AH8</f>
        <v>4.5990275852347828E-4</v>
      </c>
      <c r="AK32" s="14">
        <f t="shared" si="15"/>
        <v>9.999999999995568E-4</v>
      </c>
      <c r="AL32" s="20">
        <f>AL8-AJ8</f>
        <v>1.7572207902607495E-3</v>
      </c>
      <c r="AM32" s="14">
        <f t="shared" si="16"/>
        <v>-9.0323427380645249E-4</v>
      </c>
      <c r="AN32" s="20">
        <f>AN8-AL8</f>
        <v>4.4013498612928803E-2</v>
      </c>
      <c r="AO32" s="14">
        <f t="shared" si="17"/>
        <v>9.4099706287844809E-2</v>
      </c>
      <c r="AP32" s="20">
        <f>AP8-AN8</f>
        <v>-2.2350261860726306E-4</v>
      </c>
      <c r="AQ32" s="14">
        <f t="shared" si="18"/>
        <v>-4.778427398028362E-4</v>
      </c>
    </row>
    <row r="33" spans="2:43" x14ac:dyDescent="0.25">
      <c r="B33" s="5" t="s">
        <v>14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8.1006289308176118</v>
      </c>
      <c r="I33" s="14">
        <f t="shared" si="1"/>
        <v>1.288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-6.9182389937108013E-2</v>
      </c>
      <c r="O33" s="14">
        <f t="shared" si="4"/>
        <v>-1.1000000000000343E-2</v>
      </c>
      <c r="P33" s="20">
        <f t="shared" si="19"/>
        <v>0</v>
      </c>
      <c r="Q33" s="14" t="str">
        <f t="shared" si="5"/>
        <v>-</v>
      </c>
      <c r="R33" s="20">
        <f t="shared" si="19"/>
        <v>4.4025157232706391E-2</v>
      </c>
      <c r="S33" s="14">
        <f t="shared" si="6"/>
        <v>7.0000000000005613E-3</v>
      </c>
      <c r="T33" s="20">
        <f t="shared" si="19"/>
        <v>0</v>
      </c>
      <c r="U33" s="14" t="str">
        <f t="shared" si="7"/>
        <v>-</v>
      </c>
      <c r="V33" s="20">
        <f t="shared" si="19"/>
        <v>-1.8867924528304769E-2</v>
      </c>
      <c r="W33" s="14">
        <f t="shared" si="8"/>
        <v>-3.0000000000003357E-3</v>
      </c>
      <c r="X33" s="20">
        <f t="shared" si="19"/>
        <v>2.5157232704403398E-2</v>
      </c>
      <c r="Y33" s="14">
        <f t="shared" ref="Y33:Y47" si="20">IF(Y9-W9=0,"-",Y9-W9)</f>
        <v>4.0000000000000036E-3</v>
      </c>
      <c r="Z33" s="20">
        <f t="shared" si="19"/>
        <v>-0.5283018867924536</v>
      </c>
      <c r="AA33" s="14">
        <f t="shared" si="10"/>
        <v>-8.3999999999999853E-2</v>
      </c>
      <c r="AB33" s="20">
        <f t="shared" si="19"/>
        <v>0</v>
      </c>
      <c r="AC33" s="14" t="str">
        <f t="shared" si="11"/>
        <v>-</v>
      </c>
      <c r="AD33" s="20">
        <f t="shared" si="19"/>
        <v>0</v>
      </c>
      <c r="AE33" s="14" t="str">
        <f t="shared" si="12"/>
        <v>-</v>
      </c>
      <c r="AF33" s="20">
        <f t="shared" si="19"/>
        <v>0</v>
      </c>
      <c r="AG33" s="14" t="str">
        <f t="shared" si="13"/>
        <v>-</v>
      </c>
      <c r="AH33" s="20">
        <f t="shared" si="19"/>
        <v>-9.4339622641509635E-2</v>
      </c>
      <c r="AI33" s="14">
        <f t="shared" si="14"/>
        <v>-1.5000000000000124E-2</v>
      </c>
      <c r="AJ33" s="20">
        <f t="shared" si="19"/>
        <v>0</v>
      </c>
      <c r="AK33" s="14" t="str">
        <f t="shared" si="15"/>
        <v>-</v>
      </c>
      <c r="AL33" s="20">
        <f t="shared" ref="AL33:AL47" si="21">AL9-AJ9</f>
        <v>-0.17610062893081668</v>
      </c>
      <c r="AM33" s="14">
        <f t="shared" si="16"/>
        <v>-2.8000000000000025E-2</v>
      </c>
      <c r="AN33" s="20">
        <f t="shared" ref="AN33:AN47" si="22">AN9-AL9</f>
        <v>0.62264150943396146</v>
      </c>
      <c r="AO33" s="14">
        <f t="shared" si="17"/>
        <v>9.8999999999999977E-2</v>
      </c>
      <c r="AP33" s="20">
        <f t="shared" ref="AP33:AP47" si="23">AP9-AN9</f>
        <v>0</v>
      </c>
      <c r="AQ33" s="14" t="str">
        <f t="shared" si="18"/>
        <v>-</v>
      </c>
    </row>
    <row r="34" spans="2:43" x14ac:dyDescent="0.25">
      <c r="B34" s="5" t="s">
        <v>15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-1.479613453794848E-2</v>
      </c>
      <c r="I34" s="14">
        <f t="shared" si="1"/>
        <v>-4.1000000000000134E-2</v>
      </c>
      <c r="J34" s="20">
        <f t="shared" si="19"/>
        <v>0</v>
      </c>
      <c r="K34" s="14" t="str">
        <f t="shared" si="2"/>
        <v>-</v>
      </c>
      <c r="L34" s="20">
        <f t="shared" si="19"/>
        <v>0</v>
      </c>
      <c r="M34" s="14" t="str">
        <f t="shared" si="3"/>
        <v>-</v>
      </c>
      <c r="N34" s="20">
        <f t="shared" si="19"/>
        <v>3.0164518007769203E-4</v>
      </c>
      <c r="O34" s="14">
        <f t="shared" si="4"/>
        <v>8.358569835565724E-4</v>
      </c>
      <c r="P34" s="20">
        <f t="shared" si="19"/>
        <v>4.2011748031012264E-4</v>
      </c>
      <c r="Q34" s="14">
        <f t="shared" si="5"/>
        <v>1.1641430164437069E-3</v>
      </c>
      <c r="R34" s="20">
        <f t="shared" si="19"/>
        <v>-4.4168434018121427E-4</v>
      </c>
      <c r="S34" s="14">
        <f t="shared" si="6"/>
        <v>-1.2239046557045788E-3</v>
      </c>
      <c r="T34" s="20">
        <f t="shared" si="19"/>
        <v>1.8044066509693701E-3</v>
      </c>
      <c r="U34" s="14">
        <f t="shared" si="7"/>
        <v>5.0000000000000391E-3</v>
      </c>
      <c r="V34" s="20">
        <f t="shared" si="19"/>
        <v>-1.2159544141546075E-2</v>
      </c>
      <c r="W34" s="14">
        <f t="shared" si="8"/>
        <v>-3.3694023836073755E-2</v>
      </c>
      <c r="X34" s="20">
        <f t="shared" si="19"/>
        <v>0</v>
      </c>
      <c r="Y34" s="14" t="str">
        <f t="shared" si="20"/>
        <v>-</v>
      </c>
      <c r="Z34" s="20">
        <f t="shared" si="19"/>
        <v>2.8942292823808113E-4</v>
      </c>
      <c r="AA34" s="14">
        <f t="shared" si="10"/>
        <v>8.019891970653531E-4</v>
      </c>
      <c r="AB34" s="20">
        <f t="shared" si="19"/>
        <v>0</v>
      </c>
      <c r="AC34" s="14" t="str">
        <f t="shared" si="11"/>
        <v>-</v>
      </c>
      <c r="AD34" s="20">
        <f t="shared" si="19"/>
        <v>-3.6088133019407387E-4</v>
      </c>
      <c r="AE34" s="14">
        <f t="shared" si="12"/>
        <v>-1.0000000000004589E-3</v>
      </c>
      <c r="AF34" s="20">
        <f t="shared" si="19"/>
        <v>0</v>
      </c>
      <c r="AG34" s="14" t="str">
        <f t="shared" si="13"/>
        <v>-</v>
      </c>
      <c r="AH34" s="20">
        <f t="shared" si="19"/>
        <v>-1.5687554433496675E-3</v>
      </c>
      <c r="AI34" s="14">
        <f t="shared" si="14"/>
        <v>-4.3470119180366168E-3</v>
      </c>
      <c r="AJ34" s="20">
        <f t="shared" si="19"/>
        <v>3.6088133019407387E-4</v>
      </c>
      <c r="AK34" s="14">
        <f t="shared" si="15"/>
        <v>1.0000000000004727E-3</v>
      </c>
      <c r="AL34" s="20">
        <f t="shared" si="21"/>
        <v>-1.544349042845572E-2</v>
      </c>
      <c r="AM34" s="14">
        <f t="shared" si="16"/>
        <v>-4.2596723409167481E-2</v>
      </c>
      <c r="AN34" s="20">
        <f t="shared" si="22"/>
        <v>3.3619454959666228E-2</v>
      </c>
      <c r="AO34" s="14">
        <f t="shared" si="17"/>
        <v>9.3000000000000055E-2</v>
      </c>
      <c r="AP34" s="20">
        <f t="shared" si="23"/>
        <v>0</v>
      </c>
      <c r="AQ34" s="14" t="str">
        <f t="shared" si="18"/>
        <v>-</v>
      </c>
    </row>
    <row r="35" spans="2:43" x14ac:dyDescent="0.25">
      <c r="B35" s="5" t="s">
        <v>16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9.1781265761982089E-2</v>
      </c>
      <c r="I35" s="14">
        <f t="shared" si="1"/>
        <v>0.20170166145615975</v>
      </c>
      <c r="J35" s="20">
        <f t="shared" si="19"/>
        <v>0</v>
      </c>
      <c r="K35" s="14" t="str">
        <f t="shared" si="2"/>
        <v>-</v>
      </c>
      <c r="L35" s="20">
        <f t="shared" si="19"/>
        <v>0</v>
      </c>
      <c r="M35" s="14" t="str">
        <f t="shared" si="3"/>
        <v>-</v>
      </c>
      <c r="N35" s="20">
        <f t="shared" si="19"/>
        <v>-2.9350705416519851E-4</v>
      </c>
      <c r="O35" s="14">
        <f t="shared" si="4"/>
        <v>-6.4502118142226172E-4</v>
      </c>
      <c r="P35" s="20">
        <f t="shared" si="19"/>
        <v>-4.3411524197622953E-5</v>
      </c>
      <c r="Q35" s="14">
        <f t="shared" si="5"/>
        <v>-9.5402656351550874E-5</v>
      </c>
      <c r="R35" s="20">
        <f t="shared" si="19"/>
        <v>-1.7136856923194443E-4</v>
      </c>
      <c r="S35" s="14">
        <f t="shared" si="6"/>
        <v>-3.7660545263226708E-4</v>
      </c>
      <c r="T35" s="20">
        <f t="shared" si="19"/>
        <v>1.874678896645765E-2</v>
      </c>
      <c r="U35" s="14">
        <f t="shared" si="7"/>
        <v>4.11985872074212E-2</v>
      </c>
      <c r="V35" s="20">
        <f t="shared" si="19"/>
        <v>-1.7195554832171833E-2</v>
      </c>
      <c r="W35" s="14">
        <f t="shared" si="8"/>
        <v>-3.7789541803706778E-2</v>
      </c>
      <c r="X35" s="20">
        <f t="shared" si="19"/>
        <v>2.6398444388942011E-4</v>
      </c>
      <c r="Y35" s="14">
        <f t="shared" si="20"/>
        <v>5.8014127925795633E-4</v>
      </c>
      <c r="Z35" s="20">
        <f t="shared" si="19"/>
        <v>-1.0385453479879514E-2</v>
      </c>
      <c r="AA35" s="14">
        <f t="shared" si="10"/>
        <v>-2.2823429209396118E-2</v>
      </c>
      <c r="AB35" s="20">
        <f t="shared" si="19"/>
        <v>0</v>
      </c>
      <c r="AC35" s="14" t="str">
        <f t="shared" si="11"/>
        <v>-</v>
      </c>
      <c r="AD35" s="20">
        <f t="shared" si="19"/>
        <v>-7.6626566717186151E-4</v>
      </c>
      <c r="AE35" s="14">
        <f t="shared" si="12"/>
        <v>-1.6839717441486379E-3</v>
      </c>
      <c r="AF35" s="20">
        <f t="shared" si="19"/>
        <v>0</v>
      </c>
      <c r="AG35" s="14" t="str">
        <f t="shared" si="13"/>
        <v>-</v>
      </c>
      <c r="AH35" s="20">
        <f t="shared" si="19"/>
        <v>-2.6273963946605861E-3</v>
      </c>
      <c r="AI35" s="14">
        <f t="shared" si="14"/>
        <v>-5.7740565430999813E-3</v>
      </c>
      <c r="AJ35" s="20">
        <f t="shared" si="19"/>
        <v>0</v>
      </c>
      <c r="AK35" s="14" t="str">
        <f t="shared" si="15"/>
        <v>-</v>
      </c>
      <c r="AL35" s="20">
        <f t="shared" si="21"/>
        <v>-1.5785011905498525E-2</v>
      </c>
      <c r="AM35" s="14">
        <f t="shared" si="16"/>
        <v>-3.5064463470304841E-2</v>
      </c>
      <c r="AN35" s="20">
        <f t="shared" si="22"/>
        <v>4.2989112631313553E-2</v>
      </c>
      <c r="AO35" s="14">
        <f t="shared" si="17"/>
        <v>9.4220723065348594E-2</v>
      </c>
      <c r="AP35" s="20">
        <f t="shared" si="23"/>
        <v>0</v>
      </c>
      <c r="AQ35" s="14" t="str">
        <f t="shared" si="18"/>
        <v>-</v>
      </c>
    </row>
    <row r="36" spans="2:43" x14ac:dyDescent="0.25">
      <c r="B36" s="5" t="s">
        <v>17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7.3505747126436773</v>
      </c>
      <c r="I36" s="14">
        <f t="shared" si="1"/>
        <v>1.2789999999999999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-6.321839080459668E-2</v>
      </c>
      <c r="O36" s="14">
        <f t="shared" si="4"/>
        <v>-1.0999999999999899E-2</v>
      </c>
      <c r="P36" s="20">
        <f t="shared" si="19"/>
        <v>0</v>
      </c>
      <c r="Q36" s="14" t="str">
        <f t="shared" si="5"/>
        <v>-</v>
      </c>
      <c r="R36" s="20">
        <f t="shared" si="19"/>
        <v>4.0229885057470938E-2</v>
      </c>
      <c r="S36" s="14">
        <f t="shared" si="6"/>
        <v>6.9999999999998952E-3</v>
      </c>
      <c r="T36" s="20">
        <f t="shared" si="19"/>
        <v>5.7471264367805475E-3</v>
      </c>
      <c r="U36" s="14">
        <f t="shared" si="7"/>
        <v>9.9999999999988987E-4</v>
      </c>
      <c r="V36" s="20">
        <f t="shared" si="19"/>
        <v>-2.2988505747125743E-2</v>
      </c>
      <c r="W36" s="14">
        <f t="shared" si="8"/>
        <v>-4.0000000000000036E-3</v>
      </c>
      <c r="X36" s="20">
        <f t="shared" si="19"/>
        <v>2.2988505747125743E-2</v>
      </c>
      <c r="Y36" s="14">
        <f t="shared" si="20"/>
        <v>4.0000000000000036E-3</v>
      </c>
      <c r="Z36" s="20">
        <f t="shared" si="19"/>
        <v>-0.4827586206896548</v>
      </c>
      <c r="AA36" s="14">
        <f t="shared" si="10"/>
        <v>-8.4000000000000075E-2</v>
      </c>
      <c r="AB36" s="20">
        <f t="shared" si="19"/>
        <v>0</v>
      </c>
      <c r="AC36" s="14" t="str">
        <f t="shared" si="11"/>
        <v>-</v>
      </c>
      <c r="AD36" s="20">
        <f t="shared" si="19"/>
        <v>1.7241379310345195E-2</v>
      </c>
      <c r="AE36" s="14">
        <f t="shared" si="12"/>
        <v>3.0000000000001137E-3</v>
      </c>
      <c r="AF36" s="20">
        <f t="shared" si="19"/>
        <v>0</v>
      </c>
      <c r="AG36" s="14" t="str">
        <f t="shared" si="13"/>
        <v>-</v>
      </c>
      <c r="AH36" s="20">
        <f t="shared" si="19"/>
        <v>-9.1954022988504747E-2</v>
      </c>
      <c r="AI36" s="14">
        <f t="shared" si="14"/>
        <v>-1.5999999999999792E-2</v>
      </c>
      <c r="AJ36" s="20">
        <f t="shared" si="19"/>
        <v>0</v>
      </c>
      <c r="AK36" s="14" t="str">
        <f t="shared" si="15"/>
        <v>-</v>
      </c>
      <c r="AL36" s="20">
        <f t="shared" si="21"/>
        <v>-0.16091954022988375</v>
      </c>
      <c r="AM36" s="14">
        <f t="shared" si="16"/>
        <v>-2.7999999999999803E-2</v>
      </c>
      <c r="AN36" s="20">
        <f t="shared" si="22"/>
        <v>0.568965517241379</v>
      </c>
      <c r="AO36" s="14">
        <f t="shared" si="17"/>
        <v>9.8999999999999755E-2</v>
      </c>
      <c r="AP36" s="20">
        <f t="shared" si="23"/>
        <v>0</v>
      </c>
      <c r="AQ36" s="14" t="str">
        <f t="shared" si="18"/>
        <v>-</v>
      </c>
    </row>
    <row r="37" spans="2:43" x14ac:dyDescent="0.25">
      <c r="B37" s="5" t="s">
        <v>18</v>
      </c>
      <c r="D37" s="24"/>
      <c r="E37" s="25"/>
      <c r="F37" s="20">
        <f t="shared" si="19"/>
        <v>0</v>
      </c>
      <c r="G37" s="14" t="str">
        <f t="shared" si="0"/>
        <v>-</v>
      </c>
      <c r="H37" s="20" t="e">
        <f t="shared" si="19"/>
        <v>#VALUE!</v>
      </c>
      <c r="I37" s="14" t="str">
        <f t="shared" si="1"/>
        <v>-</v>
      </c>
      <c r="J37" s="20" t="e">
        <f t="shared" si="19"/>
        <v>#VALUE!</v>
      </c>
      <c r="K37" s="14" t="str">
        <f t="shared" si="2"/>
        <v>-</v>
      </c>
      <c r="L37" s="20" t="e">
        <f t="shared" si="19"/>
        <v>#VALUE!</v>
      </c>
      <c r="M37" s="14" t="str">
        <f t="shared" si="3"/>
        <v>-</v>
      </c>
      <c r="N37" s="20" t="e">
        <f t="shared" si="19"/>
        <v>#VALUE!</v>
      </c>
      <c r="O37" s="14" t="str">
        <f t="shared" si="4"/>
        <v>-</v>
      </c>
      <c r="P37" s="20" t="e">
        <f t="shared" si="19"/>
        <v>#VALUE!</v>
      </c>
      <c r="Q37" s="14" t="str">
        <f t="shared" si="5"/>
        <v>-</v>
      </c>
      <c r="R37" s="20" t="e">
        <f t="shared" si="19"/>
        <v>#VALUE!</v>
      </c>
      <c r="S37" s="14" t="str">
        <f t="shared" si="6"/>
        <v>-</v>
      </c>
      <c r="T37" s="20" t="e">
        <f t="shared" si="19"/>
        <v>#VALUE!</v>
      </c>
      <c r="U37" s="14" t="str">
        <f t="shared" si="7"/>
        <v>-</v>
      </c>
      <c r="V37" s="20" t="e">
        <f t="shared" si="19"/>
        <v>#VALUE!</v>
      </c>
      <c r="W37" s="14" t="str">
        <f t="shared" si="8"/>
        <v>-</v>
      </c>
      <c r="X37" s="20" t="e">
        <f t="shared" si="19"/>
        <v>#VALUE!</v>
      </c>
      <c r="Y37" s="14" t="str">
        <f t="shared" si="20"/>
        <v>-</v>
      </c>
      <c r="Z37" s="20" t="e">
        <f t="shared" si="19"/>
        <v>#VALUE!</v>
      </c>
      <c r="AA37" s="14" t="str">
        <f t="shared" si="10"/>
        <v>-</v>
      </c>
      <c r="AB37" s="20" t="e">
        <f t="shared" si="19"/>
        <v>#VALUE!</v>
      </c>
      <c r="AC37" s="14" t="str">
        <f t="shared" si="11"/>
        <v>-</v>
      </c>
      <c r="AD37" s="20" t="e">
        <f t="shared" si="19"/>
        <v>#VALUE!</v>
      </c>
      <c r="AE37" s="14" t="str">
        <f t="shared" si="12"/>
        <v>-</v>
      </c>
      <c r="AF37" s="20" t="e">
        <f t="shared" si="19"/>
        <v>#VALUE!</v>
      </c>
      <c r="AG37" s="14" t="str">
        <f t="shared" si="13"/>
        <v>-</v>
      </c>
      <c r="AH37" s="20" t="e">
        <f t="shared" si="19"/>
        <v>#VALUE!</v>
      </c>
      <c r="AI37" s="14" t="str">
        <f t="shared" si="14"/>
        <v>-</v>
      </c>
      <c r="AJ37" s="20" t="e">
        <f t="shared" si="19"/>
        <v>#VALUE!</v>
      </c>
      <c r="AK37" s="14" t="str">
        <f t="shared" si="15"/>
        <v>-</v>
      </c>
      <c r="AL37" s="20" t="e">
        <f t="shared" si="21"/>
        <v>#VALUE!</v>
      </c>
      <c r="AM37" s="14">
        <f t="shared" si="16"/>
        <v>0.66362072255185567</v>
      </c>
      <c r="AN37" s="20"/>
      <c r="AO37" s="14">
        <f t="shared" si="17"/>
        <v>9.4025928287295613E-2</v>
      </c>
      <c r="AP37" s="20"/>
      <c r="AQ37" s="14" t="str">
        <f t="shared" si="18"/>
        <v>-</v>
      </c>
    </row>
    <row r="38" spans="2:43" x14ac:dyDescent="0.25">
      <c r="B38" s="5" t="s">
        <v>19</v>
      </c>
      <c r="D38" s="24"/>
      <c r="E38" s="25"/>
      <c r="F38" s="20">
        <f t="shared" si="19"/>
        <v>0</v>
      </c>
      <c r="G38" s="14" t="str">
        <f t="shared" si="0"/>
        <v>-</v>
      </c>
      <c r="H38" s="20" t="e">
        <f t="shared" si="19"/>
        <v>#VALUE!</v>
      </c>
      <c r="I38" s="14" t="str">
        <f t="shared" si="1"/>
        <v>-</v>
      </c>
      <c r="J38" s="20" t="e">
        <f t="shared" si="19"/>
        <v>#VALUE!</v>
      </c>
      <c r="K38" s="14" t="str">
        <f t="shared" si="2"/>
        <v>-</v>
      </c>
      <c r="L38" s="20" t="e">
        <f t="shared" si="19"/>
        <v>#VALUE!</v>
      </c>
      <c r="M38" s="14" t="str">
        <f t="shared" si="3"/>
        <v>-</v>
      </c>
      <c r="N38" s="20" t="e">
        <f t="shared" si="19"/>
        <v>#VALUE!</v>
      </c>
      <c r="O38" s="14" t="str">
        <f t="shared" si="4"/>
        <v>-</v>
      </c>
      <c r="P38" s="20" t="e">
        <f t="shared" si="19"/>
        <v>#VALUE!</v>
      </c>
      <c r="Q38" s="14" t="str">
        <f t="shared" si="5"/>
        <v>-</v>
      </c>
      <c r="R38" s="20" t="e">
        <f t="shared" si="19"/>
        <v>#VALUE!</v>
      </c>
      <c r="S38" s="14" t="str">
        <f t="shared" si="6"/>
        <v>-</v>
      </c>
      <c r="T38" s="20" t="e">
        <f t="shared" si="19"/>
        <v>#VALUE!</v>
      </c>
      <c r="U38" s="14" t="str">
        <f t="shared" si="7"/>
        <v>-</v>
      </c>
      <c r="V38" s="20" t="e">
        <f t="shared" si="19"/>
        <v>#VALUE!</v>
      </c>
      <c r="W38" s="14" t="str">
        <f t="shared" si="8"/>
        <v>-</v>
      </c>
      <c r="X38" s="20" t="e">
        <f t="shared" si="19"/>
        <v>#VALUE!</v>
      </c>
      <c r="Y38" s="14" t="str">
        <f t="shared" si="20"/>
        <v>-</v>
      </c>
      <c r="Z38" s="20" t="e">
        <f t="shared" si="19"/>
        <v>#VALUE!</v>
      </c>
      <c r="AA38" s="14" t="str">
        <f t="shared" si="10"/>
        <v>-</v>
      </c>
      <c r="AB38" s="20" t="e">
        <f t="shared" si="19"/>
        <v>#VALUE!</v>
      </c>
      <c r="AC38" s="14" t="str">
        <f t="shared" si="11"/>
        <v>-</v>
      </c>
      <c r="AD38" s="20" t="e">
        <f t="shared" si="19"/>
        <v>#VALUE!</v>
      </c>
      <c r="AE38" s="14" t="str">
        <f t="shared" si="12"/>
        <v>-</v>
      </c>
      <c r="AF38" s="20" t="e">
        <f t="shared" si="19"/>
        <v>#VALUE!</v>
      </c>
      <c r="AG38" s="14" t="str">
        <f t="shared" si="13"/>
        <v>-</v>
      </c>
      <c r="AH38" s="20" t="e">
        <f t="shared" si="19"/>
        <v>#VALUE!</v>
      </c>
      <c r="AI38" s="14" t="str">
        <f t="shared" si="14"/>
        <v>-</v>
      </c>
      <c r="AJ38" s="20" t="e">
        <f t="shared" si="19"/>
        <v>#VALUE!</v>
      </c>
      <c r="AK38" s="14" t="str">
        <f t="shared" si="15"/>
        <v>-</v>
      </c>
      <c r="AL38" s="20" t="e">
        <f t="shared" si="21"/>
        <v>#VALUE!</v>
      </c>
      <c r="AM38" s="14">
        <f t="shared" si="16"/>
        <v>0.61490309333552784</v>
      </c>
      <c r="AN38" s="20"/>
      <c r="AO38" s="14">
        <f t="shared" si="17"/>
        <v>9.4247676462866359E-2</v>
      </c>
      <c r="AP38" s="20"/>
      <c r="AQ38" s="14">
        <f t="shared" si="18"/>
        <v>-7.8187632481696578E-4</v>
      </c>
    </row>
    <row r="39" spans="2:43" x14ac:dyDescent="0.25">
      <c r="B39" s="5" t="s">
        <v>20</v>
      </c>
      <c r="D39" s="24"/>
      <c r="E39" s="25"/>
      <c r="F39" s="20">
        <f t="shared" si="19"/>
        <v>0</v>
      </c>
      <c r="G39" s="14" t="str">
        <f t="shared" si="0"/>
        <v>-</v>
      </c>
      <c r="H39" s="20" t="e">
        <f t="shared" si="19"/>
        <v>#VALUE!</v>
      </c>
      <c r="I39" s="14" t="str">
        <f t="shared" si="1"/>
        <v>-</v>
      </c>
      <c r="J39" s="20" t="e">
        <f t="shared" si="19"/>
        <v>#VALUE!</v>
      </c>
      <c r="K39" s="14" t="str">
        <f t="shared" si="2"/>
        <v>-</v>
      </c>
      <c r="L39" s="20" t="e">
        <f t="shared" si="19"/>
        <v>#VALUE!</v>
      </c>
      <c r="M39" s="14" t="str">
        <f t="shared" si="3"/>
        <v>-</v>
      </c>
      <c r="N39" s="20" t="e">
        <f t="shared" si="19"/>
        <v>#VALUE!</v>
      </c>
      <c r="O39" s="14" t="str">
        <f t="shared" si="4"/>
        <v>-</v>
      </c>
      <c r="P39" s="20" t="e">
        <f t="shared" si="19"/>
        <v>#VALUE!</v>
      </c>
      <c r="Q39" s="14" t="str">
        <f t="shared" si="5"/>
        <v>-</v>
      </c>
      <c r="R39" s="20" t="e">
        <f t="shared" si="19"/>
        <v>#VALUE!</v>
      </c>
      <c r="S39" s="14" t="str">
        <f t="shared" si="6"/>
        <v>-</v>
      </c>
      <c r="T39" s="20" t="e">
        <f t="shared" si="19"/>
        <v>#VALUE!</v>
      </c>
      <c r="U39" s="14" t="str">
        <f t="shared" si="7"/>
        <v>-</v>
      </c>
      <c r="V39" s="20" t="e">
        <f t="shared" si="19"/>
        <v>#VALUE!</v>
      </c>
      <c r="W39" s="14" t="str">
        <f t="shared" si="8"/>
        <v>-</v>
      </c>
      <c r="X39" s="20" t="e">
        <f t="shared" si="19"/>
        <v>#VALUE!</v>
      </c>
      <c r="Y39" s="14" t="str">
        <f t="shared" si="20"/>
        <v>-</v>
      </c>
      <c r="Z39" s="20" t="e">
        <f t="shared" si="19"/>
        <v>#VALUE!</v>
      </c>
      <c r="AA39" s="14" t="str">
        <f t="shared" si="10"/>
        <v>-</v>
      </c>
      <c r="AB39" s="20" t="e">
        <f t="shared" si="19"/>
        <v>#VALUE!</v>
      </c>
      <c r="AC39" s="14" t="str">
        <f t="shared" si="11"/>
        <v>-</v>
      </c>
      <c r="AD39" s="20" t="e">
        <f t="shared" si="19"/>
        <v>#VALUE!</v>
      </c>
      <c r="AE39" s="14" t="str">
        <f t="shared" si="12"/>
        <v>-</v>
      </c>
      <c r="AF39" s="20" t="e">
        <f t="shared" si="19"/>
        <v>#VALUE!</v>
      </c>
      <c r="AG39" s="14" t="str">
        <f t="shared" si="13"/>
        <v>-</v>
      </c>
      <c r="AH39" s="20" t="e">
        <f t="shared" si="19"/>
        <v>#VALUE!</v>
      </c>
      <c r="AI39" s="14" t="str">
        <f t="shared" si="14"/>
        <v>-</v>
      </c>
      <c r="AJ39" s="20" t="e">
        <f t="shared" si="19"/>
        <v>#VALUE!</v>
      </c>
      <c r="AK39" s="14" t="str">
        <f t="shared" si="15"/>
        <v>-</v>
      </c>
      <c r="AL39" s="20" t="e">
        <f t="shared" si="21"/>
        <v>#VALUE!</v>
      </c>
      <c r="AM39" s="14">
        <f t="shared" si="16"/>
        <v>0.75580311753851348</v>
      </c>
      <c r="AN39" s="20"/>
      <c r="AO39" s="14">
        <f t="shared" si="17"/>
        <v>9.6786524157130072E-2</v>
      </c>
      <c r="AP39" s="20"/>
      <c r="AQ39" s="14">
        <f t="shared" si="18"/>
        <v>-3.2452569539098697E-5</v>
      </c>
    </row>
    <row r="40" spans="2:43" x14ac:dyDescent="0.25">
      <c r="B40" s="5" t="s">
        <v>79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80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21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6.3034963852717896E-2</v>
      </c>
      <c r="I42" s="14">
        <f t="shared" si="1"/>
        <v>0.16084287606240466</v>
      </c>
      <c r="J42" s="20">
        <f t="shared" si="19"/>
        <v>0</v>
      </c>
      <c r="K42" s="14" t="str">
        <f t="shared" si="2"/>
        <v>-</v>
      </c>
      <c r="L42" s="20">
        <f t="shared" si="19"/>
        <v>0</v>
      </c>
      <c r="M42" s="14" t="str">
        <f t="shared" si="3"/>
        <v>-</v>
      </c>
      <c r="N42" s="20">
        <f t="shared" si="19"/>
        <v>1.5585839618026398E-3</v>
      </c>
      <c r="O42" s="14">
        <f t="shared" si="4"/>
        <v>3.9769536092195135E-3</v>
      </c>
      <c r="P42" s="20">
        <f t="shared" si="19"/>
        <v>-1.2626005886755554E-3</v>
      </c>
      <c r="Q42" s="14">
        <f t="shared" si="5"/>
        <v>-3.2217089943159249E-3</v>
      </c>
      <c r="R42" s="20">
        <f t="shared" si="19"/>
        <v>-1.7086862869832853E-3</v>
      </c>
      <c r="S42" s="14">
        <f t="shared" si="6"/>
        <v>-4.3599615180065776E-3</v>
      </c>
      <c r="T42" s="20">
        <f t="shared" si="19"/>
        <v>2.6821289469283194E-3</v>
      </c>
      <c r="U42" s="14">
        <f t="shared" si="7"/>
        <v>6.8438420112710563E-3</v>
      </c>
      <c r="V42" s="20">
        <f t="shared" si="19"/>
        <v>-7.8211216955668128E-3</v>
      </c>
      <c r="W42" s="14">
        <f t="shared" si="8"/>
        <v>-1.9956729260419692E-2</v>
      </c>
      <c r="X42" s="20">
        <f t="shared" si="19"/>
        <v>6.5596913747745234E-5</v>
      </c>
      <c r="Y42" s="14">
        <f t="shared" si="20"/>
        <v>1.6738006374752978E-4</v>
      </c>
      <c r="Z42" s="20">
        <f t="shared" si="19"/>
        <v>2.7082585620805677E-3</v>
      </c>
      <c r="AA42" s="14">
        <f t="shared" si="10"/>
        <v>6.9105155237889904E-3</v>
      </c>
      <c r="AB42" s="20">
        <f t="shared" si="19"/>
        <v>0</v>
      </c>
      <c r="AC42" s="14" t="str">
        <f t="shared" si="11"/>
        <v>-</v>
      </c>
      <c r="AD42" s="20">
        <f t="shared" si="19"/>
        <v>2.8543287957871755E-4</v>
      </c>
      <c r="AE42" s="14">
        <f t="shared" si="12"/>
        <v>7.2832349648829786E-4</v>
      </c>
      <c r="AF42" s="20">
        <f t="shared" si="19"/>
        <v>0</v>
      </c>
      <c r="AG42" s="14" t="str">
        <f t="shared" si="13"/>
        <v>-</v>
      </c>
      <c r="AH42" s="20">
        <f t="shared" si="19"/>
        <v>-3.7682879077327591E-4</v>
      </c>
      <c r="AI42" s="14">
        <f t="shared" si="14"/>
        <v>-9.6153345360361353E-4</v>
      </c>
      <c r="AJ42" s="20">
        <f t="shared" si="19"/>
        <v>-2.5595332963579409E-4</v>
      </c>
      <c r="AK42" s="14">
        <f t="shared" si="15"/>
        <v>-6.5310213824468222E-4</v>
      </c>
      <c r="AL42" s="20">
        <f t="shared" si="21"/>
        <v>-1.2794973975951862E-2</v>
      </c>
      <c r="AM42" s="14">
        <f t="shared" si="16"/>
        <v>-3.2700354844798663E-2</v>
      </c>
      <c r="AN42" s="20">
        <f t="shared" si="22"/>
        <v>3.5973917230268881E-2</v>
      </c>
      <c r="AO42" s="14">
        <f t="shared" si="17"/>
        <v>9.1752023531471438E-2</v>
      </c>
      <c r="AP42" s="20">
        <f t="shared" si="23"/>
        <v>-2.6745612839773614E-5</v>
      </c>
      <c r="AQ42" s="14">
        <f t="shared" si="18"/>
        <v>-6.8215092699802637E-5</v>
      </c>
    </row>
    <row r="43" spans="2:43" x14ac:dyDescent="0.25">
      <c r="B43" s="5" t="s">
        <v>22</v>
      </c>
      <c r="D43" s="24"/>
      <c r="E43" s="25"/>
      <c r="F43" s="20">
        <f t="shared" si="19"/>
        <v>0</v>
      </c>
      <c r="G43" s="14"/>
      <c r="H43" s="20">
        <f t="shared" si="19"/>
        <v>0.12061882293541593</v>
      </c>
      <c r="I43" s="14">
        <f t="shared" si="1"/>
        <v>0.26426143526645618</v>
      </c>
      <c r="J43" s="20">
        <f t="shared" si="19"/>
        <v>0</v>
      </c>
      <c r="K43" s="14" t="str">
        <f t="shared" si="2"/>
        <v>-</v>
      </c>
      <c r="L43" s="20">
        <f t="shared" si="19"/>
        <v>0</v>
      </c>
      <c r="M43" s="14" t="str">
        <f t="shared" si="3"/>
        <v>-</v>
      </c>
      <c r="N43" s="20">
        <f t="shared" si="19"/>
        <v>1.2285165498728823E-3</v>
      </c>
      <c r="O43" s="14">
        <f t="shared" si="4"/>
        <v>2.6915330361982903E-3</v>
      </c>
      <c r="P43" s="20">
        <f t="shared" si="19"/>
        <v>-1.281037855377809E-3</v>
      </c>
      <c r="Q43" s="14">
        <f t="shared" si="5"/>
        <v>-2.8066009438184047E-3</v>
      </c>
      <c r="R43" s="20">
        <f t="shared" si="19"/>
        <v>-4.6252374019539744E-4</v>
      </c>
      <c r="S43" s="14">
        <f t="shared" si="6"/>
        <v>-1.0133342744881313E-3</v>
      </c>
      <c r="T43" s="20">
        <f t="shared" si="19"/>
        <v>1.5003538628963753E-3</v>
      </c>
      <c r="U43" s="14">
        <f t="shared" si="7"/>
        <v>3.287096122873534E-3</v>
      </c>
      <c r="V43" s="20">
        <f t="shared" si="19"/>
        <v>-8.2107000791287188E-3</v>
      </c>
      <c r="W43" s="14">
        <f t="shared" si="8"/>
        <v>-1.7988663250467551E-2</v>
      </c>
      <c r="X43" s="20">
        <f t="shared" si="19"/>
        <v>1.7693390669792919E-4</v>
      </c>
      <c r="Y43" s="14">
        <f t="shared" si="20"/>
        <v>3.8764105794947268E-4</v>
      </c>
      <c r="Z43" s="20">
        <f t="shared" si="19"/>
        <v>-7.8397540015981981E-3</v>
      </c>
      <c r="AA43" s="14">
        <f t="shared" si="10"/>
        <v>-1.7175964697546092E-2</v>
      </c>
      <c r="AB43" s="20">
        <f t="shared" si="19"/>
        <v>0</v>
      </c>
      <c r="AC43" s="14" t="str">
        <f t="shared" si="11"/>
        <v>-</v>
      </c>
      <c r="AD43" s="20">
        <f t="shared" si="19"/>
        <v>9.3798542475376223E-5</v>
      </c>
      <c r="AE43" s="14">
        <f t="shared" si="12"/>
        <v>2.0550140398639671E-4</v>
      </c>
      <c r="AF43" s="20">
        <f t="shared" si="19"/>
        <v>0</v>
      </c>
      <c r="AG43" s="14" t="str">
        <f t="shared" si="13"/>
        <v>-</v>
      </c>
      <c r="AH43" s="20">
        <f t="shared" si="19"/>
        <v>-1.3233273297421633E-3</v>
      </c>
      <c r="AI43" s="14">
        <f t="shared" si="14"/>
        <v>-2.8992521314210595E-3</v>
      </c>
      <c r="AJ43" s="20">
        <f t="shared" si="19"/>
        <v>-1.4152227721075938E-4</v>
      </c>
      <c r="AK43" s="14">
        <f t="shared" si="15"/>
        <v>-3.1005840703590692E-4</v>
      </c>
      <c r="AL43" s="20">
        <f t="shared" si="21"/>
        <v>-1.5699675332409457E-2</v>
      </c>
      <c r="AM43" s="14">
        <f t="shared" si="16"/>
        <v>-3.4772437659503691E-2</v>
      </c>
      <c r="AN43" s="20">
        <f t="shared" si="22"/>
        <v>4.2682165412831763E-2</v>
      </c>
      <c r="AO43" s="14">
        <f t="shared" si="17"/>
        <v>9.3330358885926334E-2</v>
      </c>
      <c r="AP43" s="20">
        <f t="shared" si="23"/>
        <v>-3.4256626280093627E-5</v>
      </c>
      <c r="AQ43" s="14">
        <f t="shared" si="18"/>
        <v>-7.4906771810212547E-5</v>
      </c>
    </row>
    <row r="44" spans="2:43" x14ac:dyDescent="0.25">
      <c r="B44" s="5" t="s">
        <v>23</v>
      </c>
      <c r="D44" s="24"/>
      <c r="E44" s="25"/>
      <c r="F44" s="20">
        <f t="shared" si="19"/>
        <v>0</v>
      </c>
      <c r="G44" s="14"/>
      <c r="H44" s="20">
        <f t="shared" si="19"/>
        <v>0.23722584782484568</v>
      </c>
      <c r="I44" s="14">
        <f t="shared" si="1"/>
        <v>0.39701381946294972</v>
      </c>
      <c r="J44" s="20">
        <f t="shared" si="19"/>
        <v>0</v>
      </c>
      <c r="K44" s="14" t="str">
        <f t="shared" si="2"/>
        <v>-</v>
      </c>
      <c r="L44" s="20">
        <f t="shared" si="19"/>
        <v>0</v>
      </c>
      <c r="M44" s="14" t="str">
        <f t="shared" si="3"/>
        <v>-</v>
      </c>
      <c r="N44" s="20">
        <f t="shared" si="19"/>
        <v>-2.9673132292831195E-3</v>
      </c>
      <c r="O44" s="14">
        <f t="shared" si="4"/>
        <v>-4.9660033655795077E-3</v>
      </c>
      <c r="P44" s="20">
        <f t="shared" si="19"/>
        <v>-9.7470789031461891E-4</v>
      </c>
      <c r="Q44" s="14">
        <f t="shared" si="5"/>
        <v>-1.6312408868708328E-3</v>
      </c>
      <c r="R44" s="20">
        <f t="shared" si="19"/>
        <v>2.6723227654432691E-3</v>
      </c>
      <c r="S44" s="14">
        <f t="shared" si="6"/>
        <v>4.4723164767853651E-3</v>
      </c>
      <c r="T44" s="20">
        <f t="shared" si="19"/>
        <v>6.7928772439573848E-4</v>
      </c>
      <c r="U44" s="14">
        <f t="shared" si="7"/>
        <v>1.1368348620078295E-3</v>
      </c>
      <c r="V44" s="20">
        <f t="shared" si="19"/>
        <v>-7.5774816988576355E-3</v>
      </c>
      <c r="W44" s="14">
        <f t="shared" si="8"/>
        <v>-1.2681438295017833E-2</v>
      </c>
      <c r="X44" s="20">
        <f t="shared" si="19"/>
        <v>7.220891806978269E-4</v>
      </c>
      <c r="Y44" s="14">
        <f t="shared" si="20"/>
        <v>1.2084660514454226E-3</v>
      </c>
      <c r="Z44" s="20">
        <f t="shared" si="19"/>
        <v>-2.1964568092875725E-2</v>
      </c>
      <c r="AA44" s="14">
        <f t="shared" si="10"/>
        <v>-3.6759219753511541E-2</v>
      </c>
      <c r="AB44" s="20">
        <f t="shared" si="19"/>
        <v>0</v>
      </c>
      <c r="AC44" s="14" t="str">
        <f t="shared" si="11"/>
        <v>-</v>
      </c>
      <c r="AD44" s="20">
        <f t="shared" si="19"/>
        <v>3.5163619066125307E-4</v>
      </c>
      <c r="AE44" s="14">
        <f t="shared" si="12"/>
        <v>5.8848741988226649E-4</v>
      </c>
      <c r="AF44" s="20">
        <f t="shared" si="19"/>
        <v>0</v>
      </c>
      <c r="AG44" s="14" t="str">
        <f t="shared" si="13"/>
        <v>-</v>
      </c>
      <c r="AH44" s="20">
        <f t="shared" si="19"/>
        <v>-1.6541353600432185E-3</v>
      </c>
      <c r="AI44" s="14">
        <f t="shared" si="14"/>
        <v>-2.7683096223324877E-3</v>
      </c>
      <c r="AJ44" s="20">
        <f t="shared" si="19"/>
        <v>-2.2720605120962745E-4</v>
      </c>
      <c r="AK44" s="14">
        <f t="shared" si="15"/>
        <v>-3.80244998691881E-4</v>
      </c>
      <c r="AL44" s="20">
        <f t="shared" si="21"/>
        <v>-1.3621144265916429E-2</v>
      </c>
      <c r="AM44" s="14">
        <f t="shared" si="16"/>
        <v>-2.7184233844378403E-2</v>
      </c>
      <c r="AN44" s="20">
        <f t="shared" si="22"/>
        <v>5.8811694552731941E-2</v>
      </c>
      <c r="AO44" s="14">
        <f t="shared" si="17"/>
        <v>9.7085877441611457E-2</v>
      </c>
      <c r="AP44" s="20">
        <f t="shared" si="23"/>
        <v>-2.9597792881164153E-4</v>
      </c>
      <c r="AQ44" s="14">
        <f t="shared" si="18"/>
        <v>-4.8859800998046765E-4</v>
      </c>
    </row>
    <row r="45" spans="2:43" x14ac:dyDescent="0.25">
      <c r="B45" s="5" t="s">
        <v>74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0.17384305835010072</v>
      </c>
      <c r="I45" s="14">
        <f t="shared" si="1"/>
        <v>0.43200000000000027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-8.0482897384304142E-3</v>
      </c>
      <c r="O45" s="14">
        <f t="shared" si="4"/>
        <v>-1.9999999999999574E-2</v>
      </c>
      <c r="P45" s="20">
        <f t="shared" si="19"/>
        <v>6.8410462776660186E-3</v>
      </c>
      <c r="Q45" s="14">
        <f t="shared" si="5"/>
        <v>1.7000000000000126E-2</v>
      </c>
      <c r="R45" s="20">
        <f t="shared" si="19"/>
        <v>5.6338028169014009E-3</v>
      </c>
      <c r="S45" s="14">
        <f t="shared" si="6"/>
        <v>1.3999999999999679E-2</v>
      </c>
      <c r="T45" s="20">
        <f t="shared" si="19"/>
        <v>3.6217303822934088E-3</v>
      </c>
      <c r="U45" s="14">
        <f t="shared" si="7"/>
        <v>8.9999999999993419E-3</v>
      </c>
      <c r="V45" s="20">
        <f t="shared" si="19"/>
        <v>-6.0362173038226441E-3</v>
      </c>
      <c r="W45" s="14">
        <f t="shared" si="8"/>
        <v>-1.4999999999999569E-2</v>
      </c>
      <c r="X45" s="20">
        <f t="shared" si="19"/>
        <v>4.024144869214652E-4</v>
      </c>
      <c r="Y45" s="14">
        <f t="shared" si="20"/>
        <v>1.0000000000002229E-3</v>
      </c>
      <c r="Z45" s="20">
        <f t="shared" si="19"/>
        <v>1.8913480885311973E-2</v>
      </c>
      <c r="AA45" s="14">
        <f t="shared" si="10"/>
        <v>4.7000000000000097E-2</v>
      </c>
      <c r="AB45" s="20">
        <f t="shared" si="19"/>
        <v>0</v>
      </c>
      <c r="AC45" s="14" t="str">
        <f t="shared" si="11"/>
        <v>-</v>
      </c>
      <c r="AD45" s="20">
        <f t="shared" si="19"/>
        <v>-8.0482897384315244E-4</v>
      </c>
      <c r="AE45" s="14">
        <f t="shared" si="12"/>
        <v>-2.0000000000000573E-3</v>
      </c>
      <c r="AF45" s="20">
        <f t="shared" si="19"/>
        <v>0</v>
      </c>
      <c r="AG45" s="14" t="str">
        <f t="shared" si="13"/>
        <v>-</v>
      </c>
      <c r="AH45" s="20">
        <f t="shared" si="19"/>
        <v>-2.8169014084509225E-3</v>
      </c>
      <c r="AI45" s="14">
        <f t="shared" si="14"/>
        <v>-7.0000000000005613E-3</v>
      </c>
      <c r="AJ45" s="20">
        <f t="shared" si="19"/>
        <v>0</v>
      </c>
      <c r="AK45" s="14" t="str">
        <f t="shared" si="15"/>
        <v>-</v>
      </c>
      <c r="AL45" s="20">
        <f t="shared" si="21"/>
        <v>-3.2193158953722323E-2</v>
      </c>
      <c r="AM45" s="14">
        <f t="shared" si="16"/>
        <v>-8.0000000000000293E-2</v>
      </c>
      <c r="AN45" s="20">
        <f t="shared" si="22"/>
        <v>3.8229376257545411E-2</v>
      </c>
      <c r="AO45" s="14">
        <f t="shared" si="17"/>
        <v>9.5000000000000528E-2</v>
      </c>
      <c r="AP45" s="20">
        <f t="shared" si="23"/>
        <v>0</v>
      </c>
      <c r="AQ45" s="14" t="str">
        <f t="shared" si="18"/>
        <v>-</v>
      </c>
    </row>
    <row r="46" spans="2:43" x14ac:dyDescent="0.25">
      <c r="B46" s="5" t="s">
        <v>75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-6.6571018651362834E-2</v>
      </c>
      <c r="I46" s="14">
        <f t="shared" si="1"/>
        <v>-0.2319999999999994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-4.3041606886656814E-3</v>
      </c>
      <c r="O46" s="14">
        <f t="shared" si="4"/>
        <v>-1.5000000000000097E-2</v>
      </c>
      <c r="P46" s="20">
        <f t="shared" si="19"/>
        <v>4.5911047345766898E-3</v>
      </c>
      <c r="Q46" s="14">
        <f t="shared" si="5"/>
        <v>1.6000000000000014E-2</v>
      </c>
      <c r="R46" s="20">
        <f t="shared" si="19"/>
        <v>2.8694404591104172E-3</v>
      </c>
      <c r="S46" s="14">
        <f t="shared" si="6"/>
        <v>9.9999999999998423E-3</v>
      </c>
      <c r="T46" s="20">
        <f t="shared" si="19"/>
        <v>3.7302725968437755E-3</v>
      </c>
      <c r="U46" s="14">
        <f t="shared" si="7"/>
        <v>1.3000000000000261E-2</v>
      </c>
      <c r="V46" s="20">
        <f t="shared" si="19"/>
        <v>-5.1649928263990397E-3</v>
      </c>
      <c r="W46" s="14">
        <f t="shared" si="8"/>
        <v>-1.800000000000046E-2</v>
      </c>
      <c r="X46" s="20">
        <f t="shared" si="19"/>
        <v>0</v>
      </c>
      <c r="Y46" s="14" t="str">
        <f t="shared" si="20"/>
        <v>-</v>
      </c>
      <c r="Z46" s="20">
        <f t="shared" si="19"/>
        <v>1.8364418938307092E-2</v>
      </c>
      <c r="AA46" s="14">
        <f t="shared" si="10"/>
        <v>6.3999999999999974E-2</v>
      </c>
      <c r="AB46" s="20">
        <f t="shared" si="19"/>
        <v>0</v>
      </c>
      <c r="AC46" s="14" t="str">
        <f t="shared" si="11"/>
        <v>-</v>
      </c>
      <c r="AD46" s="20">
        <f t="shared" si="19"/>
        <v>-2.5824964131994088E-3</v>
      </c>
      <c r="AE46" s="14">
        <f t="shared" si="12"/>
        <v>-8.999999999999897E-3</v>
      </c>
      <c r="AF46" s="20">
        <f t="shared" si="19"/>
        <v>0</v>
      </c>
      <c r="AG46" s="14" t="str">
        <f t="shared" si="13"/>
        <v>-</v>
      </c>
      <c r="AH46" s="20">
        <f t="shared" si="19"/>
        <v>1.1190817790530994E-2</v>
      </c>
      <c r="AI46" s="14">
        <f t="shared" si="14"/>
        <v>3.9000000000000673E-2</v>
      </c>
      <c r="AJ46" s="20">
        <f t="shared" si="19"/>
        <v>0</v>
      </c>
      <c r="AK46" s="14" t="str">
        <f t="shared" si="15"/>
        <v>-</v>
      </c>
      <c r="AL46" s="20">
        <f t="shared" si="21"/>
        <v>-2.8120516499282822E-2</v>
      </c>
      <c r="AM46" s="14">
        <f t="shared" si="16"/>
        <v>-9.8000000000000503E-2</v>
      </c>
      <c r="AN46" s="20">
        <f t="shared" si="22"/>
        <v>2.6685796269727224E-2</v>
      </c>
      <c r="AO46" s="14">
        <f t="shared" si="17"/>
        <v>9.2999999999999305E-2</v>
      </c>
      <c r="AP46" s="20">
        <f t="shared" si="23"/>
        <v>0</v>
      </c>
      <c r="AQ46" s="14" t="str">
        <f t="shared" si="18"/>
        <v>-</v>
      </c>
    </row>
    <row r="47" spans="2:43" x14ac:dyDescent="0.25">
      <c r="B47" s="5" t="s">
        <v>76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-0.26585453242565393</v>
      </c>
      <c r="I47" s="14">
        <f t="shared" si="1"/>
        <v>-1.484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-5.3744177714076802E-4</v>
      </c>
      <c r="O47" s="14">
        <f t="shared" si="4"/>
        <v>-3.0000000000003357E-3</v>
      </c>
      <c r="P47" s="20">
        <f t="shared" si="19"/>
        <v>2.5080616266571765E-3</v>
      </c>
      <c r="Q47" s="14">
        <f t="shared" si="5"/>
        <v>1.4000000000000679E-2</v>
      </c>
      <c r="R47" s="20">
        <f t="shared" si="19"/>
        <v>1.7914725904699669E-4</v>
      </c>
      <c r="S47" s="14">
        <f t="shared" si="6"/>
        <v>1.000000000000334E-3</v>
      </c>
      <c r="T47" s="20">
        <f t="shared" si="19"/>
        <v>3.9412396990323728E-3</v>
      </c>
      <c r="U47" s="14">
        <f t="shared" si="7"/>
        <v>2.1999999999998687E-2</v>
      </c>
      <c r="V47" s="20">
        <f t="shared" si="19"/>
        <v>-4.4786814761732519E-3</v>
      </c>
      <c r="W47" s="14">
        <f t="shared" si="8"/>
        <v>-2.4999999999999023E-2</v>
      </c>
      <c r="X47" s="20">
        <f t="shared" si="19"/>
        <v>-8.9573629523465037E-4</v>
      </c>
      <c r="Y47" s="14">
        <f t="shared" si="20"/>
        <v>-4.9999999999996714E-3</v>
      </c>
      <c r="Z47" s="20">
        <f t="shared" si="19"/>
        <v>2.042278753135085E-2</v>
      </c>
      <c r="AA47" s="14">
        <f t="shared" si="10"/>
        <v>0.1140000000000001</v>
      </c>
      <c r="AB47" s="20">
        <f t="shared" si="19"/>
        <v>0</v>
      </c>
      <c r="AC47" s="14" t="str">
        <f t="shared" si="11"/>
        <v>-</v>
      </c>
      <c r="AD47" s="20">
        <f t="shared" si="19"/>
        <v>-5.1952705123612386E-3</v>
      </c>
      <c r="AE47" s="14">
        <f t="shared" si="12"/>
        <v>-2.9000000000000359E-2</v>
      </c>
      <c r="AF47" s="20">
        <f t="shared" si="19"/>
        <v>0</v>
      </c>
      <c r="AG47" s="14" t="str">
        <f t="shared" si="13"/>
        <v>-</v>
      </c>
      <c r="AH47" s="20">
        <f t="shared" si="19"/>
        <v>1.6123253314224373E-2</v>
      </c>
      <c r="AI47" s="14">
        <f t="shared" si="14"/>
        <v>9.0000000000000302E-2</v>
      </c>
      <c r="AJ47" s="20">
        <f t="shared" si="19"/>
        <v>0</v>
      </c>
      <c r="AK47" s="14" t="str">
        <f t="shared" si="15"/>
        <v>-</v>
      </c>
      <c r="AL47" s="20">
        <f t="shared" si="21"/>
        <v>-2.56180580437122E-2</v>
      </c>
      <c r="AM47" s="14">
        <f t="shared" si="16"/>
        <v>-0.14300000000000113</v>
      </c>
      <c r="AN47" s="20">
        <f t="shared" si="22"/>
        <v>1.5944106055177487E-2</v>
      </c>
      <c r="AO47" s="14">
        <f t="shared" si="17"/>
        <v>8.9000000000000412E-2</v>
      </c>
      <c r="AP47" s="20">
        <f t="shared" si="23"/>
        <v>0</v>
      </c>
      <c r="AQ47" s="14" t="str">
        <f t="shared" si="18"/>
        <v>-</v>
      </c>
    </row>
    <row r="48" spans="2:43" x14ac:dyDescent="0.25">
      <c r="B48" s="5" t="s">
        <v>77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-8.4423433717809693E-2</v>
      </c>
      <c r="I49" s="15">
        <f>IF(I25-G25=0,"-",I25-G25)</f>
        <v>-0.30657048756348504</v>
      </c>
      <c r="J49" s="21">
        <f>J25-H25</f>
        <v>0</v>
      </c>
      <c r="K49" s="15" t="str">
        <f>IF(K25-I25=0,"-",K25-I25)</f>
        <v>-</v>
      </c>
      <c r="L49" s="21">
        <f>L25-J25</f>
        <v>0</v>
      </c>
      <c r="M49" s="15" t="str">
        <f>IF(M25-K25=0,"-",M25-K25)</f>
        <v>-</v>
      </c>
      <c r="N49" s="21">
        <f>N25-L25</f>
        <v>-3.8436588826482598E-3</v>
      </c>
      <c r="O49" s="15">
        <f>IF(O25-M25=0,"-",O25-M25)</f>
        <v>-1.3957645712681155E-2</v>
      </c>
      <c r="P49" s="21">
        <f>P25-N25</f>
        <v>4.4059040257653503E-3</v>
      </c>
      <c r="Q49" s="15">
        <f>IF(Q25-O25=0,"-",Q25-O25)</f>
        <v>1.5999350960441361E-2</v>
      </c>
      <c r="R49" s="21">
        <f>R25-P25</f>
        <v>2.5401615437465885E-3</v>
      </c>
      <c r="S49" s="15">
        <f>IF(S25-Q25=0,"-",S25-Q25)</f>
        <v>9.2241991193985906E-3</v>
      </c>
      <c r="T49" s="21">
        <f>T25-R25</f>
        <v>3.7211171216418037E-3</v>
      </c>
      <c r="U49" s="15">
        <f>IF(U25-S25=0,"-",U25-S25)</f>
        <v>1.3512654484958198E-2</v>
      </c>
      <c r="V49" s="21">
        <f>V25-T25</f>
        <v>-5.0356554992333491E-3</v>
      </c>
      <c r="W49" s="15">
        <f>IF(W25-U25=0,"-",W25-U25)</f>
        <v>-1.8286194882357998E-2</v>
      </c>
      <c r="X49" s="21">
        <f>X25-V25</f>
        <v>-2.9241084208242452E-4</v>
      </c>
      <c r="Y49" s="15">
        <f t="shared" ref="Y49" si="24">IF(Y25-U25=0,"-",Y25-U25)</f>
        <v>-1.9348039094069513E-2</v>
      </c>
      <c r="Z49" s="21">
        <f>Z25-X25</f>
        <v>1.8829692212971594E-2</v>
      </c>
      <c r="AA49" s="15">
        <f t="shared" ref="AA49" si="25">IF(AA25-Y25=0,"-",AA25-Y25)</f>
        <v>6.8377080488060238E-2</v>
      </c>
      <c r="AB49" s="21">
        <f>AB25-Z25</f>
        <v>0</v>
      </c>
      <c r="AC49" s="15" t="str">
        <f t="shared" ref="AC49" si="26">IF(AC25-AA25=0,"-",AC25-AA25)</f>
        <v>-</v>
      </c>
      <c r="AD49" s="21">
        <f>AD25-AB25</f>
        <v>9.887749827730552E-4</v>
      </c>
      <c r="AE49" s="15">
        <f t="shared" ref="AE49" si="27">IF(AE25-AC25=0,"-",AE25-AC25)</f>
        <v>3.5905816099888743E-3</v>
      </c>
      <c r="AF49" s="21">
        <f>AF25-AD25</f>
        <v>0</v>
      </c>
      <c r="AG49" s="15" t="str">
        <f t="shared" ref="AG49" si="28">IF(AG25-AE25=0,"-",AG25-AE25)</f>
        <v>-</v>
      </c>
      <c r="AH49" s="21">
        <f>AH25-AF25</f>
        <v>1.0736277418673112E-2</v>
      </c>
      <c r="AI49" s="15">
        <f t="shared" ref="AI49" si="29">IF(AI25-AG25=0,"-",AI25-AG25)</f>
        <v>3.898711125469323E-2</v>
      </c>
      <c r="AJ49" s="21">
        <f>AJ25-AH25</f>
        <v>2.0501461198907389E-4</v>
      </c>
      <c r="AK49" s="15">
        <f t="shared" ref="AK49" si="30">IF(AK25-AI25=0,"-",AK25-AI25)</f>
        <v>7.4447847934278055E-4</v>
      </c>
      <c r="AL49" s="21">
        <f>AL25-AJ25</f>
        <v>-4.6021657436533525E-2</v>
      </c>
      <c r="AM49" s="15">
        <f t="shared" ref="AM49" si="31">IF(AM25-AK25=0,"-",AM25-AK25)</f>
        <v>-0.18151065808778311</v>
      </c>
      <c r="AN49" s="21">
        <f>AN25-AL25</f>
        <v>2.4468988214025322E-2</v>
      </c>
      <c r="AO49" s="15">
        <f t="shared" ref="AO49" si="32">IF(AO25-AM25=0,"-",AO25-AM25)</f>
        <v>9.2441352529756271E-2</v>
      </c>
      <c r="AP49" s="21">
        <f>AP25-AN25</f>
        <v>-8.8101954060504362E-5</v>
      </c>
      <c r="AQ49" s="15">
        <f t="shared" ref="AQ49" si="33">IF(AQ25-AO25=0,"-",AQ25-AO25)</f>
        <v>-3.3284023526536366E-4</v>
      </c>
    </row>
    <row r="51" spans="2:52" x14ac:dyDescent="0.25">
      <c r="D51" s="16">
        <f>MAX(D31:D49)</f>
        <v>0</v>
      </c>
      <c r="F51" s="16">
        <f>MAX(F31:F49)</f>
        <v>0</v>
      </c>
      <c r="H51" s="16" t="e">
        <f>MAX(H31:H49)</f>
        <v>#VALUE!</v>
      </c>
      <c r="J51" s="16" t="e">
        <f>MAX(J31:J49)</f>
        <v>#VALUE!</v>
      </c>
      <c r="L51" s="16" t="e">
        <f>MAX(L31:L49)</f>
        <v>#VALUE!</v>
      </c>
      <c r="N51" s="16" t="e">
        <f>MAX(N31:N49)</f>
        <v>#VALUE!</v>
      </c>
      <c r="P51" s="16" t="e">
        <f>MAX(P31:P49)</f>
        <v>#VALUE!</v>
      </c>
      <c r="R51" s="16" t="e">
        <f>MAX(R31:R49)</f>
        <v>#VALUE!</v>
      </c>
      <c r="T51" s="16" t="e">
        <f>MAX(T31:T49)</f>
        <v>#VALUE!</v>
      </c>
      <c r="V51" s="16" t="e">
        <f>MAX(V31:V49)</f>
        <v>#VALUE!</v>
      </c>
      <c r="X51" s="16" t="e">
        <f>MAX(X31:X49)</f>
        <v>#VALUE!</v>
      </c>
      <c r="Z51" s="16" t="e">
        <f>MAX(Z31:Z49)</f>
        <v>#VALUE!</v>
      </c>
      <c r="AB51" s="16" t="e">
        <f>MAX(AB31:AB49)</f>
        <v>#VALUE!</v>
      </c>
      <c r="AD51" s="16" t="e">
        <f>MAX(AD31:AD49)</f>
        <v>#VALUE!</v>
      </c>
      <c r="AF51" s="16" t="e">
        <f>MAX(AF31:AF49)</f>
        <v>#VALUE!</v>
      </c>
      <c r="AH51" s="16" t="e">
        <f>MAX(AH31:AH49)</f>
        <v>#VALUE!</v>
      </c>
      <c r="AJ51" s="16" t="e">
        <f>MAX(AJ31:AJ49)</f>
        <v>#VALUE!</v>
      </c>
      <c r="AL51" s="16" t="e">
        <f>MAX(AL31:AL49)</f>
        <v>#VALUE!</v>
      </c>
      <c r="AN51" s="16">
        <f>MAX(AN31:AN49)</f>
        <v>0.62264150943396146</v>
      </c>
      <c r="AP51" s="16">
        <f>MAX(AP31:AP49)</f>
        <v>0</v>
      </c>
    </row>
    <row r="52" spans="2:52" ht="219" customHeight="1" x14ac:dyDescent="0.25">
      <c r="B52" s="17" t="s">
        <v>26</v>
      </c>
      <c r="C52" s="18"/>
      <c r="D52" s="67"/>
      <c r="E52" s="68"/>
      <c r="F52" s="65"/>
      <c r="G52" s="66"/>
      <c r="H52" s="65"/>
      <c r="I52" s="66"/>
      <c r="J52" s="65"/>
      <c r="K52" s="66"/>
      <c r="L52" s="65"/>
      <c r="M52" s="66"/>
      <c r="N52" s="65"/>
      <c r="O52" s="66"/>
      <c r="P52" s="65"/>
      <c r="Q52" s="66"/>
      <c r="R52" s="65"/>
      <c r="S52" s="66"/>
      <c r="T52" s="65"/>
      <c r="U52" s="66"/>
      <c r="V52" s="65"/>
      <c r="W52" s="66"/>
      <c r="X52" s="65"/>
      <c r="Y52" s="66"/>
      <c r="Z52" s="65"/>
      <c r="AA52" s="66"/>
      <c r="AB52" s="65"/>
      <c r="AC52" s="66"/>
      <c r="AD52" s="65"/>
      <c r="AE52" s="66"/>
      <c r="AF52" s="65"/>
      <c r="AG52" s="66"/>
      <c r="AH52" s="65"/>
      <c r="AI52" s="66"/>
      <c r="AJ52" s="65"/>
      <c r="AK52" s="66"/>
      <c r="AL52" s="65"/>
      <c r="AM52" s="66"/>
      <c r="AN52" s="65"/>
      <c r="AO52" s="66"/>
      <c r="AP52" s="69"/>
      <c r="AQ52" s="70"/>
      <c r="AR52" s="71"/>
      <c r="AS52" s="72"/>
    </row>
    <row r="54" spans="2:52" x14ac:dyDescent="0.25">
      <c r="B54" s="1" t="s">
        <v>12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>Changes due to issue of Model version DCP179,</v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>Table 1076: allowed revenue and rate of return,</v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>Table 1076: allowed revenue and rate of return,</v>
      </c>
      <c r="AV54" s="1" t="str">
        <f>E54&amp;G54&amp;I54&amp;K54&amp;M54&amp;O54&amp;Q54&amp;S54&amp;U54&amp;W54&amp;Y54&amp;AA54&amp;AC54&amp;AE54&amp;AG54&amp;AI54&amp;AK54&amp;AM54&amp;AO54&amp;AQ54</f>
        <v>Changes due to issue of Model version DCP179,</v>
      </c>
      <c r="AW54" s="1" t="str">
        <f>IF(AU54="","No factors contributing to greater than 2% upward change.",AY54)</f>
        <v>Gone up mainly due to Table 1076: allowed revenue and rate of return,</v>
      </c>
      <c r="AX54" s="1" t="str">
        <f>IF(AV54="","No factors contributing to greater than 2% downward change.",AZ54)</f>
        <v>Gone down mainly due to Changes due to issue of Model version DCP179,</v>
      </c>
      <c r="AY54" s="1" t="str">
        <f>"Gone up mainly due to "&amp;AU54</f>
        <v>Gone up mainly due to Table 1076: allowed revenue and rate of return,</v>
      </c>
      <c r="AZ54" s="1" t="str">
        <f>"Gone down mainly due to "&amp;AV54</f>
        <v>Gone down mainly due to Changes due to issue of Model version DCP179,</v>
      </c>
    </row>
    <row r="55" spans="2:52" x14ac:dyDescent="0.25">
      <c r="B55" s="1" t="s">
        <v>13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>Changes due to issue of Model version DCP179,</v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/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>Table 1076: allowed revenue and rate of return,</v>
      </c>
      <c r="AO55" s="1" t="str">
        <f t="shared" si="71"/>
        <v/>
      </c>
      <c r="AP55" s="1" t="str">
        <f t="shared" si="72"/>
        <v/>
      </c>
      <c r="AQ55" s="1" t="str">
        <f t="shared" si="73"/>
        <v/>
      </c>
      <c r="AU55" s="1" t="str">
        <f t="shared" ref="AU55:AU71" si="74">D55&amp;F55&amp;H55&amp;J55&amp;L55&amp;N55&amp;P55&amp;R55&amp;T55&amp;V55&amp;X55&amp;Z55&amp;AB55&amp;AD55&amp;AF55&amp;AH55&amp;AJ55&amp;AL55&amp;AN55&amp;AP55</f>
        <v>Changes due to issue of Model version DCP179,Table 1076: allowed revenue and rate of return,</v>
      </c>
      <c r="AV55" s="1" t="str">
        <f t="shared" ref="AV55:AV71" si="75">E55&amp;G55&amp;I55&amp;K55&amp;M55&amp;O55&amp;Q55&amp;S55&amp;U55&amp;W55&amp;Y55&amp;AA55&amp;AC55&amp;AE55&amp;AG55&amp;AI55&amp;AK55&amp;AM55&amp;AO55&amp;AQ55</f>
        <v/>
      </c>
      <c r="AW55" s="1" t="str">
        <f t="shared" ref="AW55:AW71" si="76">IF(AU55="","No factors contributing to greater than 2% upward change.",AY55)</f>
        <v>Gone up mainly due to Changes due to issue of Model version DCP179,Table 1076: allowed revenue and rate of return,</v>
      </c>
      <c r="AX55" s="1" t="str">
        <f t="shared" ref="AX55:AX71" si="77">IF(AV55="","No factors contributing to greater than 2% downward change.",AZ55)</f>
        <v>No factors contributing to greater than 2% downward change.</v>
      </c>
      <c r="AY55" s="1" t="str">
        <f t="shared" ref="AY55:AY71" si="78">"Gone up mainly due to "&amp;AU55</f>
        <v>Gone up mainly due to Changes due to issue of Model version DCP179,Table 1076: allowed revenue and rate of return,</v>
      </c>
      <c r="AZ55" s="1" t="str">
        <f t="shared" ref="AZ55:AZ71" si="79">"Gone down mainly due to "&amp;AV55</f>
        <v xml:space="preserve">Gone down mainly due to </v>
      </c>
    </row>
    <row r="56" spans="2:52" x14ac:dyDescent="0.25">
      <c r="B56" s="1" t="s">
        <v>14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>Changes due to issue of Model version DCP179,</v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>Table 1020: Change In 500MW Model,</v>
      </c>
      <c r="P56" s="1" t="str">
        <f t="shared" si="46"/>
        <v/>
      </c>
      <c r="Q56" s="1" t="str">
        <f t="shared" si="47"/>
        <v/>
      </c>
      <c r="R56" s="1" t="str">
        <f t="shared" si="48"/>
        <v>Table 1032: LAF values,</v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>Table 1055: NGC exit,</v>
      </c>
      <c r="Y56" s="1" t="str">
        <f t="shared" si="55"/>
        <v/>
      </c>
      <c r="Z56" s="1" t="str">
        <f t="shared" si="56"/>
        <v/>
      </c>
      <c r="AA56" s="1" t="str">
        <f t="shared" si="57"/>
        <v>Table 1059: Otex,</v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>Table 1068 - annual hours in time bands,</v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>Table 1053: volumes and mpans etc forecast,</v>
      </c>
      <c r="AN56" s="1" t="str">
        <f t="shared" si="70"/>
        <v>Table 1076: allowed revenue and rate of return,</v>
      </c>
      <c r="AO56" s="1" t="str">
        <f t="shared" si="71"/>
        <v/>
      </c>
      <c r="AP56" s="1" t="str">
        <f t="shared" si="72"/>
        <v/>
      </c>
      <c r="AQ56" s="1" t="str">
        <f t="shared" si="73"/>
        <v/>
      </c>
      <c r="AU56" s="1" t="str">
        <f t="shared" si="74"/>
        <v>Changes due to issue of Model version DCP179,Table 1032: LAF values,Table 1055: NGC exit,Table 1076: allowed revenue and rate of return,</v>
      </c>
      <c r="AV56" s="1" t="str">
        <f t="shared" si="75"/>
        <v>Table 1020: Change In 500MW Model,Table 1059: Otex,Table 1068 - annual hours in time bands,Table 1053: volumes and mpans etc forecast,</v>
      </c>
      <c r="AW56" s="1" t="str">
        <f t="shared" si="76"/>
        <v>Gone up mainly due to Changes due to issue of Model version DCP179,Table 1032: LAF values,Table 1055: NGC exit,Table 1076: allowed revenue and rate of return,</v>
      </c>
      <c r="AX56" s="1" t="str">
        <f t="shared" si="77"/>
        <v>Gone down mainly due to Table 1020: Change In 500MW Model,Table 1059: Otex,Table 1068 - annual hours in time bands,Table 1053: volumes and mpans etc forecast,</v>
      </c>
      <c r="AY56" s="1" t="str">
        <f t="shared" si="78"/>
        <v>Gone up mainly due to Changes due to issue of Model version DCP179,Table 1032: LAF values,Table 1055: NGC exit,Table 1076: allowed revenue and rate of return,</v>
      </c>
      <c r="AZ56" s="1" t="str">
        <f t="shared" si="79"/>
        <v>Gone down mainly due to Table 1020: Change In 500MW Model,Table 1059: Otex,Table 1068 - annual hours in time bands,Table 1053: volumes and mpans etc forecast,</v>
      </c>
    </row>
    <row r="57" spans="2:52" x14ac:dyDescent="0.25">
      <c r="B57" s="1" t="s">
        <v>15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>Table 1076: allowed revenue and rate of return,</v>
      </c>
      <c r="AO57" s="1" t="str">
        <f t="shared" si="71"/>
        <v/>
      </c>
      <c r="AP57" s="1" t="str">
        <f t="shared" si="72"/>
        <v/>
      </c>
      <c r="AQ57" s="1" t="str">
        <f t="shared" si="73"/>
        <v/>
      </c>
      <c r="AU57" s="1" t="str">
        <f t="shared" si="74"/>
        <v>Table 1076: allowed revenue and rate of return,</v>
      </c>
      <c r="AV57" s="1" t="str">
        <f t="shared" si="75"/>
        <v/>
      </c>
      <c r="AW57" s="1" t="str">
        <f t="shared" si="76"/>
        <v>Gone up mainly due to Table 1076: allowed revenue and rate of return,</v>
      </c>
      <c r="AX57" s="1" t="str">
        <f t="shared" si="77"/>
        <v>No factors contributing to greater than 2% downward change.</v>
      </c>
      <c r="AY57" s="1" t="str">
        <f t="shared" si="78"/>
        <v>Gone up mainly due to Table 1076: allowed revenue and rate of return,</v>
      </c>
      <c r="AZ57" s="1" t="str">
        <f t="shared" si="79"/>
        <v xml:space="preserve">Gone down mainly due to </v>
      </c>
    </row>
    <row r="58" spans="2:52" x14ac:dyDescent="0.25">
      <c r="B58" s="1" t="s">
        <v>16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>Changes due to issue of Model version DCP179,</v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>Table 1076: allowed revenue and rate of return,</v>
      </c>
      <c r="AO58" s="1" t="str">
        <f t="shared" si="71"/>
        <v/>
      </c>
      <c r="AP58" s="1" t="str">
        <f t="shared" si="72"/>
        <v/>
      </c>
      <c r="AQ58" s="1" t="str">
        <f t="shared" si="73"/>
        <v/>
      </c>
      <c r="AU58" s="1" t="str">
        <f t="shared" si="74"/>
        <v>Changes due to issue of Model version DCP179,Table 1076: allowed revenue and rate of return,</v>
      </c>
      <c r="AV58" s="1" t="str">
        <f t="shared" si="75"/>
        <v/>
      </c>
      <c r="AW58" s="1" t="str">
        <f t="shared" si="76"/>
        <v>Gone up mainly due to Changes due to issue of Model version DCP179,Table 1076: allowed revenue and rate of return,</v>
      </c>
      <c r="AX58" s="1" t="str">
        <f t="shared" si="77"/>
        <v>No factors contributing to greater than 2% downward change.</v>
      </c>
      <c r="AY58" s="1" t="str">
        <f t="shared" si="78"/>
        <v>Gone up mainly due to Changes due to issue of Model version DCP179,Table 1076: allowed revenue and rate of return,</v>
      </c>
      <c r="AZ58" s="1" t="str">
        <f t="shared" si="79"/>
        <v xml:space="preserve">Gone down mainly due to </v>
      </c>
    </row>
    <row r="59" spans="2:52" x14ac:dyDescent="0.25">
      <c r="B59" s="1" t="s">
        <v>17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>Changes due to issue of Model version DCP179,</v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>Table 1020: Change In 500MW Model,</v>
      </c>
      <c r="P59" s="1" t="str">
        <f t="shared" si="46"/>
        <v/>
      </c>
      <c r="Q59" s="1" t="str">
        <f t="shared" si="47"/>
        <v/>
      </c>
      <c r="R59" s="1" t="str">
        <f t="shared" si="48"/>
        <v>Table 1032: LAF values,</v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>Table 1041: load characteristics (Coincidence Factor),</v>
      </c>
      <c r="X59" s="1" t="str">
        <f t="shared" si="54"/>
        <v>Table 1055: NGC exit,</v>
      </c>
      <c r="Y59" s="1" t="str">
        <f t="shared" si="55"/>
        <v/>
      </c>
      <c r="Z59" s="1" t="str">
        <f t="shared" si="56"/>
        <v/>
      </c>
      <c r="AA59" s="1" t="str">
        <f t="shared" si="57"/>
        <v>Table 1059: Otex,</v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>Table 1068 - annual hours in time bands,</v>
      </c>
      <c r="AJ59" s="1" t="str">
        <f t="shared" si="66"/>
        <v/>
      </c>
      <c r="AK59" s="1" t="str">
        <f t="shared" si="67"/>
        <v/>
      </c>
      <c r="AL59" s="1" t="str">
        <f t="shared" si="68"/>
        <v/>
      </c>
      <c r="AM59" s="1" t="str">
        <f t="shared" si="69"/>
        <v>Table 1053: volumes and mpans etc forecast,</v>
      </c>
      <c r="AN59" s="1" t="str">
        <f t="shared" si="70"/>
        <v>Table 1076: allowed revenue and rate of return,</v>
      </c>
      <c r="AO59" s="1" t="str">
        <f t="shared" si="71"/>
        <v/>
      </c>
      <c r="AP59" s="1" t="str">
        <f t="shared" si="72"/>
        <v/>
      </c>
      <c r="AQ59" s="1" t="str">
        <f t="shared" si="73"/>
        <v/>
      </c>
      <c r="AU59" s="1" t="str">
        <f t="shared" si="74"/>
        <v>Changes due to issue of Model version DCP179,Table 1032: LAF values,Table 1055: NGC exit,Table 1076: allowed revenue and rate of return,</v>
      </c>
      <c r="AV59" s="1" t="str">
        <f t="shared" si="75"/>
        <v>Table 1020: Change In 500MW Model,Table 1041: load characteristics (Coincidence Factor),Table 1059: Otex,Table 1068 - annual hours in time bands,Table 1053: volumes and mpans etc forecast,</v>
      </c>
      <c r="AW59" s="1" t="str">
        <f t="shared" si="76"/>
        <v>Gone up mainly due to Changes due to issue of Model version DCP179,Table 1032: LAF values,Table 1055: NGC exit,Table 1076: allowed revenue and rate of return,</v>
      </c>
      <c r="AX59" s="1" t="str">
        <f t="shared" si="77"/>
        <v>Gone down mainly due to Table 1020: Change In 500MW Model,Table 1041: load characteristics (Coincidence Factor),Table 1059: Otex,Table 1068 - annual hours in time bands,Table 1053: volumes and mpans etc forecast,</v>
      </c>
      <c r="AY59" s="1" t="str">
        <f t="shared" si="78"/>
        <v>Gone up mainly due to Changes due to issue of Model version DCP179,Table 1032: LAF values,Table 1055: NGC exit,Table 1076: allowed revenue and rate of return,</v>
      </c>
      <c r="AZ59" s="1" t="str">
        <f t="shared" si="79"/>
        <v>Gone down mainly due to Table 1020: Change In 500MW Model,Table 1041: load characteristics (Coincidence Factor),Table 1059: Otex,Table 1068 - annual hours in time bands,Table 1053: volumes and mpans etc forecast,</v>
      </c>
    </row>
    <row r="60" spans="2:52" x14ac:dyDescent="0.25">
      <c r="B60" s="1" t="s">
        <v>18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/>
      </c>
      <c r="AQ60" s="1" t="str">
        <f t="shared" si="73"/>
        <v/>
      </c>
      <c r="AU60" s="1" t="str">
        <f t="shared" si="74"/>
        <v/>
      </c>
      <c r="AV60" s="1" t="str">
        <f t="shared" si="75"/>
        <v/>
      </c>
      <c r="AW60" s="1" t="str">
        <f t="shared" si="76"/>
        <v>No factors contributing to greater than 2% upward change.</v>
      </c>
      <c r="AX60" s="1" t="str">
        <f t="shared" si="77"/>
        <v>No factors contributing to greater than 2% downward change.</v>
      </c>
      <c r="AY60" s="1" t="str">
        <f t="shared" si="78"/>
        <v xml:space="preserve">Gone up mainly due to </v>
      </c>
      <c r="AZ60" s="1" t="str">
        <f t="shared" si="79"/>
        <v xml:space="preserve">Gone down mainly due to </v>
      </c>
    </row>
    <row r="61" spans="2:52" x14ac:dyDescent="0.25">
      <c r="B61" s="1" t="s">
        <v>19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AN61" s="1" t="str">
        <f t="shared" si="70"/>
        <v/>
      </c>
      <c r="AO61" s="1" t="str">
        <f t="shared" si="71"/>
        <v/>
      </c>
      <c r="AP61" s="1" t="str">
        <f t="shared" si="72"/>
        <v/>
      </c>
      <c r="AQ61" s="1" t="str">
        <f t="shared" si="73"/>
        <v/>
      </c>
      <c r="AU61" s="1" t="str">
        <f t="shared" si="74"/>
        <v/>
      </c>
      <c r="AV61" s="1" t="str">
        <f t="shared" si="75"/>
        <v/>
      </c>
      <c r="AW61" s="1" t="str">
        <f t="shared" si="76"/>
        <v>No factors contributing to greater than 2% upward change.</v>
      </c>
      <c r="AX61" s="1" t="str">
        <f t="shared" si="77"/>
        <v>No factors contributing to greater than 2% downward change.</v>
      </c>
      <c r="AY61" s="1" t="str">
        <f t="shared" si="78"/>
        <v xml:space="preserve">Gone up mainly due to </v>
      </c>
      <c r="AZ61" s="1" t="str">
        <f t="shared" si="79"/>
        <v xml:space="preserve">Gone down mainly due to </v>
      </c>
    </row>
    <row r="62" spans="2:52" x14ac:dyDescent="0.25">
      <c r="B62" s="1" t="s">
        <v>20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AN62" s="1" t="str">
        <f t="shared" si="70"/>
        <v/>
      </c>
      <c r="AO62" s="1" t="str">
        <f t="shared" si="71"/>
        <v/>
      </c>
      <c r="AP62" s="1" t="str">
        <f t="shared" si="72"/>
        <v/>
      </c>
      <c r="AQ62" s="1" t="str">
        <f t="shared" si="73"/>
        <v/>
      </c>
      <c r="AU62" s="1" t="str">
        <f t="shared" si="74"/>
        <v/>
      </c>
      <c r="AV62" s="1" t="str">
        <f t="shared" si="75"/>
        <v/>
      </c>
      <c r="AW62" s="1" t="str">
        <f t="shared" si="76"/>
        <v>No factors contributing to greater than 2% upward change.</v>
      </c>
      <c r="AX62" s="1" t="str">
        <f t="shared" si="77"/>
        <v>No factors contributing to greater than 2% downward change.</v>
      </c>
      <c r="AY62" s="1" t="str">
        <f t="shared" si="78"/>
        <v xml:space="preserve">Gone up mainly due to </v>
      </c>
      <c r="AZ62" s="1" t="str">
        <f t="shared" si="79"/>
        <v xml:space="preserve">Gone down mainly due to </v>
      </c>
    </row>
    <row r="63" spans="2:52" x14ac:dyDescent="0.25">
      <c r="B63" s="1" t="s">
        <v>79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80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21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>Changes due to issue of Model version DCP179,</v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>Table 1076: allowed revenue and rate of return,</v>
      </c>
      <c r="AO65" s="1" t="str">
        <f t="shared" si="71"/>
        <v/>
      </c>
      <c r="AP65" s="1" t="str">
        <f t="shared" si="72"/>
        <v/>
      </c>
      <c r="AQ65" s="1" t="str">
        <f t="shared" si="73"/>
        <v/>
      </c>
      <c r="AU65" s="1" t="str">
        <f t="shared" si="74"/>
        <v>Changes due to issue of Model version DCP179,Table 1076: allowed revenue and rate of return,</v>
      </c>
      <c r="AV65" s="1" t="str">
        <f t="shared" si="75"/>
        <v/>
      </c>
      <c r="AW65" s="1" t="str">
        <f t="shared" si="76"/>
        <v>Gone up mainly due to Changes due to issue of Model version DCP179,Table 1076: allowed revenue and rate of return,</v>
      </c>
      <c r="AX65" s="1" t="str">
        <f t="shared" si="77"/>
        <v>No factors contributing to greater than 2% downward change.</v>
      </c>
      <c r="AY65" s="1" t="str">
        <f t="shared" si="78"/>
        <v>Gone up mainly due to Changes due to issue of Model version DCP179,Table 1076: allowed revenue and rate of return,</v>
      </c>
      <c r="AZ65" s="1" t="str">
        <f t="shared" si="79"/>
        <v xml:space="preserve">Gone down mainly due to </v>
      </c>
    </row>
    <row r="66" spans="2:52" x14ac:dyDescent="0.25">
      <c r="B66" s="1" t="s">
        <v>22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2" si="84">IF(OR(H43="-",H43&lt;0.02),"",H$28&amp;",")</f>
        <v>Changes due to issue of Model version DCP179,</v>
      </c>
      <c r="I66" s="1" t="str">
        <f t="shared" ref="I66:I71" si="85">IF(OR(H43="-",H43&gt;-0.02),"",H$28&amp;",")</f>
        <v/>
      </c>
      <c r="J66" s="1" t="str">
        <f t="shared" ref="J66:J72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2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2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2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2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2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2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2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2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2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2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2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2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2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2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2" si="116">IF(OR(AN43="-",AN43&lt;0.02),"",AN$28&amp;",")</f>
        <v>Table 1076: allowed revenue and rate of return,</v>
      </c>
      <c r="AO66" s="1" t="str">
        <f t="shared" ref="AO66:AO71" si="117">IF(OR(AN43="-",AN43&gt;-0.02),"",AN$28&amp;",")</f>
        <v/>
      </c>
      <c r="AP66" s="1" t="str">
        <f t="shared" ref="AP66:AP72" si="118">IF(OR(AP43="-",AP43&lt;0.02),"",AP$28&amp;",")</f>
        <v/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>Changes due to issue of Model version DCP179,Table 1076: allowed revenue and rate of return,</v>
      </c>
      <c r="AV66" s="1" t="str">
        <f t="shared" ref="AV66" si="121">E66&amp;G66&amp;I66&amp;K66&amp;M66&amp;O66&amp;Q66&amp;S66&amp;U66&amp;W66&amp;Y66&amp;AA66&amp;AC66&amp;AE66&amp;AG66&amp;AI66&amp;AK66&amp;AM66&amp;AO66&amp;AQ66</f>
        <v/>
      </c>
      <c r="AW66" s="1" t="str">
        <f t="shared" ref="AW66" si="122">IF(AU66="","No factors contributing to greater than 2% upward change.",AY66)</f>
        <v>Gone up mainly due to Changes due to issue of Model version DCP179,Table 1076: allowed revenue and rate of return,</v>
      </c>
      <c r="AX66" s="1" t="str">
        <f t="shared" ref="AX66" si="123">IF(AV66="","No factors contributing to greater than 2% downward change.",AZ66)</f>
        <v>No factors contributing to greater than 2% downward change.</v>
      </c>
      <c r="AY66" s="1" t="str">
        <f t="shared" ref="AY66" si="124">"Gone up mainly due to "&amp;AU66</f>
        <v>Gone up mainly due to Changes due to issue of Model version DCP179,Table 1076: allowed revenue and rate of return,</v>
      </c>
      <c r="AZ66" s="1" t="str">
        <f t="shared" ref="AZ66" si="125">"Gone down mainly due to "&amp;AV66</f>
        <v xml:space="preserve">Gone down mainly due to </v>
      </c>
    </row>
    <row r="67" spans="2:52" x14ac:dyDescent="0.25">
      <c r="B67" s="1" t="s">
        <v>23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>Changes due to issue of Model version DCP179,</v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>Table 1059: Otex,</v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>Table 1076: allowed revenue and rate of return,</v>
      </c>
      <c r="AO67" s="1" t="str">
        <f t="shared" si="117"/>
        <v/>
      </c>
      <c r="AP67" s="1" t="str">
        <f t="shared" si="118"/>
        <v/>
      </c>
      <c r="AQ67" s="1" t="str">
        <f t="shared" si="119"/>
        <v/>
      </c>
      <c r="AU67" s="1" t="str">
        <f t="shared" si="74"/>
        <v>Changes due to issue of Model version DCP179,Table 1076: allowed revenue and rate of return,</v>
      </c>
      <c r="AV67" s="1" t="str">
        <f t="shared" si="75"/>
        <v>Table 1059: Otex,</v>
      </c>
      <c r="AW67" s="1" t="str">
        <f t="shared" si="76"/>
        <v>Gone up mainly due to Changes due to issue of Model version DCP179,Table 1076: allowed revenue and rate of return,</v>
      </c>
      <c r="AX67" s="1" t="str">
        <f t="shared" si="77"/>
        <v>Gone down mainly due to Table 1059: Otex,</v>
      </c>
      <c r="AY67" s="1" t="str">
        <f t="shared" si="78"/>
        <v>Gone up mainly due to Changes due to issue of Model version DCP179,Table 1076: allowed revenue and rate of return,</v>
      </c>
      <c r="AZ67" s="1" t="str">
        <f t="shared" si="79"/>
        <v>Gone down mainly due to Table 1059: Otex,</v>
      </c>
    </row>
    <row r="68" spans="2:52" x14ac:dyDescent="0.25">
      <c r="B68" s="1" t="s">
        <v>74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>Changes due to issue of Model version DCP179,</v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/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>Table 1053: volumes and mpans etc forecast,</v>
      </c>
      <c r="AN68" s="1" t="str">
        <f t="shared" si="116"/>
        <v>Table 1076: allowed revenue and rate of return,</v>
      </c>
      <c r="AO68" s="1" t="str">
        <f t="shared" si="117"/>
        <v/>
      </c>
      <c r="AP68" s="1" t="str">
        <f t="shared" si="118"/>
        <v/>
      </c>
      <c r="AQ68" s="1" t="str">
        <f t="shared" si="119"/>
        <v/>
      </c>
      <c r="AU68" s="1" t="str">
        <f t="shared" si="74"/>
        <v>Changes due to issue of Model version DCP179,Table 1076: allowed revenue and rate of return,</v>
      </c>
      <c r="AV68" s="1" t="str">
        <f t="shared" si="75"/>
        <v>Table 1053: volumes and mpans etc forecast,</v>
      </c>
      <c r="AW68" s="1" t="str">
        <f t="shared" si="76"/>
        <v>Gone up mainly due to Changes due to issue of Model version DCP179,Table 1076: allowed revenue and rate of return,</v>
      </c>
      <c r="AX68" s="1" t="str">
        <f t="shared" si="77"/>
        <v>Gone down mainly due to Table 1053: volumes and mpans etc forecast,</v>
      </c>
      <c r="AY68" s="1" t="str">
        <f t="shared" si="78"/>
        <v>Gone up mainly due to Changes due to issue of Model version DCP179,Table 1076: allowed revenue and rate of return,</v>
      </c>
      <c r="AZ68" s="1" t="str">
        <f t="shared" si="79"/>
        <v>Gone down mainly due to Table 1053: volumes and mpans etc forecast,</v>
      </c>
    </row>
    <row r="69" spans="2:52" x14ac:dyDescent="0.25">
      <c r="B69" s="1" t="s">
        <v>75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>Changes due to issue of Model version DCP179,</v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/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>Table 1053: volumes and mpans etc forecast,</v>
      </c>
      <c r="AN69" s="1" t="str">
        <f t="shared" si="116"/>
        <v>Table 1076: allowed revenue and rate of return,</v>
      </c>
      <c r="AO69" s="1" t="str">
        <f t="shared" si="117"/>
        <v/>
      </c>
      <c r="AP69" s="1" t="str">
        <f t="shared" si="118"/>
        <v/>
      </c>
      <c r="AQ69" s="1" t="str">
        <f t="shared" si="119"/>
        <v/>
      </c>
      <c r="AU69" s="1" t="str">
        <f t="shared" si="74"/>
        <v>Table 1076: allowed revenue and rate of return,</v>
      </c>
      <c r="AV69" s="1" t="str">
        <f t="shared" si="75"/>
        <v>Changes due to issue of Model version DCP179,Table 1053: volumes and mpans etc forecast,</v>
      </c>
      <c r="AW69" s="1" t="str">
        <f t="shared" si="76"/>
        <v>Gone up mainly due to Table 1076: allowed revenue and rate of return,</v>
      </c>
      <c r="AX69" s="1" t="str">
        <f t="shared" si="77"/>
        <v>Gone down mainly due to Changes due to issue of Model version DCP179,Table 1053: volumes and mpans etc forecast,</v>
      </c>
      <c r="AY69" s="1" t="str">
        <f t="shared" si="78"/>
        <v>Gone up mainly due to Table 1076: allowed revenue and rate of return,</v>
      </c>
      <c r="AZ69" s="1" t="str">
        <f t="shared" si="79"/>
        <v>Gone down mainly due to Changes due to issue of Model version DCP179,Table 1053: volumes and mpans etc forecast,</v>
      </c>
    </row>
    <row r="70" spans="2:52" x14ac:dyDescent="0.25">
      <c r="B70" s="1" t="s">
        <v>76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>Changes due to issue of Model version DCP179,</v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/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>Table 1059: Otex,</v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>Table 1053: volumes and mpans etc forecast,</v>
      </c>
      <c r="AN70" s="1" t="str">
        <f t="shared" si="116"/>
        <v/>
      </c>
      <c r="AO70" s="1" t="str">
        <f t="shared" si="117"/>
        <v/>
      </c>
      <c r="AP70" s="1" t="str">
        <f t="shared" si="118"/>
        <v/>
      </c>
      <c r="AQ70" s="1" t="str">
        <f t="shared" si="119"/>
        <v/>
      </c>
      <c r="AU70" s="1" t="str">
        <f t="shared" si="74"/>
        <v>Table 1059: Otex,</v>
      </c>
      <c r="AV70" s="1" t="str">
        <f t="shared" si="75"/>
        <v>Changes due to issue of Model version DCP179,Table 1053: volumes and mpans etc forecast,</v>
      </c>
      <c r="AW70" s="1" t="str">
        <f t="shared" si="76"/>
        <v>Gone up mainly due to Table 1059: Otex,</v>
      </c>
      <c r="AX70" s="1" t="str">
        <f t="shared" si="77"/>
        <v>Gone down mainly due to Changes due to issue of Model version DCP179,Table 1053: volumes and mpans etc forecast,</v>
      </c>
      <c r="AY70" s="1" t="str">
        <f t="shared" si="78"/>
        <v>Gone up mainly due to Table 1059: Otex,</v>
      </c>
      <c r="AZ70" s="1" t="str">
        <f t="shared" si="79"/>
        <v>Gone down mainly due to Changes due to issue of Model version DCP179,Table 1053: volumes and mpans etc forecast,</v>
      </c>
    </row>
    <row r="71" spans="2:52" x14ac:dyDescent="0.25">
      <c r="B71" s="1" t="s">
        <v>77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24</v>
      </c>
      <c r="G72" s="1" t="str">
        <f t="shared" ref="G72" si="126">IF(OR(F49="-",F49&gt;-0.02),"",F$28&amp;",")</f>
        <v/>
      </c>
      <c r="H72" s="1" t="str">
        <f t="shared" si="84"/>
        <v/>
      </c>
      <c r="I72" s="1" t="str">
        <f t="shared" ref="I72" si="127">IF(OR(H49="-",H49&gt;-0.02),"",H$28&amp;",")</f>
        <v>Changes due to issue of Model version DCP179,</v>
      </c>
      <c r="J72" s="1" t="str">
        <f t="shared" si="86"/>
        <v/>
      </c>
      <c r="K72" s="1" t="str">
        <f t="shared" ref="K72" si="128">IF(OR(J49="-",J49&gt;-0.02),"",J$28&amp;",")</f>
        <v/>
      </c>
      <c r="L72" s="1" t="str">
        <f t="shared" si="88"/>
        <v/>
      </c>
      <c r="M72" s="1" t="str">
        <f t="shared" ref="M72" si="129">IF(OR(L49="-",L49&gt;-0.02),"",L$28&amp;",")</f>
        <v/>
      </c>
      <c r="N72" s="1" t="str">
        <f t="shared" si="90"/>
        <v/>
      </c>
      <c r="O72" s="1" t="str">
        <f t="shared" ref="O72" si="130">IF(OR(N49="-",N49&gt;-0.02),"",N$28&amp;",")</f>
        <v/>
      </c>
      <c r="P72" s="1" t="str">
        <f t="shared" si="92"/>
        <v/>
      </c>
      <c r="Q72" s="1" t="str">
        <f t="shared" ref="Q72" si="131">IF(OR(P49="-",P49&gt;-0.02),"",P$28&amp;",")</f>
        <v/>
      </c>
      <c r="R72" s="1" t="str">
        <f t="shared" si="94"/>
        <v/>
      </c>
      <c r="S72" s="1" t="str">
        <f t="shared" ref="S72" si="132">IF(OR(R49="-",R49&gt;-0.02),"",R$28&amp;",")</f>
        <v/>
      </c>
      <c r="T72" s="1" t="str">
        <f t="shared" si="96"/>
        <v/>
      </c>
      <c r="U72" s="1" t="str">
        <f t="shared" ref="U72" si="133">IF(OR(T49="-",T49&gt;-0.02),"",T$28&amp;",")</f>
        <v/>
      </c>
      <c r="V72" s="1" t="str">
        <f t="shared" si="98"/>
        <v/>
      </c>
      <c r="W72" s="1" t="str">
        <f t="shared" ref="W72" si="134">IF(OR(V49="-",V49&gt;-0.02),"",V$28&amp;",")</f>
        <v/>
      </c>
      <c r="X72" s="1" t="str">
        <f t="shared" si="100"/>
        <v/>
      </c>
      <c r="Y72" s="1" t="str">
        <f t="shared" ref="Y72" si="135">IF(OR(X49="-",X49&gt;-0.02),"",X$28&amp;",")</f>
        <v/>
      </c>
      <c r="Z72" s="1" t="str">
        <f t="shared" si="102"/>
        <v/>
      </c>
      <c r="AA72" s="1" t="str">
        <f t="shared" ref="AA72" si="136">IF(OR(Z49="-",Z49&gt;-0.02),"",Z$28&amp;",")</f>
        <v/>
      </c>
      <c r="AB72" s="1" t="str">
        <f t="shared" si="104"/>
        <v/>
      </c>
      <c r="AC72" s="1" t="str">
        <f t="shared" ref="AC72" si="137">IF(OR(AB49="-",AB49&gt;-0.02),"",AB$28&amp;",")</f>
        <v/>
      </c>
      <c r="AD72" s="1" t="str">
        <f t="shared" si="106"/>
        <v/>
      </c>
      <c r="AE72" s="1" t="str">
        <f t="shared" ref="AE72" si="138">IF(OR(AD49="-",AD49&gt;-0.02),"",AD$28&amp;",")</f>
        <v/>
      </c>
      <c r="AF72" s="1" t="str">
        <f t="shared" si="108"/>
        <v/>
      </c>
      <c r="AG72" s="1" t="str">
        <f t="shared" ref="AG72" si="139">IF(OR(AF49="-",AF49&gt;-0.02),"",AF$28&amp;",")</f>
        <v/>
      </c>
      <c r="AH72" s="1" t="str">
        <f t="shared" si="110"/>
        <v/>
      </c>
      <c r="AI72" s="1" t="str">
        <f t="shared" ref="AI72" si="140">IF(OR(AH49="-",AH49&gt;-0.02),"",AH$28&amp;",")</f>
        <v/>
      </c>
      <c r="AJ72" s="1" t="str">
        <f t="shared" si="112"/>
        <v/>
      </c>
      <c r="AK72" s="1" t="str">
        <f t="shared" ref="AK72" si="141">IF(OR(AJ49="-",AJ49&gt;-0.02),"",AJ$28&amp;",")</f>
        <v/>
      </c>
      <c r="AL72" s="1" t="str">
        <f t="shared" si="114"/>
        <v/>
      </c>
      <c r="AM72" s="1" t="str">
        <f t="shared" ref="AM72" si="142">IF(OR(AL49="-",AL49&gt;-0.02),"",AL$28&amp;",")</f>
        <v>Table 1053: volumes and mpans etc forecast,</v>
      </c>
      <c r="AN72" s="1" t="str">
        <f t="shared" si="116"/>
        <v>Table 1076: allowed revenue and rate of return,</v>
      </c>
      <c r="AO72" s="1" t="str">
        <f t="shared" ref="AO72" si="143">IF(OR(AN49="-",AN49&gt;-0.02),"",AN$28&amp;",")</f>
        <v/>
      </c>
      <c r="AP72" s="1" t="str">
        <f t="shared" si="118"/>
        <v/>
      </c>
      <c r="AQ72" s="1" t="str">
        <f t="shared" ref="AQ72" si="144">IF(OR(AP49="-",AP49&gt;-0.02),"",AP$28&amp;",")</f>
        <v/>
      </c>
      <c r="AU72" s="1" t="str">
        <f t="shared" ref="AU72" si="145">D72&amp;F72&amp;H72&amp;J72&amp;L72&amp;N72&amp;P72&amp;R72&amp;T72&amp;V72&amp;X72&amp;Z72&amp;AB72&amp;AD72&amp;AF72&amp;AH72&amp;AJ72&amp;AL72&amp;AN72&amp;AP72</f>
        <v>Table 1076: allowed revenue and rate of return,</v>
      </c>
      <c r="AV72" s="1" t="str">
        <f t="shared" ref="AV72" si="146">E72&amp;G72&amp;I72&amp;K72&amp;M72&amp;O72&amp;Q72&amp;S72&amp;U72&amp;W72&amp;Y72&amp;AA72&amp;AC72&amp;AE72&amp;AG72&amp;AI72&amp;AK72&amp;AM72&amp;AO72&amp;AQ72</f>
        <v>Changes due to issue of Model version DCP179,Table 1053: volumes and mpans etc forecast,</v>
      </c>
      <c r="AW72" s="1" t="str">
        <f t="shared" ref="AW72" si="147">IF(AU72="","No factors contributing to greater than 2% upward change.",AY72)</f>
        <v>Gone up mainly due to Table 1076: allowed revenue and rate of return,</v>
      </c>
      <c r="AX72" s="1" t="str">
        <f t="shared" ref="AX72" si="148">IF(AV72="","No factors contributing to greater than 2% downward change.",AZ72)</f>
        <v>Gone down mainly due to Changes due to issue of Model version DCP179,Table 1053: volumes and mpans etc forecast,</v>
      </c>
      <c r="AY72" s="1" t="str">
        <f t="shared" ref="AY72" si="149">"Gone up mainly due to "&amp;AU72</f>
        <v>Gone up mainly due to Table 1076: allowed revenue and rate of return,</v>
      </c>
      <c r="AZ72" s="1" t="str">
        <f t="shared" ref="AZ72" si="150">"Gone down mainly due to "&amp;AV72</f>
        <v>Gone down mainly due to Changes due to issue of Model version DCP179,Table 1053: volumes and mpans etc forecast,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5" sqref="Q15:Q16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78</v>
      </c>
    </row>
    <row r="4" spans="1:17" ht="45.75" customHeight="1" x14ac:dyDescent="0.2">
      <c r="B4" s="73" t="s">
        <v>73</v>
      </c>
      <c r="C4" s="74"/>
      <c r="D4" s="74"/>
      <c r="E4" s="74"/>
      <c r="F4" s="74"/>
      <c r="G4" s="74"/>
      <c r="H4" s="74"/>
      <c r="I4" s="74"/>
      <c r="J4" s="74"/>
      <c r="K4" s="74"/>
      <c r="L4" s="75"/>
      <c r="M4" s="76" t="s">
        <v>31</v>
      </c>
      <c r="N4" s="77"/>
      <c r="O4" s="78"/>
      <c r="P4" s="78"/>
      <c r="Q4" s="79"/>
    </row>
    <row r="5" spans="1:17" ht="45.75" customHeight="1" x14ac:dyDescent="0.2">
      <c r="A5" s="40"/>
      <c r="B5" s="48"/>
      <c r="C5" s="48" t="s">
        <v>32</v>
      </c>
      <c r="D5" s="48" t="s">
        <v>33</v>
      </c>
      <c r="E5" s="48" t="s">
        <v>34</v>
      </c>
      <c r="F5" s="48" t="s">
        <v>35</v>
      </c>
      <c r="G5" s="48" t="s">
        <v>36</v>
      </c>
      <c r="H5" s="48" t="s">
        <v>37</v>
      </c>
      <c r="I5" s="48" t="s">
        <v>38</v>
      </c>
      <c r="J5" s="48" t="s">
        <v>39</v>
      </c>
      <c r="K5" s="48" t="s">
        <v>40</v>
      </c>
      <c r="L5" s="48" t="s">
        <v>41</v>
      </c>
      <c r="M5" s="48" t="s">
        <v>42</v>
      </c>
      <c r="N5" s="48" t="s">
        <v>43</v>
      </c>
      <c r="O5" s="48" t="s">
        <v>44</v>
      </c>
      <c r="P5" s="48" t="s">
        <v>45</v>
      </c>
      <c r="Q5" s="48" t="s">
        <v>46</v>
      </c>
    </row>
    <row r="6" spans="1:17" ht="42.7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2.6960000000000002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5.17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VLOOKUP(B6,[2]Summary!$A$1:$J$65536,10,FALSE)</f>
        <v>3.2430797596057945</v>
      </c>
      <c r="N6" s="47">
        <f>VLOOKUP(B6,[1]Summary!$A$1:$I$65536,9,FALSE)</f>
        <v>3.6049709456542161</v>
      </c>
      <c r="O6" s="50">
        <f>M6/N6-1</f>
        <v>-0.10038671365290208</v>
      </c>
      <c r="P6" s="51">
        <f>VLOOKUP(B6,[2]Summary!$A$1:$IJ$65536,11,FALSE)</f>
        <v>111.86401165295992</v>
      </c>
      <c r="Q6" s="52" t="str">
        <f>'Detailed Breakdown'!AW54&amp;" and "&amp;'Detailed Breakdown'!AX54</f>
        <v>Gone up mainly due to Table 1076: allowed revenue and rate of return, and Gone down mainly due to Changes due to issue of Model version DCP179,</v>
      </c>
    </row>
    <row r="7" spans="1:17" ht="42.75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3.0350000000000001</v>
      </c>
      <c r="F7" s="44">
        <f>VLOOKUP($B7,[2]Tariffs!$A:$I,5,FALSE)</f>
        <v>1.4339999999999999</v>
      </c>
      <c r="G7" s="44">
        <f>VLOOKUP($B7,[2]Tariffs!$A:$I,6,FALSE)</f>
        <v>0</v>
      </c>
      <c r="H7" s="44">
        <f>VLOOKUP($B7,[2]Tariffs!$A:$I,7,FALSE)</f>
        <v>5.17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VLOOKUP(B7,[2]Summary!$A$1:$J$65536,10,FALSE)</f>
        <v>2.5090758073060808</v>
      </c>
      <c r="N7" s="47">
        <f>VLOOKUP(B7,[1]Summary!$A$1:$I$65536,9,FALSE)</f>
        <v>2.1743726939360908</v>
      </c>
      <c r="O7" s="50">
        <f t="shared" ref="O7:O32" si="1">M7/N7-1</f>
        <v>0.15393088512535735</v>
      </c>
      <c r="P7" s="51">
        <f>VLOOKUP(B7,[2]Summary!$A$1:$IJ$65536,11,FALSE)</f>
        <v>152.7094953236583</v>
      </c>
      <c r="Q7" s="52" t="str">
        <f>'Detailed Breakdown'!AW55&amp;" and "&amp;'Detailed Breakdown'!AX55</f>
        <v>Gone up mainly due to Changes due to issue of Model version DCP179,Table 1076: allowed revenue and rate of return, and No factors contributing to greater than 2% downward change.</v>
      </c>
    </row>
    <row r="8" spans="1:17" ht="85.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1.4159999999999999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VLOOKUP(B8,[2]Summary!$A$1:$J$65536,10,FALSE)</f>
        <v>1.4159999999999999</v>
      </c>
      <c r="N8" s="47">
        <f>VLOOKUP(B8,[1]Summary!$A$1:$I$65536,9,FALSE)</f>
        <v>0.159</v>
      </c>
      <c r="O8" s="50">
        <f t="shared" si="1"/>
        <v>7.9056603773584904</v>
      </c>
      <c r="P8" s="51">
        <f>VLOOKUP(B8,[2]Summary!$A$1:$IJ$65536,11,FALSE)</f>
        <v>41.658524542309131</v>
      </c>
      <c r="Q8" s="52" t="str">
        <f>'Detailed Breakdown'!AW56&amp;" and "&amp;'Detailed Breakdown'!AX56</f>
        <v>Gone up mainly due to Changes due to issue of Model version DCP179,Table 1032: LAF values,Table 1055: NGC exit,Table 1076: allowed revenue and rate of return, and Gone down mainly due to Table 1020: Change In 500MW Model,Table 1059: Otex,Table 1068 - annual hours in time bands,Table 1053: volumes and mpans etc forecast,</v>
      </c>
    </row>
    <row r="9" spans="1:17" ht="42.75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2.4590000000000001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8.3699999999999992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VLOOKUP(B9,[2]Summary!$A$1:$J$65536,10,FALSE)</f>
        <v>2.7441957602616514</v>
      </c>
      <c r="N9" s="47">
        <f>VLOOKUP(B9,[1]Summary!$A$1:$I$65536,9,FALSE)</f>
        <v>2.7709939981178859</v>
      </c>
      <c r="O9" s="50">
        <f t="shared" si="1"/>
        <v>-9.6709837244095542E-3</v>
      </c>
      <c r="P9" s="51">
        <f>VLOOKUP(B9,[2]Summary!$A$1:$IJ$65536,11,FALSE)</f>
        <v>293.96142669497681</v>
      </c>
      <c r="Q9" s="52" t="str">
        <f>'Detailed Breakdown'!AW57&amp;" and "&amp;'Detailed Breakdown'!AX57</f>
        <v>Gone up mainly due to Table 1076: allowed revenue and rate of return, and No factors contributing to greater than 2% downward change.</v>
      </c>
    </row>
    <row r="10" spans="1:17" ht="42.75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2.66</v>
      </c>
      <c r="F10" s="44">
        <f>VLOOKUP($B10,[2]Tariffs!$A:$I,5,FALSE)</f>
        <v>1.429</v>
      </c>
      <c r="G10" s="44">
        <f>VLOOKUP($B10,[2]Tariffs!$A:$I,6,FALSE)</f>
        <v>0</v>
      </c>
      <c r="H10" s="44">
        <f>VLOOKUP($B10,[2]Tariffs!$A:$I,7,FALSE)</f>
        <v>8.3699999999999992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VLOOKUP(B10,[2]Summary!$A$1:$J$65536,10,FALSE)</f>
        <v>2.4251831625137652</v>
      </c>
      <c r="N10" s="47">
        <f>VLOOKUP(B10,[1]Summary!$A$1:$I$65536,9,FALSE)</f>
        <v>2.1976343405334617</v>
      </c>
      <c r="O10" s="50">
        <f t="shared" si="1"/>
        <v>0.10354262207472953</v>
      </c>
      <c r="P10" s="51">
        <f>VLOOKUP(B10,[2]Summary!$A$1:$IJ$65536,11,FALSE)</f>
        <v>475.81431562112346</v>
      </c>
      <c r="Q10" s="52" t="str">
        <f>'Detailed Breakdown'!AW58&amp;" and "&amp;'Detailed Breakdown'!AX58</f>
        <v>Gone up mainly due to Changes due to issue of Model version DCP179,Table 1076: allowed revenue and rate of return, and No factors contributing to greater than 2% downward change.</v>
      </c>
    </row>
    <row r="11" spans="1:17" ht="99.7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1.4239999999999999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VLOOKUP(B11,[2]Summary!$A$1:$J$65536,10,FALSE)</f>
        <v>1.4239999999999999</v>
      </c>
      <c r="N11" s="47">
        <f>VLOOKUP(B11,[1]Summary!$A$1:$I$65536,9,FALSE)</f>
        <v>0.17400000000000002</v>
      </c>
      <c r="O11" s="50">
        <f t="shared" si="1"/>
        <v>7.1839080459770095</v>
      </c>
      <c r="P11" s="51">
        <f>VLOOKUP(B11,[2]Summary!$A$1:$IJ$65536,11,FALSE)</f>
        <v>73.864698824047366</v>
      </c>
      <c r="Q11" s="52" t="str">
        <f>'Detailed Breakdown'!AW59&amp;" and "&amp;'Detailed Breakdown'!AX59</f>
        <v>Gone up mainly due to Changes due to issue of Model version DCP179,Table 1032: LAF values,Table 1055: NGC exit,Table 1076: allowed revenue and rate of return, and Gone down mainly due to Table 1020: Change In 500MW Model,Table 1041: load characteristics (Coincidence Factor),Table 1059: Otex,Table 1068 - annual hours in time bands,Table 1053: volumes and mpans etc forecast,</v>
      </c>
    </row>
    <row r="12" spans="1:1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2.5179999999999998</v>
      </c>
      <c r="F12" s="44">
        <f>VLOOKUP($B12,[2]Tariffs!$A:$I,5,FALSE)</f>
        <v>1.403</v>
      </c>
      <c r="G12" s="44">
        <f>VLOOKUP($B12,[2]Tariffs!$A:$I,6,FALSE)</f>
        <v>0</v>
      </c>
      <c r="H12" s="44">
        <f>VLOOKUP($B12,[2]Tariffs!$A:$I,7,FALSE)</f>
        <v>37.15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VLOOKUP(B12,[2]Summary!$A$1:$J$65536,10,FALSE)</f>
        <v>2.4507315337973119</v>
      </c>
      <c r="N12" s="47" t="str">
        <f>VLOOKUP(B12,[1]Summary!$A$1:$I$65536,9,FALSE)</f>
        <v/>
      </c>
      <c r="O12" s="50"/>
      <c r="P12" s="51">
        <f>VLOOKUP(B12,[2]Summary!$A$1:$IJ$65536,11,FALSE)</f>
        <v>2154.4312564999523</v>
      </c>
      <c r="Q12" s="52"/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2.39</v>
      </c>
      <c r="F13" s="44">
        <f>VLOOKUP($B13,[2]Tariffs!$A:$I,5,FALSE)</f>
        <v>1.39</v>
      </c>
      <c r="G13" s="44">
        <f>VLOOKUP($B13,[2]Tariffs!$A:$I,6,FALSE)</f>
        <v>0</v>
      </c>
      <c r="H13" s="44">
        <f>VLOOKUP($B13,[2]Tariffs!$A:$I,7,FALSE)</f>
        <v>25.77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VLOOKUP(B13,[2]Summary!$A$1:$J$65536,10,FALSE)</f>
        <v>2.2505593352524342</v>
      </c>
      <c r="N13" s="47" t="str">
        <f>VLOOKUP(B13,[1]Summary!$A$1:$I$65536,9,FALSE)</f>
        <v/>
      </c>
      <c r="O13" s="50"/>
      <c r="P13" s="51">
        <f>VLOOKUP(B13,[2]Summary!$A$1:$IJ$65536,11,FALSE)</f>
        <v>2690.3995561741444</v>
      </c>
      <c r="Q13" s="52"/>
    </row>
    <row r="14" spans="1:1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1.9339999999999999</v>
      </c>
      <c r="F14" s="44">
        <f>VLOOKUP($B14,[2]Tariffs!$A:$I,5,FALSE)</f>
        <v>1.337</v>
      </c>
      <c r="G14" s="44">
        <f>VLOOKUP($B14,[2]Tariffs!$A:$I,6,FALSE)</f>
        <v>0</v>
      </c>
      <c r="H14" s="44">
        <f>VLOOKUP($B14,[2]Tariffs!$A:$I,7,FALSE)</f>
        <v>172.89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VLOOKUP(B14,[2]Summary!$A$1:$J$65536,10,FALSE)</f>
        <v>2.3631531062953246</v>
      </c>
      <c r="N14" s="47" t="str">
        <f>VLOOKUP(B14,[1]Summary!$A$1:$I$65536,9,FALSE)</f>
        <v/>
      </c>
      <c r="O14" s="50"/>
      <c r="P14" s="51">
        <f>VLOOKUP(B14,[2]Summary!$A$1:$IJ$65536,11,FALSE)</f>
        <v>2657.8816286452902</v>
      </c>
      <c r="Q14" s="52"/>
    </row>
    <row r="15" spans="1:17" x14ac:dyDescent="0.2">
      <c r="A15" s="40"/>
      <c r="B15" s="41" t="s">
        <v>79</v>
      </c>
      <c r="C15" s="42"/>
      <c r="D15" s="43"/>
      <c r="E15" s="44">
        <f>VLOOKUP($B15,[2]Tariffs!$A:$I,4,FALSE)</f>
        <v>13.893000000000001</v>
      </c>
      <c r="F15" s="44">
        <f>VLOOKUP($B15,[2]Tariffs!$A:$I,5,FALSE)</f>
        <v>1.806</v>
      </c>
      <c r="G15" s="44">
        <f>VLOOKUP($B15,[2]Tariffs!$A:$I,6,FALSE)</f>
        <v>1.42</v>
      </c>
      <c r="H15" s="44">
        <f>VLOOKUP($B15,[2]Tariffs!$A:$I,7,FALSE)</f>
        <v>5.17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>
        <f>VLOOKUP(B15,[2]Summary!$A$1:$J$65536,10,FALSE)</f>
        <v>4.9085750110886952</v>
      </c>
      <c r="N15" s="47" t="str">
        <f>VLOOKUP(B15,[1]Summary!$A$1:$I$65536,9,FALSE)</f>
        <v/>
      </c>
      <c r="O15" s="50"/>
      <c r="P15" s="51">
        <f>VLOOKUP(B15,[2]Summary!$A$1:$IJ$65536,11,FALSE)</f>
        <v>75.672524475256765</v>
      </c>
      <c r="Q15" s="52"/>
    </row>
    <row r="16" spans="1:17" x14ac:dyDescent="0.2">
      <c r="A16" s="40"/>
      <c r="B16" s="41" t="s">
        <v>80</v>
      </c>
      <c r="C16" s="42"/>
      <c r="D16" s="43"/>
      <c r="E16" s="44">
        <f>VLOOKUP($B16,[2]Tariffs!$A:$I,4,FALSE)</f>
        <v>14.143000000000001</v>
      </c>
      <c r="F16" s="44">
        <f>VLOOKUP($B16,[2]Tariffs!$A:$I,5,FALSE)</f>
        <v>1.8169999999999999</v>
      </c>
      <c r="G16" s="44">
        <f>VLOOKUP($B16,[2]Tariffs!$A:$I,6,FALSE)</f>
        <v>1.423</v>
      </c>
      <c r="H16" s="44">
        <f>VLOOKUP($B16,[2]Tariffs!$A:$I,7,FALSE)</f>
        <v>8.3699999999999992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VLOOKUP(B16,[2]Summary!$A$1:$J$65536,10,FALSE)</f>
        <v>2.4834142481271719</v>
      </c>
      <c r="N16" s="47">
        <f>VLOOKUP(B16,[1]Summary!$A$1:$I$65536,9,FALSE)</f>
        <v>2.5278151969868663</v>
      </c>
      <c r="O16" s="50">
        <f t="shared" ref="O16" si="3">M16/N16-1</f>
        <v>-1.7564950520362332E-2</v>
      </c>
      <c r="P16" s="51">
        <f>VLOOKUP(B16,[2]Summary!$A$1:$IJ$65536,11,FALSE)</f>
        <v>1672.1042887817048</v>
      </c>
      <c r="Q16" s="52"/>
    </row>
    <row r="17" spans="1:17" ht="42.75" x14ac:dyDescent="0.2">
      <c r="A17" s="40"/>
      <c r="B17" s="41" t="s">
        <v>21</v>
      </c>
      <c r="C17" s="42"/>
      <c r="D17" s="43">
        <f>VLOOKUP($B17,[1]Tariffs!$A$15:$I$42,3,FALSE)</f>
        <v>0</v>
      </c>
      <c r="E17" s="44">
        <f>VLOOKUP($B17,[2]Tariffs!$A:$I,4,FALSE)</f>
        <v>10.317</v>
      </c>
      <c r="F17" s="44">
        <f>VLOOKUP($B17,[2]Tariffs!$A:$I,5,FALSE)</f>
        <v>1.617</v>
      </c>
      <c r="G17" s="44">
        <f>VLOOKUP($B17,[2]Tariffs!$A:$I,6,FALSE)</f>
        <v>1.3759999999999999</v>
      </c>
      <c r="H17" s="44">
        <f>VLOOKUP($B17,[2]Tariffs!$A:$I,7,FALSE)</f>
        <v>11.81</v>
      </c>
      <c r="I17" s="44">
        <f>VLOOKUP($B17,[2]Tariffs!$A:$I,8,FALSE)</f>
        <v>3.05</v>
      </c>
      <c r="J17" s="44">
        <f>VLOOKUP($B17,[2]Tariffs!$A:$I,9,FALSE)</f>
        <v>6.95</v>
      </c>
      <c r="K17" s="44">
        <f t="shared" si="0"/>
        <v>3.05</v>
      </c>
      <c r="L17" s="54"/>
      <c r="M17" s="47">
        <f>VLOOKUP(B17,[2]Summary!$A$1:$J$65536,10,FALSE)</f>
        <v>2.7598155321277598</v>
      </c>
      <c r="N17" s="47">
        <f>VLOOKUP(B17,[1]Summary!$A$1:$I$65536,9,FALSE)</f>
        <v>2.5516454080661717</v>
      </c>
      <c r="O17" s="50">
        <f t="shared" si="1"/>
        <v>8.1582700873533698E-2</v>
      </c>
      <c r="P17" s="51">
        <f>VLOOKUP(B17,[2]Summary!$A$1:$IJ$65536,11,FALSE)</f>
        <v>5225.7566616156391</v>
      </c>
      <c r="Q17" s="52" t="str">
        <f>'Detailed Breakdown'!AW65&amp;" and "&amp;'Detailed Breakdown'!AX65</f>
        <v>Gone up mainly due to Changes due to issue of Model version DCP179,Table 1076: allowed revenue and rate of return, and No factors contributing to greater than 2% downward change.</v>
      </c>
    </row>
    <row r="18" spans="1:17" ht="42.75" x14ac:dyDescent="0.2">
      <c r="A18" s="40"/>
      <c r="B18" s="41" t="s">
        <v>22</v>
      </c>
      <c r="C18" s="42"/>
      <c r="D18" s="43">
        <f>VLOOKUP($B18,[1]Tariffs!$A$15:$I$42,3,FALSE)</f>
        <v>0</v>
      </c>
      <c r="E18" s="44">
        <f>VLOOKUP($B18,[2]Tariffs!$A:$I,4,FALSE)</f>
        <v>8.2810000000000006</v>
      </c>
      <c r="F18" s="44">
        <f>VLOOKUP($B18,[2]Tariffs!$A:$I,5,FALSE)</f>
        <v>1.48</v>
      </c>
      <c r="G18" s="44">
        <f>VLOOKUP($B18,[2]Tariffs!$A:$I,6,FALSE)</f>
        <v>1.347</v>
      </c>
      <c r="H18" s="44">
        <f>VLOOKUP($B18,[2]Tariffs!$A:$I,7,FALSE)</f>
        <v>9.09</v>
      </c>
      <c r="I18" s="44">
        <f>VLOOKUP($B18,[2]Tariffs!$A:$I,8,FALSE)</f>
        <v>3.27</v>
      </c>
      <c r="J18" s="44">
        <f>VLOOKUP($B18,[2]Tariffs!$A:$I,9,FALSE)</f>
        <v>6.72</v>
      </c>
      <c r="K18" s="44">
        <f t="shared" si="0"/>
        <v>3.27</v>
      </c>
      <c r="L18" s="54"/>
      <c r="M18" s="47">
        <f>VLOOKUP(B18,[2]Summary!$A$1:$J$65536,10,FALSE)</f>
        <v>2.4737583344297498</v>
      </c>
      <c r="N18" s="47">
        <f>VLOOKUP(B18,[1]Summary!$A$1:$I$65536,9,FALSE)</f>
        <v>2.1908805676867873</v>
      </c>
      <c r="O18" s="50">
        <f t="shared" si="1"/>
        <v>0.12911601431639674</v>
      </c>
      <c r="P18" s="51">
        <f>VLOOKUP(B18,[2]Summary!$A$1:$IJ$65536,11,FALSE)</f>
        <v>9706.9842101711474</v>
      </c>
      <c r="Q18" s="52" t="str">
        <f>'Detailed Breakdown'!AW66&amp;" and "&amp;'Detailed Breakdown'!AX66</f>
        <v>Gone up mainly due to Changes due to issue of Model version DCP179,Table 1076: allowed revenue and rate of return, and No factors contributing to greater than 2% downward change.</v>
      </c>
    </row>
    <row r="19" spans="1:17" ht="42.75" x14ac:dyDescent="0.2">
      <c r="A19" s="40"/>
      <c r="B19" s="41" t="s">
        <v>23</v>
      </c>
      <c r="C19" s="42"/>
      <c r="D19" s="43">
        <f>VLOOKUP($B19,[1]Tariffs!$A$15:$I$42,3,FALSE)</f>
        <v>0</v>
      </c>
      <c r="E19" s="44">
        <f>VLOOKUP($B19,[2]Tariffs!$A:$I,4,FALSE)</f>
        <v>6.4630000000000001</v>
      </c>
      <c r="F19" s="44">
        <f>VLOOKUP($B19,[2]Tariffs!$A:$I,5,FALSE)</f>
        <v>1.383</v>
      </c>
      <c r="G19" s="44">
        <f>VLOOKUP($B19,[2]Tariffs!$A:$I,6,FALSE)</f>
        <v>1.3240000000000001</v>
      </c>
      <c r="H19" s="44">
        <f>VLOOKUP($B19,[2]Tariffs!$A:$I,7,FALSE)</f>
        <v>90.23</v>
      </c>
      <c r="I19" s="44">
        <f>VLOOKUP($B19,[2]Tariffs!$A:$I,8,FALSE)</f>
        <v>2.78</v>
      </c>
      <c r="J19" s="44">
        <f>VLOOKUP($B19,[2]Tariffs!$A:$I,9,FALSE)</f>
        <v>6.82</v>
      </c>
      <c r="K19" s="44">
        <f t="shared" si="0"/>
        <v>2.78</v>
      </c>
      <c r="L19" s="54"/>
      <c r="M19" s="47">
        <f>VLOOKUP(B19,[2]Summary!$A$1:$J$65536,10,FALSE)</f>
        <v>2.0654385565949069</v>
      </c>
      <c r="N19" s="47">
        <f>VLOOKUP(B19,[1]Summary!$A$1:$I$65536,9,FALSE)</f>
        <v>1.6735689770032247</v>
      </c>
      <c r="O19" s="50">
        <f t="shared" si="1"/>
        <v>0.23415203375326854</v>
      </c>
      <c r="P19" s="51">
        <f>VLOOKUP(B19,[2]Summary!$A$1:$IJ$65536,11,FALSE)</f>
        <v>47350.366379585743</v>
      </c>
      <c r="Q19" s="52" t="str">
        <f>'Detailed Breakdown'!AW67&amp;" and "&amp;'Detailed Breakdown'!AX67</f>
        <v>Gone up mainly due to Changes due to issue of Model version DCP179,Table 1076: allowed revenue and rate of return, and Gone down mainly due to Table 1059: Otex,</v>
      </c>
    </row>
    <row r="20" spans="1:17" ht="42.75" x14ac:dyDescent="0.2">
      <c r="A20" s="40"/>
      <c r="B20" s="41" t="s">
        <v>74</v>
      </c>
      <c r="C20" s="42"/>
      <c r="D20" s="43">
        <f>VLOOKUP($B20,[1]Tariffs!$A$15:$I$42,3,FALSE)</f>
        <v>8</v>
      </c>
      <c r="E20" s="44">
        <f>VLOOKUP($B20,[2]Tariffs!$A:$I,4,FALSE)</f>
        <v>2.976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VLOOKUP(B20,[2]Summary!$A$1:$J$65536,10,FALSE)</f>
        <v>2.976</v>
      </c>
      <c r="N20" s="47">
        <f>VLOOKUP(B20,[1]Summary!$A$1:$I$65536,9,FALSE)</f>
        <v>2.4849999999999994</v>
      </c>
      <c r="O20" s="50">
        <f t="shared" si="1"/>
        <v>0.19758551307847116</v>
      </c>
      <c r="P20" s="51">
        <f>VLOOKUP(B20,[2]Summary!$A$1:$IJ$65536,11,FALSE)</f>
        <v>406.51163463356664</v>
      </c>
      <c r="Q20" s="52" t="str">
        <f>'Detailed Breakdown'!AW68&amp;" and "&amp;'Detailed Breakdown'!AX68</f>
        <v>Gone up mainly due to Changes due to issue of Model version DCP179,Table 1076: allowed revenue and rate of return, and Gone down mainly due to Table 1053: volumes and mpans etc forecast,</v>
      </c>
    </row>
    <row r="21" spans="1:17" ht="57" x14ac:dyDescent="0.2">
      <c r="A21" s="40"/>
      <c r="B21" s="41" t="s">
        <v>75</v>
      </c>
      <c r="C21" s="42"/>
      <c r="D21" s="43">
        <f>VLOOKUP($B21,[1]Tariffs!$A$15:$I$42,3,FALSE)</f>
        <v>1</v>
      </c>
      <c r="E21" s="44">
        <f>VLOOKUP($B21,[2]Tariffs!$A:$I,4,FALSE)</f>
        <v>3.3479999999999999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VLOOKUP(B21,[2]Summary!$A$1:$J$65536,10,FALSE)</f>
        <v>3.3479999999999999</v>
      </c>
      <c r="N21" s="47">
        <f>VLOOKUP(B21,[1]Summary!$A$1:$I$65536,9,FALSE)</f>
        <v>3.4849999999999994</v>
      </c>
      <c r="O21" s="50">
        <f t="shared" si="1"/>
        <v>-3.9311334289813371E-2</v>
      </c>
      <c r="P21" s="51">
        <f>VLOOKUP(B21,[2]Summary!$A$1:$IJ$65536,11,FALSE)</f>
        <v>374.789970403567</v>
      </c>
      <c r="Q21" s="52" t="str">
        <f>'Detailed Breakdown'!AW69&amp;" and "&amp;'Detailed Breakdown'!AX69</f>
        <v>Gone up mainly due to Table 1076: allowed revenue and rate of return, and Gone down mainly due to Changes due to issue of Model version DCP179,Table 1053: volumes and mpans etc forecast,</v>
      </c>
    </row>
    <row r="22" spans="1:17" ht="42.75" x14ac:dyDescent="0.2">
      <c r="A22" s="40"/>
      <c r="B22" s="41" t="s">
        <v>76</v>
      </c>
      <c r="C22" s="42"/>
      <c r="D22" s="43">
        <f>VLOOKUP($B22,[1]Tariffs!$A$15:$I$42,3,FALSE)</f>
        <v>1</v>
      </c>
      <c r="E22" s="44">
        <f>VLOOKUP($B22,[2]Tariffs!$A:$I,4,FALSE)</f>
        <v>4.2229999999999999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VLOOKUP(B22,[2]Summary!$A$1:$J$65536,10,FALSE)</f>
        <v>4.2229999999999999</v>
      </c>
      <c r="N22" s="47">
        <f>VLOOKUP(B22,[1]Summary!$A$1:$I$65536,9,FALSE)</f>
        <v>5.5819999999999999</v>
      </c>
      <c r="O22" s="50">
        <f t="shared" si="1"/>
        <v>-0.24346112504478679</v>
      </c>
      <c r="P22" s="51">
        <f>VLOOKUP(B22,[2]Summary!$A$1:$IJ$65536,11,FALSE)</f>
        <v>233.37083374055067</v>
      </c>
      <c r="Q22" s="52" t="str">
        <f>'Detailed Breakdown'!AW70&amp;" and "&amp;'Detailed Breakdown'!AX70</f>
        <v>Gone up mainly due to Table 1059: Otex, and Gone down mainly due to Changes due to issue of Model version DCP179,Table 1053: volumes and mpans etc forecast,</v>
      </c>
    </row>
    <row r="23" spans="1:17" ht="28.5" x14ac:dyDescent="0.2">
      <c r="A23" s="40"/>
      <c r="B23" s="41" t="s">
        <v>77</v>
      </c>
      <c r="C23" s="42"/>
      <c r="D23" s="43">
        <f>VLOOKUP($B23,[1]Tariffs!$A$15:$I$42,3,FALSE)</f>
        <v>1</v>
      </c>
      <c r="E23" s="44">
        <f>VLOOKUP($B23,[2]Tariffs!$A:$I,4,FALSE)</f>
        <v>2.6160000000000001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/>
      <c r="N23" s="47"/>
      <c r="O23" s="50"/>
      <c r="P23" s="51"/>
      <c r="Q23" s="52" t="str">
        <f>'Detailed Breakdown'!AW71&amp;" and "&amp;'Detailed Breakdown'!AX71</f>
        <v>No factors contributing to greater than 2% upward change. and No factors contributing to greater than 2% downward change.</v>
      </c>
    </row>
    <row r="24" spans="1:17" ht="57" x14ac:dyDescent="0.2">
      <c r="A24" s="40"/>
      <c r="B24" s="41" t="s">
        <v>24</v>
      </c>
      <c r="C24" s="42"/>
      <c r="D24" s="43">
        <f>VLOOKUP($B24,[1]Tariffs!$A$15:$I$42,3,FALSE)</f>
        <v>0</v>
      </c>
      <c r="E24" s="44">
        <f>VLOOKUP($B24,[2]Tariffs!$A:$I,4,FALSE)</f>
        <v>33.837000000000003</v>
      </c>
      <c r="F24" s="44">
        <f>VLOOKUP($B24,[2]Tariffs!$A:$I,5,FALSE)</f>
        <v>2.6640000000000001</v>
      </c>
      <c r="G24" s="44">
        <f>VLOOKUP($B24,[2]Tariffs!$A:$I,6,FALSE)</f>
        <v>2.2469999999999999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VLOOKUP(B24,[2]Summary!$A$1:$J$65536,10,FALSE)</f>
        <v>3.4990555834486079</v>
      </c>
      <c r="N24" s="47">
        <f>VLOOKUP(B24,[1]Summary!$A$1:$I$65536,9,FALSE)</f>
        <v>3.6313435033715296</v>
      </c>
      <c r="O24" s="50">
        <f t="shared" si="1"/>
        <v>-3.642947019473608E-2</v>
      </c>
      <c r="P24" s="51">
        <f>VLOOKUP(B24,[2]Summary!$A$1:$IJ$65536,11,FALSE)</f>
        <v>144627.5697990029</v>
      </c>
      <c r="Q24" s="52" t="str">
        <f>'Detailed Breakdown'!AW72&amp;" and "&amp;'Detailed Breakdown'!AX72</f>
        <v>Gone up mainly due to Table 1076: allowed revenue and rate of return, and Gone down mainly due to Changes due to issue of Model version DCP179,Table 1053: volumes and mpans etc forecast,</v>
      </c>
    </row>
    <row r="25" spans="1:17" ht="15" customHeight="1" x14ac:dyDescent="0.2">
      <c r="A25" s="40"/>
      <c r="B25" s="41" t="s">
        <v>82</v>
      </c>
      <c r="C25" s="42"/>
      <c r="D25" s="43" t="str">
        <f>VLOOKUP($B25,[1]Tariffs!$A$15:$I$42,3,FALSE)</f>
        <v>8&amp;0</v>
      </c>
      <c r="E25" s="44">
        <f>VLOOKUP($B25,[2]Tariffs!$A:$I,4,FALSE)</f>
        <v>-0.69599999999999995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VLOOKUP(B25,[2]Summary!$A$1:$J$65536,10,FALSE)</f>
        <v>-0.69599999999999995</v>
      </c>
      <c r="N25" s="47">
        <f>[1]Summary!$I$116</f>
        <v>-0.67300000000000004</v>
      </c>
      <c r="O25" s="50">
        <f t="shared" si="1"/>
        <v>3.4175334323922613E-2</v>
      </c>
      <c r="P25" s="51">
        <f>VLOOKUP(B25,[2]Summary!$A$1:$IJ$65536,11,FALSE)</f>
        <v>-78.233267390769214</v>
      </c>
      <c r="Q25" s="55"/>
    </row>
    <row r="26" spans="1:17" ht="15" customHeight="1" x14ac:dyDescent="0.2">
      <c r="A26" s="40"/>
      <c r="B26" s="41" t="s">
        <v>47</v>
      </c>
      <c r="C26" s="42"/>
      <c r="D26" s="43">
        <f>VLOOKUP($B26,[1]Tariffs!$A$15:$I$42,3,FALSE)</f>
        <v>8</v>
      </c>
      <c r="E26" s="44">
        <f>VLOOKUP($B26,[2]Tariffs!$A:$I,4,FALSE)</f>
        <v>-0.629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>
        <f>VLOOKUP(B26,[2]Summary!$A$1:$J$65536,10,FALSE)</f>
        <v>-0.629</v>
      </c>
      <c r="N26" s="47"/>
      <c r="O26" s="50"/>
      <c r="P26" s="51">
        <f>VLOOKUP(B26,[2]Summary!$A$1:$IJ$65536,11,FALSE)</f>
        <v>-579.15084977086201</v>
      </c>
      <c r="Q26" s="55"/>
    </row>
    <row r="27" spans="1:17" x14ac:dyDescent="0.2">
      <c r="A27" s="40"/>
      <c r="B27" s="41" t="s">
        <v>48</v>
      </c>
      <c r="C27" s="42"/>
      <c r="D27" s="43">
        <f>VLOOKUP($B27,[1]Tariffs!$A$15:$I$42,3,FALSE)</f>
        <v>0</v>
      </c>
      <c r="E27" s="44">
        <f>VLOOKUP($B27,[2]Tariffs!$A:$I,4,FALSE)</f>
        <v>-0.69599999999999995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VLOOKUP(B27,[2]Summary!$A$1:$J$65536,10,FALSE)</f>
        <v>-0.68403627188161131</v>
      </c>
      <c r="N27" s="47">
        <f>VLOOKUP(B27,[1]Summary!$A$1:$I$65536,9,FALSE)</f>
        <v>-0.66552915660585354</v>
      </c>
      <c r="O27" s="50">
        <f t="shared" si="1"/>
        <v>2.7808120939648351E-2</v>
      </c>
      <c r="P27" s="51">
        <f>VLOOKUP(B27,[2]Summary!$A$1:$IJ$65536,11,FALSE)</f>
        <v>-605.58235839627275</v>
      </c>
      <c r="Q27" s="55"/>
    </row>
    <row r="28" spans="1:17" ht="15" customHeight="1" x14ac:dyDescent="0.2">
      <c r="A28" s="40"/>
      <c r="B28" s="41" t="s">
        <v>49</v>
      </c>
      <c r="C28" s="42"/>
      <c r="D28" s="43">
        <f>VLOOKUP($B28,[1]Tariffs!$A$15:$I$42,3,FALSE)</f>
        <v>0</v>
      </c>
      <c r="E28" s="44">
        <f>VLOOKUP($B28,[2]Tariffs!$A:$I,4,FALSE)</f>
        <v>-8.5429999999999993</v>
      </c>
      <c r="F28" s="44">
        <f>VLOOKUP($B28,[2]Tariffs!$A:$I,5,FALSE)</f>
        <v>-0.35399999999999998</v>
      </c>
      <c r="G28" s="44">
        <f>VLOOKUP($B28,[2]Tariffs!$A:$I,6,FALSE)</f>
        <v>-9.1999999999999998E-2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VLOOKUP(B28,[2]Summary!$A$1:$J$65536,10,FALSE)</f>
        <v>-0.70900522195794435</v>
      </c>
      <c r="N28" s="47">
        <f>VLOOKUP(B28,[1]Summary!$A$1:$I$65536,9,FALSE)</f>
        <v>-0.67406666413529603</v>
      </c>
      <c r="O28" s="50">
        <f t="shared" si="1"/>
        <v>5.1832496222711244E-2</v>
      </c>
      <c r="P28" s="51">
        <f>VLOOKUP(B28,[2]Summary!$A$1:$IJ$65536,11,FALSE)</f>
        <v>-992.24971117786674</v>
      </c>
      <c r="Q28" s="55"/>
    </row>
    <row r="29" spans="1:17" ht="15" customHeight="1" x14ac:dyDescent="0.2">
      <c r="A29" s="40"/>
      <c r="B29" s="41" t="s">
        <v>50</v>
      </c>
      <c r="C29" s="42"/>
      <c r="D29" s="43">
        <f>VLOOKUP($B29,[1]Tariffs!$A$15:$I$42,3,FALSE)</f>
        <v>0</v>
      </c>
      <c r="E29" s="44">
        <f>VLOOKUP($B29,[2]Tariffs!$A:$I,4,FALSE)</f>
        <v>-0.629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VLOOKUP(B29,[2]Summary!$A$1:$J$65536,10,FALSE)</f>
        <v>-0.61322556093428882</v>
      </c>
      <c r="N29" s="47">
        <f>VLOOKUP(B29,[1]Summary!$A$1:$I$65536,9,FALSE)</f>
        <v>-0.59667616053984762</v>
      </c>
      <c r="O29" s="50">
        <f t="shared" si="1"/>
        <v>2.7735983920436746E-2</v>
      </c>
      <c r="P29" s="51">
        <f>VLOOKUP(B29,[2]Summary!$A$1:$IJ$65536,11,FALSE)</f>
        <v>-657.43511628465797</v>
      </c>
      <c r="Q29" s="55"/>
    </row>
    <row r="30" spans="1:17" ht="15" customHeight="1" x14ac:dyDescent="0.2">
      <c r="A30" s="40"/>
      <c r="B30" s="41" t="s">
        <v>51</v>
      </c>
      <c r="C30" s="42"/>
      <c r="D30" s="43">
        <f>VLOOKUP($B30,[1]Tariffs!$A$15:$I$42,3,FALSE)</f>
        <v>0</v>
      </c>
      <c r="E30" s="44">
        <f>VLOOKUP($B30,[2]Tariffs!$A:$I,4,FALSE)</f>
        <v>-7.8440000000000003</v>
      </c>
      <c r="F30" s="44">
        <f>VLOOKUP($B30,[2]Tariffs!$A:$I,5,FALSE)</f>
        <v>-0.30299999999999999</v>
      </c>
      <c r="G30" s="44">
        <f>VLOOKUP($B30,[2]Tariffs!$A:$I,6,FALSE)</f>
        <v>-8.2000000000000003E-2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>
        <f>VLOOKUP(B30,[2]Summary!$A$1:$J$65536,10,FALSE)</f>
        <v>-0.63813463549838467</v>
      </c>
      <c r="N30" s="47">
        <f>VLOOKUP(B30,[1]Summary!$A$1:$I$65536,9,FALSE)</f>
        <v>-0.62790704668759667</v>
      </c>
      <c r="O30" s="50">
        <f t="shared" si="1"/>
        <v>1.628838036575897E-2</v>
      </c>
      <c r="P30" s="51">
        <f>VLOOKUP(B30,[2]Summary!$A$1:$IJ$65536,11,FALSE)</f>
        <v>-2093.0234289993737</v>
      </c>
      <c r="Q30" s="55"/>
    </row>
    <row r="31" spans="1:17" x14ac:dyDescent="0.2">
      <c r="A31" s="40"/>
      <c r="B31" s="41" t="s">
        <v>52</v>
      </c>
      <c r="C31" s="42"/>
      <c r="D31" s="43">
        <f>VLOOKUP($B31,[1]Tariffs!$A$15:$I$42,3,FALSE)</f>
        <v>0</v>
      </c>
      <c r="E31" s="44">
        <f>VLOOKUP($B31,[2]Tariffs!$A:$I,4,FALSE)</f>
        <v>-0.4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43.5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VLOOKUP(B31,[2]Summary!$A$1:$J$65536,10,FALSE)</f>
        <v>-0.38984741182086968</v>
      </c>
      <c r="N31" s="47">
        <f>VLOOKUP(B31,[1]Summary!$A$1:$I$65536,9,FALSE)</f>
        <v>-0.38267642673343066</v>
      </c>
      <c r="O31" s="50">
        <f t="shared" si="1"/>
        <v>1.8739030121743827E-2</v>
      </c>
      <c r="P31" s="51">
        <f>VLOOKUP(B31,[2]Summary!$A$1:$IJ$65536,11,FALSE)</f>
        <v>-6696.2589480486868</v>
      </c>
      <c r="Q31" s="55"/>
    </row>
    <row r="32" spans="1:17" x14ac:dyDescent="0.2">
      <c r="A32" s="40"/>
      <c r="B32" s="41" t="s">
        <v>53</v>
      </c>
      <c r="C32" s="42"/>
      <c r="D32" s="43">
        <f>VLOOKUP($B32,[1]Tariffs!$A$15:$I$42,3,FALSE)</f>
        <v>0</v>
      </c>
      <c r="E32" s="44">
        <f>VLOOKUP($B32,[2]Tariffs!$A:$I,4,FALSE)</f>
        <v>-5.4420000000000002</v>
      </c>
      <c r="F32" s="44">
        <f>VLOOKUP($B32,[2]Tariffs!$A:$I,5,FALSE)</f>
        <v>-0.13200000000000001</v>
      </c>
      <c r="G32" s="44">
        <f>VLOOKUP($B32,[2]Tariffs!$A:$I,6,FALSE)</f>
        <v>-4.5999999999999999E-2</v>
      </c>
      <c r="H32" s="44">
        <f>VLOOKUP($B32,[2]Tariffs!$A:$I,7,FALSE)</f>
        <v>43.5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VLOOKUP(B32,[2]Summary!$A$1:$J$65536,10,FALSE)</f>
        <v>-0.46921795496464425</v>
      </c>
      <c r="N32" s="47">
        <f>VLOOKUP(B32,[1]Summary!$A$1:$I$65536,9,FALSE)</f>
        <v>-0.39764660181612799</v>
      </c>
      <c r="O32" s="50">
        <f t="shared" si="1"/>
        <v>0.17998733755459306</v>
      </c>
      <c r="P32" s="51">
        <f>VLOOKUP(B32,[2]Summary!$A$1:$IJ$65536,11,FALSE)</f>
        <v>-16411.782817836513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2014-12-03T12:20:53Z</cp:lastPrinted>
  <dcterms:created xsi:type="dcterms:W3CDTF">2012-04-17T13:56:47Z</dcterms:created>
  <dcterms:modified xsi:type="dcterms:W3CDTF">2016-12-19T14:00:11Z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