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Breakdown'!$B$1:$AQ$49</definedName>
  </definedNames>
  <calcPr calcId="145621"/>
</workbook>
</file>

<file path=xl/calcChain.xml><?xml version="1.0" encoding="utf-8"?>
<calcChain xmlns="http://schemas.openxmlformats.org/spreadsheetml/2006/main">
  <c r="N32" i="3" l="1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M14" i="3"/>
  <c r="M13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K15" i="3" l="1"/>
  <c r="K16" i="3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Q23" i="3" l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Q15" i="3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2" i="3" s="1"/>
  <c r="AV54" i="2"/>
  <c r="AY71" i="2"/>
  <c r="AW71" i="2" s="1"/>
  <c r="AY56" i="2"/>
  <c r="AW56" i="2" s="1"/>
  <c r="Q9" i="3" l="1"/>
  <c r="Q17" i="3"/>
  <c r="Q11" i="3"/>
  <c r="AX62" i="2"/>
  <c r="Q10" i="3"/>
  <c r="AX71" i="2"/>
  <c r="Q24" i="3" s="1"/>
  <c r="Q8" i="3"/>
  <c r="Q21" i="3"/>
  <c r="Q19" i="3"/>
  <c r="AX64" i="2"/>
  <c r="Q18" i="3" s="1"/>
  <c r="Q7" i="3"/>
  <c r="Q20" i="3"/>
  <c r="AZ54" i="2"/>
  <c r="AX54" i="2" s="1"/>
  <c r="Q6" i="3" s="1"/>
  <c r="Q16" i="3" l="1"/>
  <c r="O6" i="3"/>
  <c r="K6" i="3" l="1"/>
</calcChain>
</file>

<file path=xl/sharedStrings.xml><?xml version="1.0" encoding="utf-8"?>
<sst xmlns="http://schemas.openxmlformats.org/spreadsheetml/2006/main" count="267" uniqueCount="98">
  <si>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</si>
  <si>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</si>
  <si>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</si>
  <si>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</si>
  <si>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</si>
  <si>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</si>
  <si>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</si>
  <si>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</si>
  <si>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</si>
  <si>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</si>
  <si>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</si>
  <si>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</si>
  <si>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</si>
  <si>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</si>
  <si>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</si>
  <si>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</si>
  <si>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</si>
  <si>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</si>
  <si>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</si>
  <si>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</si>
  <si>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</si>
  <si>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</si>
  <si>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</si>
  <si>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</si>
  <si>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</si>
  <si>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</si>
  <si>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</si>
  <si>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</si>
  <si>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</si>
  <si>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</si>
  <si>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</si>
  <si>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</si>
  <si>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</si>
  <si>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</si>
  <si>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</si>
  <si>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</si>
  <si>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</si>
  <si>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</si>
  <si>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</si>
  <si>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</si>
  <si>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</si>
  <si>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</si>
  <si>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</si>
  <si>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</si>
  <si>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</si>
  <si>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</si>
  <si>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</si>
  <si>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</si>
  <si>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</si>
  <si>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</si>
  <si>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</si>
  <si>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</si>
  <si>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</si>
  <si>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</si>
  <si>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</si>
  <si>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</si>
  <si>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</si>
  <si>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</si>
  <si>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</si>
  <si>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</si>
  <si>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</si>
  <si>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</si>
  <si>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</si>
  <si>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</si>
  <si>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</si>
  <si>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</si>
  <si>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</si>
  <si>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</si>
  <si>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</si>
  <si>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</si>
  <si>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</si>
  <si>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</si>
  <si>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</si>
  <si>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</si>
  <si>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</si>
  <si>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</si>
  <si>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</si>
  <si>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</si>
  <si>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</si>
  <si>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</si>
  <si>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</si>
  <si>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</si>
  <si>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</si>
  <si>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</si>
  <si>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</si>
  <si>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</si>
  <si>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</si>
  <si>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</si>
  <si>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</si>
  <si>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</si>
  <si>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</si>
  <si>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</si>
  <si>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</si>
  <si>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Table 1061/1062/1064: TPR data</t>
  </si>
  <si>
    <t>Table 1066/1068 - annual hours in time bands</t>
  </si>
  <si>
    <t>Table 1010 - no of days and Rate of return</t>
  </si>
  <si>
    <t>Table 1076: allowed revenue</t>
  </si>
  <si>
    <t>DNO : Mid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</si>
</sst>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66675</xdr:rowOff>
    </xdr:from>
    <xdr:to>
      <xdr:col>24</xdr:col>
      <xdr:colOff>466725</xdr:colOff>
      <xdr:row>1</xdr:row>
      <xdr:rowOff>816428</xdr:rowOff>
    </xdr:to>
    <xdr:sp macro="" textlink="">
      <xdr:nvSpPr>
        <xdr:cNvPr id="4" name="TextBox 3"/>
        <xdr:cNvSpPr txBox="1"/>
      </xdr:nvSpPr>
      <xdr:spPr>
        <a:xfrm>
          <a:off x="161924" y="270782"/>
          <a:ext cx="18347872" cy="74975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West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Mid%20W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West%20Mid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  <sheetName val="CDCM Model_Version 103_1 Apri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16 (Finals)</v>
          </cell>
        </row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2.3650000000000002</v>
          </cell>
          <cell r="E15">
            <v>0</v>
          </cell>
          <cell r="F15">
            <v>0</v>
          </cell>
          <cell r="G15">
            <v>3.91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2.6720000000000002</v>
          </cell>
          <cell r="E16">
            <v>6.7000000000000004E-2</v>
          </cell>
          <cell r="F16">
            <v>0</v>
          </cell>
          <cell r="G16">
            <v>3.91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0.19600000000000001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2.0169999999999999</v>
          </cell>
          <cell r="E18">
            <v>0</v>
          </cell>
          <cell r="F18">
            <v>0</v>
          </cell>
          <cell r="G18">
            <v>5.91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2.3809999999999998</v>
          </cell>
          <cell r="E19">
            <v>6.3E-2</v>
          </cell>
          <cell r="F19">
            <v>0</v>
          </cell>
          <cell r="G19">
            <v>5.91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0.36799999999999999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2.2360000000000002</v>
          </cell>
          <cell r="E21">
            <v>5.8000000000000003E-2</v>
          </cell>
          <cell r="F21">
            <v>0</v>
          </cell>
          <cell r="G21">
            <v>35.659999999999997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2.202</v>
          </cell>
          <cell r="E22">
            <v>5.0999999999999997E-2</v>
          </cell>
          <cell r="F22">
            <v>0</v>
          </cell>
          <cell r="G22">
            <v>22.95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1.39</v>
          </cell>
          <cell r="E23">
            <v>8.0000000000000002E-3</v>
          </cell>
          <cell r="F23">
            <v>0</v>
          </cell>
          <cell r="G23">
            <v>262.35000000000002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632</v>
          </cell>
          <cell r="C24"/>
          <cell r="D24">
            <v>13.433999999999999</v>
          </cell>
          <cell r="E24">
            <v>0.82199999999999995</v>
          </cell>
          <cell r="F24">
            <v>0.06</v>
          </cell>
          <cell r="G24">
            <v>3.91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633</v>
          </cell>
          <cell r="C25"/>
          <cell r="D25">
            <v>12.545</v>
          </cell>
          <cell r="E25">
            <v>0.76500000000000001</v>
          </cell>
          <cell r="F25">
            <v>5.6000000000000001E-2</v>
          </cell>
          <cell r="G25">
            <v>5.91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127, 129</v>
          </cell>
          <cell r="C26"/>
          <cell r="D26">
            <v>11.233000000000001</v>
          </cell>
          <cell r="E26">
            <v>0.67200000000000004</v>
          </cell>
          <cell r="F26">
            <v>0.04</v>
          </cell>
          <cell r="G26">
            <v>7.39</v>
          </cell>
          <cell r="H26">
            <v>3.45</v>
          </cell>
          <cell r="I26">
            <v>0.40600000000000003</v>
          </cell>
        </row>
        <row r="27">
          <cell r="A27" t="str">
            <v>LV Sub HH Metered</v>
          </cell>
          <cell r="B27" t="str">
            <v>128</v>
          </cell>
          <cell r="C27"/>
          <cell r="D27">
            <v>9.98</v>
          </cell>
          <cell r="E27">
            <v>0.57499999999999996</v>
          </cell>
          <cell r="F27">
            <v>1.9E-2</v>
          </cell>
          <cell r="G27">
            <v>5.69</v>
          </cell>
          <cell r="H27">
            <v>4.33</v>
          </cell>
          <cell r="I27">
            <v>0.34499999999999997</v>
          </cell>
        </row>
        <row r="28">
          <cell r="A28" t="str">
            <v>HV HH Metered</v>
          </cell>
          <cell r="B28" t="str">
            <v>365, 367</v>
          </cell>
          <cell r="C28"/>
          <cell r="D28">
            <v>7.3360000000000003</v>
          </cell>
          <cell r="E28">
            <v>0.39900000000000002</v>
          </cell>
          <cell r="F28">
            <v>7.0000000000000001E-3</v>
          </cell>
          <cell r="G28">
            <v>56.44</v>
          </cell>
          <cell r="H28">
            <v>4.58</v>
          </cell>
          <cell r="I28">
            <v>0.23100000000000001</v>
          </cell>
        </row>
        <row r="29">
          <cell r="A29" t="str">
            <v>NHH UMS category A</v>
          </cell>
          <cell r="B29" t="str">
            <v>95</v>
          </cell>
          <cell r="C29">
            <v>8</v>
          </cell>
          <cell r="D29">
            <v>1.9510000000000001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96</v>
          </cell>
          <cell r="C30">
            <v>1</v>
          </cell>
          <cell r="D30">
            <v>2.5259999999999998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</v>
          </cell>
          <cell r="C31">
            <v>1</v>
          </cell>
          <cell r="D31">
            <v>4.117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98</v>
          </cell>
          <cell r="C32">
            <v>1</v>
          </cell>
          <cell r="D32">
            <v>1.3680000000000001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99</v>
          </cell>
          <cell r="C33"/>
          <cell r="D33">
            <v>38.951000000000001</v>
          </cell>
          <cell r="E33">
            <v>1.216</v>
          </cell>
          <cell r="F33">
            <v>0.59499999999999997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625</v>
          </cell>
          <cell r="C34" t="str">
            <v>8&amp;0</v>
          </cell>
          <cell r="D34">
            <v>-0.54700000000000004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570</v>
          </cell>
          <cell r="C35">
            <v>8</v>
          </cell>
          <cell r="D35">
            <v>-0.46700000000000003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571</v>
          </cell>
          <cell r="C36"/>
          <cell r="D36">
            <v>-0.54700000000000004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0.23400000000000001</v>
          </cell>
        </row>
        <row r="37">
          <cell r="A37" t="str">
            <v>LV Generation Non-Intermittent</v>
          </cell>
          <cell r="B37" t="str">
            <v>573</v>
          </cell>
          <cell r="C37"/>
          <cell r="D37">
            <v>-4.5940000000000003</v>
          </cell>
          <cell r="E37">
            <v>-0.35</v>
          </cell>
          <cell r="F37">
            <v>-4.4999999999999998E-2</v>
          </cell>
          <cell r="G37">
            <v>0</v>
          </cell>
          <cell r="H37">
            <v>0</v>
          </cell>
          <cell r="I37">
            <v>0.23400000000000001</v>
          </cell>
        </row>
        <row r="38">
          <cell r="A38" t="str">
            <v>LV Sub Generation Intermittent</v>
          </cell>
          <cell r="B38" t="str">
            <v>572</v>
          </cell>
          <cell r="C38"/>
          <cell r="D38">
            <v>-0.46700000000000003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</v>
          </cell>
        </row>
        <row r="39">
          <cell r="A39" t="str">
            <v>LV Sub Generation Non-Intermittent</v>
          </cell>
          <cell r="B39" t="str">
            <v>574</v>
          </cell>
          <cell r="C39"/>
          <cell r="D39">
            <v>-3.919</v>
          </cell>
          <cell r="E39">
            <v>-0.30199999999999999</v>
          </cell>
          <cell r="F39">
            <v>-3.6999999999999998E-2</v>
          </cell>
          <cell r="G39">
            <v>0</v>
          </cell>
          <cell r="H39">
            <v>0</v>
          </cell>
          <cell r="I39">
            <v>0.2</v>
          </cell>
        </row>
        <row r="40">
          <cell r="A40" t="str">
            <v>HV Generation Intermittent</v>
          </cell>
          <cell r="B40" t="str">
            <v>575</v>
          </cell>
          <cell r="C40"/>
          <cell r="D40">
            <v>-0.23599999999999999</v>
          </cell>
          <cell r="E40">
            <v>0</v>
          </cell>
          <cell r="F40">
            <v>0</v>
          </cell>
          <cell r="G40">
            <v>27.21</v>
          </cell>
          <cell r="H40">
            <v>0</v>
          </cell>
          <cell r="I40">
            <v>0.16200000000000001</v>
          </cell>
        </row>
        <row r="41">
          <cell r="A41" t="str">
            <v>HV Generation Non-Intermittent</v>
          </cell>
          <cell r="B41" t="str">
            <v>577</v>
          </cell>
          <cell r="C41"/>
          <cell r="D41">
            <v>-1.988</v>
          </cell>
          <cell r="E41">
            <v>-0.161</v>
          </cell>
          <cell r="F41">
            <v>-1.2999999999999999E-2</v>
          </cell>
          <cell r="G41">
            <v>27.21</v>
          </cell>
          <cell r="H41">
            <v>0</v>
          </cell>
          <cell r="I41">
            <v>0.16200000000000001</v>
          </cell>
        </row>
        <row r="42">
          <cell r="A42" t="str">
            <v>LDNO LV: Domestic Unrestricted</v>
          </cell>
          <cell r="B42"/>
          <cell r="C42">
            <v>1</v>
          </cell>
          <cell r="D42">
            <v>1.5840000000000001</v>
          </cell>
          <cell r="E42">
            <v>0</v>
          </cell>
          <cell r="F42">
            <v>0</v>
          </cell>
          <cell r="G42">
            <v>2.62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West Midlands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217270336.13224521</v>
          </cell>
          <cell r="D14">
            <v>-24766.246533632278</v>
          </cell>
          <cell r="E14">
            <v>-5.1669022170697945E-5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7070231.284777374</v>
          </cell>
          <cell r="C46">
            <v>1954641</v>
          </cell>
          <cell r="D46">
            <v>195106628.91648492</v>
          </cell>
          <cell r="E46">
            <v>167210969.88498491</v>
          </cell>
          <cell r="F46">
            <v>27895659.031500001</v>
          </cell>
          <cell r="G46">
            <v>0</v>
          </cell>
          <cell r="H46">
            <v>0</v>
          </cell>
          <cell r="I46">
            <v>2.7595508698076263</v>
          </cell>
        </row>
        <row r="47">
          <cell r="A47" t="str">
            <v>LDNO LV: Domestic Unrestricted</v>
          </cell>
          <cell r="B47">
            <v>36851.20745288991</v>
          </cell>
          <cell r="C47">
            <v>12379.046203830683</v>
          </cell>
          <cell r="D47">
            <v>702103.94490100909</v>
          </cell>
          <cell r="E47">
            <v>583723.12605377624</v>
          </cell>
          <cell r="F47">
            <v>118380.81884723283</v>
          </cell>
          <cell r="G47">
            <v>0</v>
          </cell>
          <cell r="H47">
            <v>0</v>
          </cell>
          <cell r="I47">
            <v>1.9052400000693854</v>
          </cell>
        </row>
        <row r="48">
          <cell r="A48" t="str">
            <v>LDNO HV: Domestic Unrestricted</v>
          </cell>
          <cell r="B48">
            <v>65706.796322745387</v>
          </cell>
          <cell r="C48">
            <v>21806.525140590336</v>
          </cell>
          <cell r="D48">
            <v>907513.47752479336</v>
          </cell>
          <cell r="E48">
            <v>756285.22567479941</v>
          </cell>
          <cell r="F48">
            <v>151228.25184999398</v>
          </cell>
          <cell r="G48">
            <v>0</v>
          </cell>
          <cell r="H48">
            <v>0</v>
          </cell>
          <cell r="I48">
            <v>1.3811561791373537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1668561.6428189585</v>
          </cell>
          <cell r="C50">
            <v>298367</v>
          </cell>
          <cell r="D50">
            <v>29900113.568814591</v>
          </cell>
          <cell r="E50">
            <v>25641968.928314593</v>
          </cell>
          <cell r="F50">
            <v>4258144.6404999997</v>
          </cell>
          <cell r="G50">
            <v>0</v>
          </cell>
          <cell r="H50">
            <v>0</v>
          </cell>
          <cell r="I50">
            <v>1.7919693705951265</v>
          </cell>
        </row>
        <row r="51">
          <cell r="A51" t="str">
            <v>LDNO LV: Domestic Two Rate</v>
          </cell>
          <cell r="B51">
            <v>3142.8176508422612</v>
          </cell>
          <cell r="C51">
            <v>889.34183471545975</v>
          </cell>
          <cell r="D51">
            <v>50554.628457368293</v>
          </cell>
          <cell r="E51">
            <v>42049.852491984348</v>
          </cell>
          <cell r="F51">
            <v>8504.7759653839421</v>
          </cell>
          <cell r="G51">
            <v>0</v>
          </cell>
          <cell r="H51">
            <v>0</v>
          </cell>
          <cell r="I51">
            <v>1.6085765728030668</v>
          </cell>
        </row>
        <row r="52">
          <cell r="A52" t="str">
            <v>LDNO HV: Domestic Two Rate</v>
          </cell>
          <cell r="B52">
            <v>5018.2541511941472</v>
          </cell>
          <cell r="C52">
            <v>1117.0862226067427</v>
          </cell>
          <cell r="D52">
            <v>55193.749931670238</v>
          </cell>
          <cell r="E52">
            <v>47446.756977892481</v>
          </cell>
          <cell r="F52">
            <v>7746.9929537777607</v>
          </cell>
          <cell r="G52">
            <v>0</v>
          </cell>
          <cell r="H52">
            <v>0</v>
          </cell>
          <cell r="I52">
            <v>1.099859597954725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36434.372542560392</v>
          </cell>
          <cell r="C54">
            <v>10493</v>
          </cell>
          <cell r="D54">
            <v>71411.370183418359</v>
          </cell>
          <cell r="E54">
            <v>71411.370183418359</v>
          </cell>
          <cell r="F54">
            <v>0</v>
          </cell>
          <cell r="G54">
            <v>0</v>
          </cell>
          <cell r="H54">
            <v>0</v>
          </cell>
          <cell r="I54">
            <v>0.19600000000000001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1634364.9430083844</v>
          </cell>
          <cell r="C58">
            <v>134800</v>
          </cell>
          <cell r="D58">
            <v>35872979.100479111</v>
          </cell>
          <cell r="E58">
            <v>32965140.900479112</v>
          </cell>
          <cell r="F58">
            <v>2907838.2</v>
          </cell>
          <cell r="G58">
            <v>0</v>
          </cell>
          <cell r="H58">
            <v>0</v>
          </cell>
          <cell r="I58">
            <v>2.1949185372544471</v>
          </cell>
        </row>
        <row r="59">
          <cell r="A59" t="str">
            <v>LDNO LV: Small Non Domestic Unrestricted</v>
          </cell>
          <cell r="B59">
            <v>2563.1538157369887</v>
          </cell>
          <cell r="C59">
            <v>7230.8843155482336</v>
          </cell>
          <cell r="D59">
            <v>139143.40994754087</v>
          </cell>
          <cell r="E59">
            <v>34628.208050606714</v>
          </cell>
          <cell r="F59">
            <v>104515.20189693417</v>
          </cell>
          <cell r="G59">
            <v>0</v>
          </cell>
          <cell r="H59">
            <v>0</v>
          </cell>
          <cell r="I59">
            <v>5.4286016349562187</v>
          </cell>
        </row>
        <row r="60">
          <cell r="A60" t="str">
            <v>LDNO HV: Small Non Domestic Unrestricted</v>
          </cell>
          <cell r="B60">
            <v>13488.603973472258</v>
          </cell>
          <cell r="C60">
            <v>792.55046986166451</v>
          </cell>
          <cell r="D60">
            <v>140789.38155868338</v>
          </cell>
          <cell r="E60">
            <v>132458.09101949757</v>
          </cell>
          <cell r="F60">
            <v>8331.2905391858185</v>
          </cell>
          <cell r="G60">
            <v>0</v>
          </cell>
          <cell r="H60">
            <v>0</v>
          </cell>
          <cell r="I60">
            <v>1.0437654025247591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720167.69189684861</v>
          </cell>
          <cell r="C62">
            <v>34268</v>
          </cell>
          <cell r="D62">
            <v>13011718.476624895</v>
          </cell>
          <cell r="E62">
            <v>12272506.314624894</v>
          </cell>
          <cell r="F62">
            <v>739212.16200000001</v>
          </cell>
          <cell r="G62">
            <v>0</v>
          </cell>
          <cell r="H62">
            <v>0</v>
          </cell>
          <cell r="I62">
            <v>1.8067623170311</v>
          </cell>
        </row>
        <row r="63">
          <cell r="A63" t="str">
            <v>LDNO LV: Small Non Domestic Two Rate</v>
          </cell>
          <cell r="B63">
            <v>1068.5304544789778</v>
          </cell>
          <cell r="C63">
            <v>15.942107152389802</v>
          </cell>
          <cell r="D63">
            <v>12786.536345055212</v>
          </cell>
          <cell r="E63">
            <v>12556.109128274569</v>
          </cell>
          <cell r="F63">
            <v>230.42721678064223</v>
          </cell>
          <cell r="G63">
            <v>0</v>
          </cell>
          <cell r="H63">
            <v>0</v>
          </cell>
          <cell r="I63">
            <v>1.1966468799703054</v>
          </cell>
        </row>
        <row r="64">
          <cell r="A64" t="str">
            <v>LDNO HV: Small Non Domestic Two Rate</v>
          </cell>
          <cell r="B64">
            <v>4208.8916783670302</v>
          </cell>
          <cell r="C64">
            <v>68.323316367384876</v>
          </cell>
          <cell r="D64">
            <v>38962.084693383295</v>
          </cell>
          <cell r="E64">
            <v>38243.869991729342</v>
          </cell>
          <cell r="F64">
            <v>718.21470165394987</v>
          </cell>
          <cell r="G64">
            <v>0</v>
          </cell>
          <cell r="H64">
            <v>0</v>
          </cell>
          <cell r="I64">
            <v>0.92570889608876417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6715.2930758544999</v>
          </cell>
          <cell r="C66">
            <v>890</v>
          </cell>
          <cell r="D66">
            <v>24712.278519144562</v>
          </cell>
          <cell r="E66">
            <v>24712.278519144562</v>
          </cell>
          <cell r="F66">
            <v>0</v>
          </cell>
          <cell r="G66">
            <v>0</v>
          </cell>
          <cell r="H66">
            <v>0</v>
          </cell>
          <cell r="I66">
            <v>0.3680000000000001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945963.08664811845</v>
          </cell>
          <cell r="C70">
            <v>11397.801643835617</v>
          </cell>
          <cell r="D70">
            <v>18559067.779669058</v>
          </cell>
          <cell r="E70">
            <v>17075541.315509059</v>
          </cell>
          <cell r="F70">
            <v>1483526.46416</v>
          </cell>
          <cell r="G70">
            <v>0</v>
          </cell>
          <cell r="H70">
            <v>0</v>
          </cell>
          <cell r="I70">
            <v>1.9619230434699513</v>
          </cell>
        </row>
        <row r="71">
          <cell r="A71" t="str">
            <v>LDNO LV: LV Medium Non-Domestic</v>
          </cell>
          <cell r="B71">
            <v>981.58558612260208</v>
          </cell>
          <cell r="C71">
            <v>15.553381799906873</v>
          </cell>
          <cell r="D71">
            <v>12591.448012718851</v>
          </cell>
          <cell r="E71">
            <v>11235.216449839671</v>
          </cell>
          <cell r="F71">
            <v>1356.2315628791796</v>
          </cell>
          <cell r="G71">
            <v>0</v>
          </cell>
          <cell r="H71">
            <v>0</v>
          </cell>
          <cell r="I71">
            <v>1.2827661887800126</v>
          </cell>
        </row>
        <row r="72">
          <cell r="A72" t="str">
            <v>LDNO HV: LV Medium Non-Domestic</v>
          </cell>
          <cell r="B72">
            <v>9007.6022966818018</v>
          </cell>
          <cell r="C72">
            <v>94.060928028008249</v>
          </cell>
          <cell r="D72">
            <v>85517.934179183751</v>
          </cell>
          <cell r="E72">
            <v>79561.290759490061</v>
          </cell>
          <cell r="F72">
            <v>5956.6434196936934</v>
          </cell>
          <cell r="G72">
            <v>0</v>
          </cell>
          <cell r="H72">
            <v>0</v>
          </cell>
          <cell r="I72">
            <v>0.94939731309725606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311.29713698699999</v>
          </cell>
          <cell r="C74">
            <v>3.9024657534246576</v>
          </cell>
          <cell r="D74">
            <v>5577.5338858169553</v>
          </cell>
          <cell r="E74">
            <v>5250.6340858169551</v>
          </cell>
          <cell r="F74">
            <v>326.89979999999997</v>
          </cell>
          <cell r="G74">
            <v>0</v>
          </cell>
          <cell r="H74">
            <v>0</v>
          </cell>
          <cell r="I74">
            <v>1.7917074149158903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26004.330668791503</v>
          </cell>
          <cell r="C76">
            <v>160.00109589041094</v>
          </cell>
          <cell r="D76">
            <v>440445.23472501757</v>
          </cell>
          <cell r="E76">
            <v>287231.78532501758</v>
          </cell>
          <cell r="F76">
            <v>153213.44939999998</v>
          </cell>
          <cell r="G76">
            <v>0</v>
          </cell>
          <cell r="H76">
            <v>0</v>
          </cell>
          <cell r="I76">
            <v>1.693738017466482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224095.3646621955</v>
          </cell>
          <cell r="C82">
            <v>3633.2729378850963</v>
          </cell>
          <cell r="D82">
            <v>3969024.5335613149</v>
          </cell>
          <cell r="E82">
            <v>3890649.3863817267</v>
          </cell>
          <cell r="F82">
            <v>78375.147179588355</v>
          </cell>
          <cell r="G82">
            <v>0</v>
          </cell>
          <cell r="H82">
            <v>0</v>
          </cell>
          <cell r="I82">
            <v>1.7711319194595025</v>
          </cell>
        </row>
        <row r="83">
          <cell r="A83" t="str">
            <v>LDNO LV: LV Network Non-Domestic Non-CT</v>
          </cell>
          <cell r="B83">
            <v>236.11418637237242</v>
          </cell>
          <cell r="C83">
            <v>4.9579456593508038</v>
          </cell>
          <cell r="D83">
            <v>2602.7721289996275</v>
          </cell>
          <cell r="E83">
            <v>2531.1099824393709</v>
          </cell>
          <cell r="F83">
            <v>71.662146560256531</v>
          </cell>
          <cell r="G83">
            <v>0</v>
          </cell>
          <cell r="H83">
            <v>0</v>
          </cell>
          <cell r="I83">
            <v>1.1023361912252201</v>
          </cell>
        </row>
        <row r="84">
          <cell r="A84" t="str">
            <v>LDNO HV: LV Network Non-Domestic Non-CT</v>
          </cell>
          <cell r="B84">
            <v>2171.9683826385085</v>
          </cell>
          <cell r="C84">
            <v>29.983766606550102</v>
          </cell>
          <cell r="D84">
            <v>18745.933536372657</v>
          </cell>
          <cell r="E84">
            <v>18430.744181804603</v>
          </cell>
          <cell r="F84">
            <v>315.18935456805468</v>
          </cell>
          <cell r="G84">
            <v>0</v>
          </cell>
          <cell r="H84">
            <v>0</v>
          </cell>
          <cell r="I84">
            <v>0.86308501017865125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2216015.318011032</v>
          </cell>
          <cell r="C86">
            <v>9088.9254182792865</v>
          </cell>
          <cell r="D86">
            <v>50213139.140443318</v>
          </cell>
          <cell r="E86">
            <v>34090492.355580918</v>
          </cell>
          <cell r="F86">
            <v>245160.12976995631</v>
          </cell>
          <cell r="G86">
            <v>15082782.742292447</v>
          </cell>
          <cell r="H86">
            <v>794703.91280000028</v>
          </cell>
          <cell r="I86">
            <v>2.2659202187064187</v>
          </cell>
        </row>
        <row r="87">
          <cell r="A87" t="str">
            <v>LDNO LV: LV HH Metered</v>
          </cell>
          <cell r="B87">
            <v>1696.9274287300589</v>
          </cell>
          <cell r="C87">
            <v>15.40183326932703</v>
          </cell>
          <cell r="D87">
            <v>26199.519683187638</v>
          </cell>
          <cell r="E87">
            <v>15441.738501895617</v>
          </cell>
          <cell r="F87">
            <v>278.2726225935661</v>
          </cell>
          <cell r="G87">
            <v>10315.644878698455</v>
          </cell>
          <cell r="H87">
            <v>163.86368000000004</v>
          </cell>
          <cell r="I87">
            <v>1.5439387235784594</v>
          </cell>
        </row>
        <row r="88">
          <cell r="A88" t="str">
            <v>LDNO HV: LV HH Metered</v>
          </cell>
          <cell r="B88">
            <v>97858.333868573274</v>
          </cell>
          <cell r="C88">
            <v>240.57299167640628</v>
          </cell>
          <cell r="D88">
            <v>1170005.719326308</v>
          </cell>
          <cell r="E88">
            <v>765002.9016579414</v>
          </cell>
          <cell r="F88">
            <v>3161.1291106279782</v>
          </cell>
          <cell r="G88">
            <v>394602.97487773863</v>
          </cell>
          <cell r="H88">
            <v>7238.7136799999998</v>
          </cell>
          <cell r="I88">
            <v>1.1956117308288341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66127.552878615999</v>
          </cell>
          <cell r="C90">
            <v>118.09753424657536</v>
          </cell>
          <cell r="D90">
            <v>1686251.6668106962</v>
          </cell>
          <cell r="E90">
            <v>874472.72770402941</v>
          </cell>
          <cell r="F90">
            <v>2452.7086400000007</v>
          </cell>
          <cell r="G90">
            <v>792858.62146666693</v>
          </cell>
          <cell r="H90">
            <v>16467.608999999997</v>
          </cell>
          <cell r="I90">
            <v>2.5499985912165641</v>
          </cell>
        </row>
        <row r="91">
          <cell r="A91" t="str">
            <v>LDNO HV: LV Sub HH Metered</v>
          </cell>
          <cell r="B91">
            <v>4663.823094807155</v>
          </cell>
          <cell r="C91">
            <v>5</v>
          </cell>
          <cell r="D91">
            <v>78809.181234698699</v>
          </cell>
          <cell r="E91">
            <v>40005.2915146987</v>
          </cell>
          <cell r="F91">
            <v>77.015000000000001</v>
          </cell>
          <cell r="G91">
            <v>35149.500000000007</v>
          </cell>
          <cell r="H91">
            <v>3577.3747200000007</v>
          </cell>
          <cell r="I91">
            <v>1.6897978253602133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7727807.0214851592</v>
          </cell>
          <cell r="C93">
            <v>3841.9989041095891</v>
          </cell>
          <cell r="D93">
            <v>120326238.78448027</v>
          </cell>
          <cell r="E93">
            <v>68259086.677437276</v>
          </cell>
          <cell r="F93">
            <v>791474.82623999997</v>
          </cell>
          <cell r="G93">
            <v>48852611.621172994</v>
          </cell>
          <cell r="H93">
            <v>2423065.6596300001</v>
          </cell>
          <cell r="I93">
            <v>1.5570554291786072</v>
          </cell>
        </row>
        <row r="94">
          <cell r="A94" t="str">
            <v>LDNO HV: HV HH Metered</v>
          </cell>
          <cell r="B94">
            <v>19604.522896173425</v>
          </cell>
          <cell r="C94">
            <v>19</v>
          </cell>
          <cell r="D94">
            <v>470374.85978645593</v>
          </cell>
          <cell r="E94">
            <v>181631.43454645589</v>
          </cell>
          <cell r="F94">
            <v>3326.0260000000003</v>
          </cell>
          <cell r="G94">
            <v>283970.00000000006</v>
          </cell>
          <cell r="H94">
            <v>1447.39924</v>
          </cell>
          <cell r="I94">
            <v>2.3993180669460088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54157.695440741008</v>
          </cell>
          <cell r="C96">
            <v>939.16773626089719</v>
          </cell>
          <cell r="D96">
            <v>1056616.6380488572</v>
          </cell>
          <cell r="E96">
            <v>1056616.6380488572</v>
          </cell>
          <cell r="F96">
            <v>0</v>
          </cell>
          <cell r="G96">
            <v>0</v>
          </cell>
          <cell r="H96">
            <v>0</v>
          </cell>
          <cell r="I96">
            <v>1.9510000000000003</v>
          </cell>
        </row>
        <row r="97">
          <cell r="A97" t="str">
            <v>LDNO LV: NHH UMS category A</v>
          </cell>
          <cell r="B97">
            <v>152.72891246653393</v>
          </cell>
          <cell r="C97">
            <v>0</v>
          </cell>
          <cell r="D97">
            <v>1996.1668859375984</v>
          </cell>
          <cell r="E97">
            <v>1996.1668859375984</v>
          </cell>
          <cell r="F97">
            <v>0</v>
          </cell>
          <cell r="G97">
            <v>0</v>
          </cell>
          <cell r="H97">
            <v>0</v>
          </cell>
          <cell r="I97">
            <v>1.3069999999999999</v>
          </cell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16293.456410457</v>
          </cell>
          <cell r="C100">
            <v>679.46218861318948</v>
          </cell>
          <cell r="D100">
            <v>411572.70892814378</v>
          </cell>
          <cell r="E100">
            <v>411572.70892814378</v>
          </cell>
          <cell r="F100">
            <v>0</v>
          </cell>
          <cell r="G100">
            <v>0</v>
          </cell>
          <cell r="H100">
            <v>0</v>
          </cell>
          <cell r="I100">
            <v>2.5260000000000002</v>
          </cell>
        </row>
        <row r="101">
          <cell r="A101" t="str">
            <v>LDNO LV: NHH UMS category B</v>
          </cell>
          <cell r="B101">
            <v>157.7670848037364</v>
          </cell>
          <cell r="C101">
            <v>0</v>
          </cell>
          <cell r="D101">
            <v>2669.4190748792198</v>
          </cell>
          <cell r="E101">
            <v>2669.4190748792198</v>
          </cell>
          <cell r="F101">
            <v>0</v>
          </cell>
          <cell r="G101">
            <v>0</v>
          </cell>
          <cell r="H101">
            <v>0</v>
          </cell>
          <cell r="I101">
            <v>1.6919999999999999</v>
          </cell>
        </row>
        <row r="102">
          <cell r="A102" t="str">
            <v>LDNO HV: NHH UMS category B</v>
          </cell>
          <cell r="B102">
            <v>508.60055664918838</v>
          </cell>
          <cell r="C102">
            <v>0</v>
          </cell>
          <cell r="D102">
            <v>6250.700841218526</v>
          </cell>
          <cell r="E102">
            <v>6250.700841218526</v>
          </cell>
          <cell r="F102">
            <v>0</v>
          </cell>
          <cell r="G102">
            <v>0</v>
          </cell>
          <cell r="H102">
            <v>0</v>
          </cell>
          <cell r="I102">
            <v>1.2290000000000003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777.35903185100017</v>
          </cell>
          <cell r="C104">
            <v>139.91888032182712</v>
          </cell>
          <cell r="D104">
            <v>32003.871341305676</v>
          </cell>
          <cell r="E104">
            <v>32003.871341305676</v>
          </cell>
          <cell r="F104">
            <v>0</v>
          </cell>
          <cell r="G104">
            <v>0</v>
          </cell>
          <cell r="H104">
            <v>0</v>
          </cell>
          <cell r="I104">
            <v>4.117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25.543030531339664</v>
          </cell>
          <cell r="C106">
            <v>0</v>
          </cell>
          <cell r="D106">
            <v>511.62690154273349</v>
          </cell>
          <cell r="E106">
            <v>511.62690154273349</v>
          </cell>
          <cell r="F106">
            <v>0</v>
          </cell>
          <cell r="G106">
            <v>0</v>
          </cell>
          <cell r="H106">
            <v>0</v>
          </cell>
          <cell r="I106">
            <v>2.0030000000000001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4861.0022923099996</v>
          </cell>
          <cell r="C108">
            <v>40.264425991892693</v>
          </cell>
          <cell r="D108">
            <v>66498.511358800795</v>
          </cell>
          <cell r="E108">
            <v>66498.511358800795</v>
          </cell>
          <cell r="F108">
            <v>0</v>
          </cell>
          <cell r="G108">
            <v>0</v>
          </cell>
          <cell r="H108">
            <v>0</v>
          </cell>
          <cell r="I108">
            <v>1.3680000000000001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251092.30636764996</v>
          </cell>
          <cell r="C112">
            <v>20.132212995946347</v>
          </cell>
          <cell r="D112">
            <v>6589535.9113841644</v>
          </cell>
          <cell r="E112">
            <v>6589535.9113841644</v>
          </cell>
          <cell r="F112">
            <v>0</v>
          </cell>
          <cell r="G112">
            <v>0</v>
          </cell>
          <cell r="H112">
            <v>0</v>
          </cell>
          <cell r="I112">
            <v>2.6243479964438854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1537.7009474622914</v>
          </cell>
          <cell r="C116">
            <v>118.78005667608348</v>
          </cell>
          <cell r="D116">
            <v>-8411.2241826187346</v>
          </cell>
          <cell r="E116">
            <v>-8411.2241826187346</v>
          </cell>
          <cell r="F116">
            <v>0</v>
          </cell>
          <cell r="G116">
            <v>0</v>
          </cell>
          <cell r="H116">
            <v>0</v>
          </cell>
          <cell r="I116">
            <v>-0.54700000000000004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23145.239668015234</v>
          </cell>
          <cell r="C123">
            <v>166.09075721655739</v>
          </cell>
          <cell r="D123">
            <v>-122324.01364404333</v>
          </cell>
          <cell r="E123">
            <v>-126604.46098404334</v>
          </cell>
          <cell r="F123">
            <v>0</v>
          </cell>
          <cell r="G123">
            <v>0</v>
          </cell>
          <cell r="H123">
            <v>4280.4473400000006</v>
          </cell>
          <cell r="I123">
            <v>-0.5285061438058245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59.794539969834091</v>
          </cell>
          <cell r="C125">
            <v>0</v>
          </cell>
          <cell r="D125">
            <v>-243.52409363499248</v>
          </cell>
          <cell r="E125">
            <v>-327.07613363499252</v>
          </cell>
          <cell r="F125">
            <v>0</v>
          </cell>
          <cell r="G125">
            <v>0</v>
          </cell>
          <cell r="H125">
            <v>83.552040000000005</v>
          </cell>
          <cell r="I125">
            <v>-0.40726811136576785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8858.3287596155169</v>
          </cell>
          <cell r="C127">
            <v>85.561905232772006</v>
          </cell>
          <cell r="D127">
            <v>-48194.674619785794</v>
          </cell>
          <cell r="E127">
            <v>-49355.008079785795</v>
          </cell>
          <cell r="F127">
            <v>0</v>
          </cell>
          <cell r="G127">
            <v>0</v>
          </cell>
          <cell r="H127">
            <v>1160.3334600000003</v>
          </cell>
          <cell r="I127">
            <v>-0.54406057765096549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0.29197717445952748</v>
          </cell>
          <cell r="C129">
            <v>0</v>
          </cell>
          <cell r="D129">
            <v>-12.620171394670693</v>
          </cell>
          <cell r="E129">
            <v>-13.413431394670694</v>
          </cell>
          <cell r="F129">
            <v>0</v>
          </cell>
          <cell r="G129">
            <v>0</v>
          </cell>
          <cell r="H129">
            <v>0.79325999999999997</v>
          </cell>
          <cell r="I129">
            <v>-4.3223143788659559</v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1123.7772422492455</v>
          </cell>
          <cell r="C131">
            <v>5.0330532489865867</v>
          </cell>
          <cell r="D131">
            <v>-4999.3537213039772</v>
          </cell>
          <cell r="E131">
            <v>-5248.0397213039769</v>
          </cell>
          <cell r="F131">
            <v>0</v>
          </cell>
          <cell r="G131">
            <v>0</v>
          </cell>
          <cell r="H131">
            <v>248.68600000000009</v>
          </cell>
          <cell r="I131">
            <v>-0.44487052534519628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9913.5261052086498</v>
          </cell>
          <cell r="C134">
            <v>4.0264425991892709</v>
          </cell>
          <cell r="D134">
            <v>-61720.05467612698</v>
          </cell>
          <cell r="E134">
            <v>-61737.77067612698</v>
          </cell>
          <cell r="F134">
            <v>0</v>
          </cell>
          <cell r="G134">
            <v>0</v>
          </cell>
          <cell r="H134">
            <v>17.716000000000005</v>
          </cell>
          <cell r="I134">
            <v>-0.62258427547488626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88466.547299999991</v>
          </cell>
          <cell r="C137">
            <v>55</v>
          </cell>
          <cell r="D137">
            <v>-198236.50648799996</v>
          </cell>
          <cell r="E137">
            <v>-208781.05162799996</v>
          </cell>
          <cell r="F137">
            <v>5462.4075000000003</v>
          </cell>
          <cell r="G137">
            <v>0</v>
          </cell>
          <cell r="H137">
            <v>5082.137639999999</v>
          </cell>
          <cell r="I137">
            <v>-0.22408075429434104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608214.54226712917</v>
          </cell>
          <cell r="C140">
            <v>115</v>
          </cell>
          <cell r="D140">
            <v>-1522780.2129740375</v>
          </cell>
          <cell r="E140">
            <v>-1546780.7646740377</v>
          </cell>
          <cell r="F140">
            <v>11421.397499999999</v>
          </cell>
          <cell r="G140">
            <v>0</v>
          </cell>
          <cell r="H140">
            <v>12579.154199999997</v>
          </cell>
          <cell r="I140">
            <v>-0.25036892529696031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23680414.540784989</v>
          </cell>
          <cell r="C156">
            <v>2508795.6681168699</v>
          </cell>
          <cell r="D156">
            <v>479299936.33612293</v>
          </cell>
          <cell r="E156">
            <v>371591062.27136695</v>
          </cell>
          <cell r="F156">
            <v>38986465.607377425</v>
          </cell>
          <cell r="G156">
            <v>65452291.104688548</v>
          </cell>
          <cell r="H156">
            <v>3270117.3526900006</v>
          </cell>
          <cell r="I156"/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17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2.2269999999999999</v>
          </cell>
          <cell r="E15">
            <v>0</v>
          </cell>
          <cell r="F15">
            <v>0</v>
          </cell>
          <cell r="G15">
            <v>3.9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2.6459999999999999</v>
          </cell>
          <cell r="E16">
            <v>6.9000000000000006E-2</v>
          </cell>
          <cell r="F16">
            <v>0</v>
          </cell>
          <cell r="G16">
            <v>3.9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0.19700000000000001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2.0779999999999998</v>
          </cell>
          <cell r="E18">
            <v>0</v>
          </cell>
          <cell r="F18">
            <v>0</v>
          </cell>
          <cell r="G18">
            <v>5.99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2.3820000000000001</v>
          </cell>
          <cell r="E19">
            <v>6.5000000000000002E-2</v>
          </cell>
          <cell r="F19">
            <v>0</v>
          </cell>
          <cell r="G19">
            <v>5.99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1.7450000000000001</v>
          </cell>
          <cell r="E21">
            <v>4.5999999999999999E-2</v>
          </cell>
          <cell r="F21">
            <v>0</v>
          </cell>
          <cell r="G21">
            <v>4.58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1.5740000000000001</v>
          </cell>
          <cell r="E22">
            <v>3.7999999999999999E-2</v>
          </cell>
          <cell r="F22">
            <v>0</v>
          </cell>
          <cell r="G22">
            <v>3.4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1.0649999999999999</v>
          </cell>
          <cell r="E23">
            <v>7.0000000000000001E-3</v>
          </cell>
          <cell r="F23">
            <v>0</v>
          </cell>
          <cell r="G23">
            <v>59.01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632</v>
          </cell>
          <cell r="C24"/>
          <cell r="D24">
            <v>12.725</v>
          </cell>
          <cell r="E24">
            <v>0.78200000000000003</v>
          </cell>
          <cell r="F24">
            <v>5.8000000000000003E-2</v>
          </cell>
          <cell r="G24">
            <v>3.9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633</v>
          </cell>
          <cell r="C25"/>
          <cell r="D25">
            <v>12.798999999999999</v>
          </cell>
          <cell r="E25">
            <v>0.78700000000000003</v>
          </cell>
          <cell r="F25">
            <v>5.8000000000000003E-2</v>
          </cell>
          <cell r="G25">
            <v>5.99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127, 129</v>
          </cell>
          <cell r="C26"/>
          <cell r="D26">
            <v>11.093999999999999</v>
          </cell>
          <cell r="E26">
            <v>0.66900000000000004</v>
          </cell>
          <cell r="F26">
            <v>4.1000000000000002E-2</v>
          </cell>
          <cell r="G26">
            <v>7.72</v>
          </cell>
          <cell r="H26">
            <v>3.44</v>
          </cell>
          <cell r="I26">
            <v>0.4</v>
          </cell>
        </row>
        <row r="27">
          <cell r="A27" t="str">
            <v>LV Sub HH Metered</v>
          </cell>
          <cell r="B27" t="str">
            <v>128</v>
          </cell>
          <cell r="C27"/>
          <cell r="D27">
            <v>9.8140000000000001</v>
          </cell>
          <cell r="E27">
            <v>0.56999999999999995</v>
          </cell>
          <cell r="F27">
            <v>1.9E-2</v>
          </cell>
          <cell r="G27">
            <v>5.95</v>
          </cell>
          <cell r="H27">
            <v>4.4800000000000004</v>
          </cell>
          <cell r="I27">
            <v>0.33700000000000002</v>
          </cell>
        </row>
        <row r="28">
          <cell r="A28" t="str">
            <v>HV HH Metered</v>
          </cell>
          <cell r="B28" t="str">
            <v>365, 367</v>
          </cell>
          <cell r="C28"/>
          <cell r="D28">
            <v>7.1559999999999997</v>
          </cell>
          <cell r="E28">
            <v>0.39200000000000002</v>
          </cell>
          <cell r="F28">
            <v>7.0000000000000001E-3</v>
          </cell>
          <cell r="G28">
            <v>59.01</v>
          </cell>
          <cell r="H28">
            <v>4.7300000000000004</v>
          </cell>
          <cell r="I28">
            <v>0.224</v>
          </cell>
        </row>
        <row r="29">
          <cell r="A29" t="str">
            <v>NHH UMS category A</v>
          </cell>
          <cell r="B29" t="str">
            <v>95</v>
          </cell>
          <cell r="C29">
            <v>8</v>
          </cell>
          <cell r="D29">
            <v>1.9710000000000001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96</v>
          </cell>
          <cell r="C30">
            <v>1</v>
          </cell>
          <cell r="D30">
            <v>2.54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97</v>
          </cell>
          <cell r="C31">
            <v>1</v>
          </cell>
          <cell r="D31">
            <v>4.12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98</v>
          </cell>
          <cell r="C32">
            <v>1</v>
          </cell>
          <cell r="D32">
            <v>1.393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99</v>
          </cell>
          <cell r="C33"/>
          <cell r="D33">
            <v>38.722999999999999</v>
          </cell>
          <cell r="E33">
            <v>1.244</v>
          </cell>
          <cell r="F33">
            <v>0.621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625</v>
          </cell>
          <cell r="C34" t="str">
            <v>8&amp;0</v>
          </cell>
          <cell r="D34">
            <v>-0.56599999999999995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570</v>
          </cell>
          <cell r="C35">
            <v>8</v>
          </cell>
          <cell r="D35">
            <v>-0.48299999999999998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571</v>
          </cell>
          <cell r="C36"/>
          <cell r="D36">
            <v>-0.56599999999999995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0.24199999999999999</v>
          </cell>
        </row>
        <row r="37">
          <cell r="A37" t="str">
            <v>LV Generation Non-Intermittent</v>
          </cell>
          <cell r="B37" t="str">
            <v>573</v>
          </cell>
          <cell r="C37"/>
          <cell r="D37">
            <v>-4.7720000000000002</v>
          </cell>
          <cell r="E37">
            <v>-0.36399999999999999</v>
          </cell>
          <cell r="F37">
            <v>-4.5999999999999999E-2</v>
          </cell>
          <cell r="G37">
            <v>0</v>
          </cell>
          <cell r="H37">
            <v>0</v>
          </cell>
          <cell r="I37">
            <v>0.24199999999999999</v>
          </cell>
        </row>
        <row r="38">
          <cell r="A38" t="str">
            <v>LV Sub Generation Intermittent</v>
          </cell>
          <cell r="B38" t="str">
            <v>572</v>
          </cell>
          <cell r="C38"/>
          <cell r="D38">
            <v>-0.48299999999999998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0.20699999999999999</v>
          </cell>
        </row>
        <row r="39">
          <cell r="A39" t="str">
            <v>LV Sub Generation Non-Intermittent</v>
          </cell>
          <cell r="B39" t="str">
            <v>574</v>
          </cell>
          <cell r="C39"/>
          <cell r="D39">
            <v>-4.07</v>
          </cell>
          <cell r="E39">
            <v>-0.313</v>
          </cell>
          <cell r="F39">
            <v>-3.7999999999999999E-2</v>
          </cell>
          <cell r="G39">
            <v>0</v>
          </cell>
          <cell r="H39">
            <v>0</v>
          </cell>
          <cell r="I39">
            <v>0.20699999999999999</v>
          </cell>
        </row>
        <row r="40">
          <cell r="A40" t="str">
            <v>HV Generation Intermittent</v>
          </cell>
          <cell r="B40" t="str">
            <v>575</v>
          </cell>
          <cell r="C40"/>
          <cell r="D40">
            <v>-0.24399999999999999</v>
          </cell>
          <cell r="E40">
            <v>0</v>
          </cell>
          <cell r="F40">
            <v>0</v>
          </cell>
          <cell r="G40">
            <v>28.45</v>
          </cell>
          <cell r="H40">
            <v>0</v>
          </cell>
          <cell r="I40">
            <v>0.16700000000000001</v>
          </cell>
        </row>
        <row r="41">
          <cell r="A41" t="str">
            <v>HV Generation Non-Intermittent</v>
          </cell>
          <cell r="B41" t="str">
            <v>577</v>
          </cell>
          <cell r="C41"/>
          <cell r="D41">
            <v>-2.0680000000000001</v>
          </cell>
          <cell r="E41">
            <v>-0.16700000000000001</v>
          </cell>
          <cell r="F41">
            <v>-1.2999999999999999E-2</v>
          </cell>
          <cell r="G41">
            <v>28.45</v>
          </cell>
          <cell r="H41">
            <v>0</v>
          </cell>
          <cell r="I41">
            <v>0.16700000000000001</v>
          </cell>
        </row>
        <row r="42">
          <cell r="A42" t="str">
            <v>LDNO LV: Domestic Unrestricted</v>
          </cell>
          <cell r="B42"/>
          <cell r="C42">
            <v>1</v>
          </cell>
          <cell r="D42">
            <v>1.4910000000000001</v>
          </cell>
          <cell r="E42">
            <v>0</v>
          </cell>
          <cell r="F42">
            <v>0</v>
          </cell>
          <cell r="G42">
            <v>2.61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/>
          <cell r="C43">
            <v>2</v>
          </cell>
          <cell r="D43">
            <v>1.7709999999999999</v>
          </cell>
          <cell r="E43">
            <v>4.5999999999999999E-2</v>
          </cell>
          <cell r="F43">
            <v>0</v>
          </cell>
          <cell r="G43">
            <v>2.61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/>
          <cell r="C44">
            <v>2</v>
          </cell>
          <cell r="D44">
            <v>0.13200000000000001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/>
          <cell r="C45">
            <v>3</v>
          </cell>
          <cell r="D45">
            <v>1.391</v>
          </cell>
          <cell r="E45">
            <v>0</v>
          </cell>
          <cell r="F45">
            <v>0</v>
          </cell>
          <cell r="G45">
            <v>4.01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/>
          <cell r="C46">
            <v>4</v>
          </cell>
          <cell r="D46">
            <v>1.5940000000000001</v>
          </cell>
          <cell r="E46">
            <v>4.3999999999999997E-2</v>
          </cell>
          <cell r="F46">
            <v>0</v>
          </cell>
          <cell r="G46">
            <v>4.01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/>
          <cell r="C47">
            <v>4</v>
          </cell>
          <cell r="D47">
            <v>0.248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/>
          <cell r="C48" t="str">
            <v>5-8</v>
          </cell>
          <cell r="D48">
            <v>1.1679999999999999</v>
          </cell>
          <cell r="E48">
            <v>3.1E-2</v>
          </cell>
          <cell r="F48">
            <v>0</v>
          </cell>
          <cell r="G48">
            <v>3.07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/>
          <cell r="C49"/>
          <cell r="D49">
            <v>8.5180000000000007</v>
          </cell>
          <cell r="E49">
            <v>0.52300000000000002</v>
          </cell>
          <cell r="F49">
            <v>3.9E-2</v>
          </cell>
          <cell r="G49">
            <v>2.61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/>
          <cell r="C50"/>
          <cell r="D50">
            <v>8.5670000000000002</v>
          </cell>
          <cell r="E50">
            <v>0.52700000000000002</v>
          </cell>
          <cell r="F50">
            <v>3.9E-2</v>
          </cell>
          <cell r="G50">
            <v>4.01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/>
          <cell r="C51"/>
          <cell r="D51">
            <v>7.4260000000000002</v>
          </cell>
          <cell r="E51">
            <v>0.44800000000000001</v>
          </cell>
          <cell r="F51">
            <v>2.7E-2</v>
          </cell>
          <cell r="G51">
            <v>5.17</v>
          </cell>
          <cell r="H51">
            <v>2.2999999999999998</v>
          </cell>
          <cell r="I51">
            <v>0.26800000000000002</v>
          </cell>
        </row>
        <row r="52">
          <cell r="A52" t="str">
            <v>LDNO LV: NHH UMS category A</v>
          </cell>
          <cell r="B52"/>
          <cell r="C52">
            <v>8</v>
          </cell>
          <cell r="D52">
            <v>1.319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/>
          <cell r="C53">
            <v>1</v>
          </cell>
          <cell r="D53">
            <v>1.7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/>
          <cell r="C54">
            <v>1</v>
          </cell>
          <cell r="D54">
            <v>2.758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/>
          <cell r="C55">
            <v>1</v>
          </cell>
          <cell r="D55">
            <v>0.93200000000000005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/>
          <cell r="C56"/>
          <cell r="D56">
            <v>25.92</v>
          </cell>
          <cell r="E56">
            <v>0.83299999999999996</v>
          </cell>
          <cell r="F56">
            <v>0.41599999999999998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/>
          <cell r="C57" t="str">
            <v>8&amp;0</v>
          </cell>
          <cell r="D57">
            <v>-0.56599999999999995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/>
          <cell r="C58"/>
          <cell r="D58">
            <v>-0.56599999999999995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0.24199999999999999</v>
          </cell>
        </row>
        <row r="59">
          <cell r="A59" t="str">
            <v>LDNO LV: LV Generation Non-Intermittent</v>
          </cell>
          <cell r="B59"/>
          <cell r="C59"/>
          <cell r="D59">
            <v>-4.7720000000000002</v>
          </cell>
          <cell r="E59">
            <v>-0.36399999999999999</v>
          </cell>
          <cell r="F59">
            <v>-4.5999999999999999E-2</v>
          </cell>
          <cell r="G59">
            <v>0</v>
          </cell>
          <cell r="H59">
            <v>0</v>
          </cell>
          <cell r="I59">
            <v>0.24199999999999999</v>
          </cell>
        </row>
        <row r="60">
          <cell r="A60" t="str">
            <v>LDNO HV: Domestic Unrestricted</v>
          </cell>
          <cell r="B60"/>
          <cell r="C60">
            <v>1</v>
          </cell>
          <cell r="D60">
            <v>1.0820000000000001</v>
          </cell>
          <cell r="E60">
            <v>0</v>
          </cell>
          <cell r="F60">
            <v>0</v>
          </cell>
          <cell r="G60">
            <v>1.89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/>
          <cell r="C61">
            <v>2</v>
          </cell>
          <cell r="D61">
            <v>1.286</v>
          </cell>
          <cell r="E61">
            <v>3.4000000000000002E-2</v>
          </cell>
          <cell r="F61">
            <v>0</v>
          </cell>
          <cell r="G61">
            <v>1.89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/>
          <cell r="C62">
            <v>2</v>
          </cell>
          <cell r="D62">
            <v>9.6000000000000002E-2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/>
          <cell r="C63">
            <v>3</v>
          </cell>
          <cell r="D63">
            <v>1.01</v>
          </cell>
          <cell r="E63">
            <v>0</v>
          </cell>
          <cell r="F63">
            <v>0</v>
          </cell>
          <cell r="G63">
            <v>2.91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/>
          <cell r="C64">
            <v>4</v>
          </cell>
          <cell r="D64">
            <v>1.157</v>
          </cell>
          <cell r="E64">
            <v>3.2000000000000001E-2</v>
          </cell>
          <cell r="F64">
            <v>0</v>
          </cell>
          <cell r="G64">
            <v>2.91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/>
          <cell r="C65">
            <v>4</v>
          </cell>
          <cell r="D65">
            <v>0.18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/>
          <cell r="C66" t="str">
            <v>5-8</v>
          </cell>
          <cell r="D66">
            <v>0.84799999999999998</v>
          </cell>
          <cell r="E66">
            <v>2.1999999999999999E-2</v>
          </cell>
          <cell r="F66">
            <v>0</v>
          </cell>
          <cell r="G66">
            <v>2.23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/>
          <cell r="C67"/>
          <cell r="D67">
            <v>6.1820000000000004</v>
          </cell>
          <cell r="E67">
            <v>0.38</v>
          </cell>
          <cell r="F67">
            <v>2.8000000000000001E-2</v>
          </cell>
          <cell r="G67">
            <v>1.89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/>
          <cell r="C68"/>
          <cell r="D68">
            <v>6.218</v>
          </cell>
          <cell r="E68">
            <v>0.38200000000000001</v>
          </cell>
          <cell r="F68">
            <v>2.8000000000000001E-2</v>
          </cell>
          <cell r="G68">
            <v>2.91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/>
          <cell r="C69"/>
          <cell r="D69">
            <v>5.39</v>
          </cell>
          <cell r="E69">
            <v>0.32500000000000001</v>
          </cell>
          <cell r="F69">
            <v>0.02</v>
          </cell>
          <cell r="G69">
            <v>3.75</v>
          </cell>
          <cell r="H69">
            <v>1.67</v>
          </cell>
          <cell r="I69">
            <v>0.19400000000000001</v>
          </cell>
        </row>
        <row r="70">
          <cell r="A70" t="str">
            <v>LDNO HV: LV Sub HH Metered</v>
          </cell>
          <cell r="B70"/>
          <cell r="C70"/>
          <cell r="D70">
            <v>7.2789999999999999</v>
          </cell>
          <cell r="E70">
            <v>0.42299999999999999</v>
          </cell>
          <cell r="F70">
            <v>1.4E-2</v>
          </cell>
          <cell r="G70">
            <v>4.41</v>
          </cell>
          <cell r="H70">
            <v>3.32</v>
          </cell>
          <cell r="I70">
            <v>0.25</v>
          </cell>
        </row>
        <row r="71">
          <cell r="A71" t="str">
            <v>LDNO HV: HV HH Metered</v>
          </cell>
          <cell r="B71"/>
          <cell r="C71"/>
          <cell r="D71">
            <v>6.077</v>
          </cell>
          <cell r="E71">
            <v>0.33300000000000002</v>
          </cell>
          <cell r="F71">
            <v>6.0000000000000001E-3</v>
          </cell>
          <cell r="G71">
            <v>50.11</v>
          </cell>
          <cell r="H71">
            <v>4.0199999999999996</v>
          </cell>
          <cell r="I71">
            <v>0.19</v>
          </cell>
        </row>
        <row r="72">
          <cell r="A72" t="str">
            <v>LDNO HV: NHH UMS category A</v>
          </cell>
          <cell r="B72"/>
          <cell r="C72">
            <v>8</v>
          </cell>
          <cell r="D72">
            <v>0.95799999999999996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/>
          <cell r="C73">
            <v>1</v>
          </cell>
          <cell r="D73">
            <v>1.234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/>
          <cell r="C74">
            <v>1</v>
          </cell>
          <cell r="D74">
            <v>2.0019999999999998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/>
          <cell r="C75">
            <v>1</v>
          </cell>
          <cell r="D75">
            <v>0.67700000000000005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/>
          <cell r="C76"/>
          <cell r="D76">
            <v>18.812999999999999</v>
          </cell>
          <cell r="E76">
            <v>0.60399999999999998</v>
          </cell>
          <cell r="F76">
            <v>0.30199999999999999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/>
          <cell r="C77" t="str">
            <v>8&amp;0</v>
          </cell>
          <cell r="D77">
            <v>-0.56599999999999995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/>
          <cell r="C78">
            <v>8</v>
          </cell>
          <cell r="D78">
            <v>-0.48299999999999998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/>
          <cell r="C79"/>
          <cell r="D79">
            <v>-0.56599999999999995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0.24199999999999999</v>
          </cell>
        </row>
        <row r="80">
          <cell r="A80" t="str">
            <v>LDNO HV: LV Generation Non-Intermittent</v>
          </cell>
          <cell r="B80"/>
          <cell r="C80"/>
          <cell r="D80">
            <v>-4.7720000000000002</v>
          </cell>
          <cell r="E80">
            <v>-0.36399999999999999</v>
          </cell>
          <cell r="F80">
            <v>-4.5999999999999999E-2</v>
          </cell>
          <cell r="G80">
            <v>0</v>
          </cell>
          <cell r="H80">
            <v>0</v>
          </cell>
          <cell r="I80">
            <v>0.24199999999999999</v>
          </cell>
        </row>
        <row r="81">
          <cell r="A81" t="str">
            <v>LDNO HV: LV Sub Generation Intermittent</v>
          </cell>
          <cell r="B81"/>
          <cell r="C81"/>
          <cell r="D81">
            <v>-0.48299999999999998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0.20699999999999999</v>
          </cell>
        </row>
        <row r="82">
          <cell r="A82" t="str">
            <v>LDNO HV: LV Sub Generation Non-Intermittent</v>
          </cell>
          <cell r="B82"/>
          <cell r="C82"/>
          <cell r="D82">
            <v>-4.07</v>
          </cell>
          <cell r="E82">
            <v>-0.313</v>
          </cell>
          <cell r="F82">
            <v>-3.7999999999999999E-2</v>
          </cell>
          <cell r="G82">
            <v>0</v>
          </cell>
          <cell r="H82">
            <v>0</v>
          </cell>
          <cell r="I82">
            <v>0.20699999999999999</v>
          </cell>
        </row>
        <row r="83">
          <cell r="A83" t="str">
            <v>LDNO HV: HV Generation Intermittent</v>
          </cell>
          <cell r="B83"/>
          <cell r="C83"/>
          <cell r="D83">
            <v>-0.24399999999999999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0.16700000000000001</v>
          </cell>
        </row>
        <row r="84">
          <cell r="A84" t="str">
            <v>LDNO HV: HV Generation Non-Intermittent</v>
          </cell>
          <cell r="B84"/>
          <cell r="C84"/>
          <cell r="D84">
            <v>-2.0680000000000001</v>
          </cell>
          <cell r="E84">
            <v>-0.16700000000000001</v>
          </cell>
          <cell r="F84">
            <v>-1.2999999999999999E-2</v>
          </cell>
          <cell r="G84">
            <v>0</v>
          </cell>
          <cell r="H84">
            <v>0</v>
          </cell>
          <cell r="I84">
            <v>0.16700000000000001</v>
          </cell>
        </row>
      </sheetData>
      <sheetData sheetId="20">
        <row r="1">
          <cell r="A1" t="str">
            <v>Summary for WPD West Midlands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203369908.69980955</v>
          </cell>
          <cell r="D14">
            <v>-57764.935611605644</v>
          </cell>
          <cell r="E14">
            <v>-1.2339592890923045E-4</v>
          </cell>
          <cell r="F14"/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  <cell r="U45"/>
        </row>
        <row r="46">
          <cell r="A46" t="str">
            <v>Domestic Unrestricted</v>
          </cell>
          <cell r="B46">
            <v>7006599.2032143781</v>
          </cell>
          <cell r="C46">
            <v>1967400.2028794924</v>
          </cell>
          <cell r="D46">
            <v>184042906.14357379</v>
          </cell>
          <cell r="E46">
            <v>156036964.25558421</v>
          </cell>
          <cell r="F46">
            <v>28005941.887989573</v>
          </cell>
          <cell r="G46">
            <v>0</v>
          </cell>
          <cell r="H46">
            <v>0</v>
          </cell>
          <cell r="I46">
            <v>2.6267080620101897</v>
          </cell>
          <cell r="J46">
            <v>93.546247415349498</v>
          </cell>
          <cell r="K46">
            <v>2.2270000000000003</v>
          </cell>
          <cell r="L46">
            <v>156036964.25558421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0.15217072189754408</v>
          </cell>
          <cell r="S46">
            <v>0</v>
          </cell>
          <cell r="T46">
            <v>0</v>
          </cell>
          <cell r="U46"/>
        </row>
        <row r="47">
          <cell r="A47" t="str">
            <v>LDNO LV: Domestic Unrestricted</v>
          </cell>
          <cell r="B47">
            <v>41568.678990041961</v>
          </cell>
          <cell r="C47">
            <v>13963.737782751579</v>
          </cell>
          <cell r="D47">
            <v>752814.55172890867</v>
          </cell>
          <cell r="E47">
            <v>619789.0037415257</v>
          </cell>
          <cell r="F47">
            <v>133025.54798738292</v>
          </cell>
          <cell r="G47">
            <v>0</v>
          </cell>
          <cell r="H47">
            <v>0</v>
          </cell>
          <cell r="I47">
            <v>1.8110138931988917</v>
          </cell>
          <cell r="J47">
            <v>53.912108880962187</v>
          </cell>
          <cell r="K47">
            <v>1.4910000000000003</v>
          </cell>
          <cell r="L47">
            <v>619789.0037415257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0.17670427289413757</v>
          </cell>
          <cell r="S47">
            <v>0</v>
          </cell>
          <cell r="T47">
            <v>0</v>
          </cell>
          <cell r="U47"/>
        </row>
        <row r="48">
          <cell r="A48" t="str">
            <v>LDNO HV: Domestic Unrestricted</v>
          </cell>
          <cell r="B48">
            <v>74118.188048410288</v>
          </cell>
          <cell r="C48">
            <v>24598.066280902651</v>
          </cell>
          <cell r="D48">
            <v>971648.55492260633</v>
          </cell>
          <cell r="E48">
            <v>801958.79468379938</v>
          </cell>
          <cell r="F48">
            <v>169689.76023880689</v>
          </cell>
          <cell r="G48">
            <v>0</v>
          </cell>
          <cell r="H48">
            <v>0</v>
          </cell>
          <cell r="I48">
            <v>1.3109448308261047</v>
          </cell>
          <cell r="J48">
            <v>39.501013771841528</v>
          </cell>
          <cell r="K48">
            <v>1.0820000000000003</v>
          </cell>
          <cell r="L48">
            <v>801958.79468379938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0.17464108743754886</v>
          </cell>
          <cell r="S48">
            <v>0</v>
          </cell>
          <cell r="T48">
            <v>0</v>
          </cell>
          <cell r="U48"/>
        </row>
        <row r="49">
          <cell r="A49" t="str">
            <v>&gt; Domestic Two Rate</v>
          </cell>
          <cell r="U49"/>
        </row>
        <row r="50">
          <cell r="A50" t="str">
            <v>Domestic Two Rate</v>
          </cell>
          <cell r="B50">
            <v>1653544.5880335881</v>
          </cell>
          <cell r="C50">
            <v>300314.63390594267</v>
          </cell>
          <cell r="D50">
            <v>29458015.248361409</v>
          </cell>
          <cell r="E50">
            <v>25183036.434710316</v>
          </cell>
          <cell r="F50">
            <v>4274978.8136510942</v>
          </cell>
          <cell r="G50">
            <v>0</v>
          </cell>
          <cell r="H50">
            <v>0</v>
          </cell>
          <cell r="I50">
            <v>1.7815071611339601</v>
          </cell>
          <cell r="J50">
            <v>98.090508828109719</v>
          </cell>
          <cell r="K50">
            <v>1.5229729283960973</v>
          </cell>
          <cell r="L50">
            <v>24685825.343456361</v>
          </cell>
          <cell r="M50">
            <v>497211.09125395096</v>
          </cell>
          <cell r="N50">
            <v>0</v>
          </cell>
          <cell r="O50">
            <v>0.98025611039625715</v>
          </cell>
          <cell r="P50">
            <v>1.9743889603742713E-2</v>
          </cell>
          <cell r="Q50">
            <v>0</v>
          </cell>
          <cell r="R50">
            <v>0.1451210740984625</v>
          </cell>
          <cell r="S50">
            <v>0</v>
          </cell>
          <cell r="T50">
            <v>0</v>
          </cell>
          <cell r="U50"/>
        </row>
        <row r="51">
          <cell r="A51" t="str">
            <v>LDNO LV: Domestic Two Rate</v>
          </cell>
          <cell r="B51">
            <v>3545.142400533598</v>
          </cell>
          <cell r="C51">
            <v>1003.190066077544</v>
          </cell>
          <cell r="D51">
            <v>56499.806839639903</v>
          </cell>
          <cell r="E51">
            <v>46942.916675152184</v>
          </cell>
          <cell r="F51">
            <v>9556.8901644877224</v>
          </cell>
          <cell r="G51">
            <v>0</v>
          </cell>
          <cell r="H51">
            <v>0</v>
          </cell>
          <cell r="I51">
            <v>1.5937246083862759</v>
          </cell>
          <cell r="J51">
            <v>56.320141865592014</v>
          </cell>
          <cell r="K51">
            <v>1.3241475622555121</v>
          </cell>
          <cell r="L51">
            <v>46520.47520213091</v>
          </cell>
          <cell r="M51">
            <v>422.44147302127544</v>
          </cell>
          <cell r="N51">
            <v>0</v>
          </cell>
          <cell r="O51">
            <v>0.99100095386180209</v>
          </cell>
          <cell r="P51">
            <v>8.9990461381979289E-3</v>
          </cell>
          <cell r="Q51">
            <v>0</v>
          </cell>
          <cell r="R51">
            <v>0.16914907676786373</v>
          </cell>
          <cell r="S51">
            <v>0</v>
          </cell>
          <cell r="T51">
            <v>0</v>
          </cell>
          <cell r="U51"/>
        </row>
        <row r="52">
          <cell r="A52" t="str">
            <v>LDNO HV: Domestic Two Rate</v>
          </cell>
          <cell r="B52">
            <v>5660.6610833066807</v>
          </cell>
          <cell r="C52">
            <v>1260.0889306300521</v>
          </cell>
          <cell r="D52">
            <v>61658.423122072316</v>
          </cell>
          <cell r="E52">
            <v>52965.699634120901</v>
          </cell>
          <cell r="F52">
            <v>8692.7234879514126</v>
          </cell>
          <cell r="G52">
            <v>0</v>
          </cell>
          <cell r="H52">
            <v>0</v>
          </cell>
          <cell r="I52">
            <v>1.0892442104315931</v>
          </cell>
          <cell r="J52">
            <v>48.93180284604415</v>
          </cell>
          <cell r="K52">
            <v>0.93568045948408796</v>
          </cell>
          <cell r="L52">
            <v>52427.174342982798</v>
          </cell>
          <cell r="M52">
            <v>538.52529113810112</v>
          </cell>
          <cell r="N52">
            <v>0</v>
          </cell>
          <cell r="O52">
            <v>0.98983256532325348</v>
          </cell>
          <cell r="P52">
            <v>1.0167434676746516E-2</v>
          </cell>
          <cell r="Q52">
            <v>0</v>
          </cell>
          <cell r="R52">
            <v>0.14098192992612577</v>
          </cell>
          <cell r="S52">
            <v>0</v>
          </cell>
          <cell r="T52">
            <v>0</v>
          </cell>
          <cell r="U52"/>
        </row>
        <row r="53">
          <cell r="A53" t="str">
            <v>&gt; Domestic Off Peak (related MPAN)</v>
          </cell>
          <cell r="U53"/>
        </row>
        <row r="54">
          <cell r="A54" t="str">
            <v>Domestic Off Peak (related MPAN)</v>
          </cell>
          <cell r="B54">
            <v>36106.46318967735</v>
          </cell>
          <cell r="C54">
            <v>10493</v>
          </cell>
          <cell r="D54">
            <v>71129.732483664382</v>
          </cell>
          <cell r="E54">
            <v>71129.732483664382</v>
          </cell>
          <cell r="F54">
            <v>0</v>
          </cell>
          <cell r="G54">
            <v>0</v>
          </cell>
          <cell r="H54">
            <v>0</v>
          </cell>
          <cell r="I54">
            <v>0.19700000000000001</v>
          </cell>
          <cell r="J54">
            <v>6.778779422821346</v>
          </cell>
          <cell r="K54">
            <v>0.19700000000000001</v>
          </cell>
          <cell r="L54">
            <v>71129.732483664382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/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/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/>
        </row>
        <row r="57">
          <cell r="A57" t="str">
            <v>&gt; Small Non Domestic Unrestricted</v>
          </cell>
          <cell r="U57"/>
        </row>
        <row r="58">
          <cell r="A58" t="str">
            <v>Small Non Domestic Unrestricted</v>
          </cell>
          <cell r="B58">
            <v>1619655.6585213088</v>
          </cell>
          <cell r="C58">
            <v>135679.92656869252</v>
          </cell>
          <cell r="D58">
            <v>36622882.658607408</v>
          </cell>
          <cell r="E58">
            <v>33656444.584072798</v>
          </cell>
          <cell r="F58">
            <v>2966438.0745346085</v>
          </cell>
          <cell r="G58">
            <v>0</v>
          </cell>
          <cell r="H58">
            <v>0</v>
          </cell>
          <cell r="I58">
            <v>2.2611523916165535</v>
          </cell>
          <cell r="J58">
            <v>269.92115624462582</v>
          </cell>
          <cell r="K58">
            <v>2.0780000000000003</v>
          </cell>
          <cell r="L58">
            <v>33656444.584072798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8.0999578929579763E-2</v>
          </cell>
          <cell r="S58">
            <v>0</v>
          </cell>
          <cell r="T58">
            <v>0</v>
          </cell>
          <cell r="U58"/>
        </row>
        <row r="59">
          <cell r="A59" t="str">
            <v>LDNO LV: Small Non Domestic Unrestricted</v>
          </cell>
          <cell r="B59">
            <v>2891.2734624687741</v>
          </cell>
          <cell r="C59">
            <v>8156.5389495421296</v>
          </cell>
          <cell r="D59">
            <v>159600.79619791402</v>
          </cell>
          <cell r="E59">
            <v>40217.613862940649</v>
          </cell>
          <cell r="F59">
            <v>119383.18233497336</v>
          </cell>
          <cell r="G59">
            <v>0</v>
          </cell>
          <cell r="H59">
            <v>0</v>
          </cell>
          <cell r="I59">
            <v>5.5200865040844516</v>
          </cell>
          <cell r="J59">
            <v>19.567220506790232</v>
          </cell>
          <cell r="K59">
            <v>1.3910000000000002</v>
          </cell>
          <cell r="L59">
            <v>40217.613862940649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0.74801119530087712</v>
          </cell>
          <cell r="S59">
            <v>0</v>
          </cell>
          <cell r="T59">
            <v>0</v>
          </cell>
          <cell r="U59"/>
        </row>
        <row r="60">
          <cell r="A60" t="str">
            <v>LDNO HV: Small Non Domestic Unrestricted</v>
          </cell>
          <cell r="B60">
            <v>15215.334512820744</v>
          </cell>
          <cell r="C60">
            <v>894.00804864272811</v>
          </cell>
          <cell r="D60">
            <v>163170.58506814827</v>
          </cell>
          <cell r="E60">
            <v>153674.87857948954</v>
          </cell>
          <cell r="F60">
            <v>9495.7064886587377</v>
          </cell>
          <cell r="G60">
            <v>0</v>
          </cell>
          <cell r="H60">
            <v>0</v>
          </cell>
          <cell r="I60">
            <v>1.0724087921343926</v>
          </cell>
          <cell r="J60">
            <v>182.51578978049673</v>
          </cell>
          <cell r="K60">
            <v>1.0100000000000002</v>
          </cell>
          <cell r="L60">
            <v>153674.87857948954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5.8194965009734145E-2</v>
          </cell>
          <cell r="S60">
            <v>0</v>
          </cell>
          <cell r="T60">
            <v>0</v>
          </cell>
          <cell r="U60"/>
        </row>
        <row r="61">
          <cell r="A61" t="str">
            <v>&gt; Small Non Domestic Two Rate</v>
          </cell>
          <cell r="U61"/>
        </row>
        <row r="62">
          <cell r="A62" t="str">
            <v>Small Non Domestic Two Rate</v>
          </cell>
          <cell r="B62">
            <v>713686.18266977696</v>
          </cell>
          <cell r="C62">
            <v>34491.689344628736</v>
          </cell>
          <cell r="D62">
            <v>12925383.713718239</v>
          </cell>
          <cell r="E62">
            <v>12171274.663731949</v>
          </cell>
          <cell r="F62">
            <v>754109.04998629028</v>
          </cell>
          <cell r="G62">
            <v>0</v>
          </cell>
          <cell r="H62">
            <v>0</v>
          </cell>
          <cell r="I62">
            <v>1.8110738343520409</v>
          </cell>
          <cell r="J62">
            <v>374.73907365256559</v>
          </cell>
          <cell r="K62">
            <v>1.7054098789192345</v>
          </cell>
          <cell r="L62">
            <v>12035811.796453126</v>
          </cell>
          <cell r="M62">
            <v>135462.86727882561</v>
          </cell>
          <cell r="N62">
            <v>0</v>
          </cell>
          <cell r="O62">
            <v>0.98887028096716301</v>
          </cell>
          <cell r="P62">
            <v>1.1129719032837113E-2</v>
          </cell>
          <cell r="Q62">
            <v>0</v>
          </cell>
          <cell r="R62">
            <v>5.8343262118085007E-2</v>
          </cell>
          <cell r="S62">
            <v>0</v>
          </cell>
          <cell r="T62">
            <v>0</v>
          </cell>
          <cell r="U62"/>
        </row>
        <row r="63">
          <cell r="A63" t="str">
            <v>LDNO LV: Small Non Domestic Two Rate</v>
          </cell>
          <cell r="B63">
            <v>1205.3173429962339</v>
          </cell>
          <cell r="C63">
            <v>17.982920518675567</v>
          </cell>
          <cell r="D63">
            <v>14424.39831500919</v>
          </cell>
          <cell r="E63">
            <v>14161.191298837595</v>
          </cell>
          <cell r="F63">
            <v>263.20701617159489</v>
          </cell>
          <cell r="G63">
            <v>0</v>
          </cell>
          <cell r="H63">
            <v>0</v>
          </cell>
          <cell r="I63">
            <v>1.1967303381823371</v>
          </cell>
          <cell r="J63">
            <v>802.11655832150336</v>
          </cell>
          <cell r="K63">
            <v>1.1748931832039393</v>
          </cell>
          <cell r="L63">
            <v>14017.791973331154</v>
          </cell>
          <cell r="M63">
            <v>143.39932550644156</v>
          </cell>
          <cell r="N63">
            <v>0</v>
          </cell>
          <cell r="O63">
            <v>0.98987378092136835</v>
          </cell>
          <cell r="P63">
            <v>1.0126219078631635E-2</v>
          </cell>
          <cell r="Q63">
            <v>0</v>
          </cell>
          <cell r="R63">
            <v>1.8247348029603216E-2</v>
          </cell>
          <cell r="S63">
            <v>0</v>
          </cell>
          <cell r="T63">
            <v>0</v>
          </cell>
          <cell r="U63"/>
        </row>
        <row r="64">
          <cell r="A64" t="str">
            <v>LDNO HV: Small Non Domestic Two Rate</v>
          </cell>
          <cell r="B64">
            <v>4747.6888594644315</v>
          </cell>
          <cell r="C64">
            <v>77.069659365752401</v>
          </cell>
          <cell r="D64">
            <v>43894.875428023188</v>
          </cell>
          <cell r="E64">
            <v>43076.280041069847</v>
          </cell>
          <cell r="F64">
            <v>818.59538695333913</v>
          </cell>
          <cell r="G64">
            <v>0</v>
          </cell>
          <cell r="H64">
            <v>0</v>
          </cell>
          <cell r="I64">
            <v>0.92455248705945736</v>
          </cell>
          <cell r="J64">
            <v>569.54806585701408</v>
          </cell>
          <cell r="K64">
            <v>0.90731051078037828</v>
          </cell>
          <cell r="L64">
            <v>42739.085941501966</v>
          </cell>
          <cell r="M64">
            <v>337.19409956788991</v>
          </cell>
          <cell r="N64">
            <v>0</v>
          </cell>
          <cell r="O64">
            <v>0.99217216298049893</v>
          </cell>
          <cell r="P64">
            <v>7.8278370195012624E-3</v>
          </cell>
          <cell r="Q64">
            <v>0</v>
          </cell>
          <cell r="R64">
            <v>1.8648996698843227E-2</v>
          </cell>
          <cell r="S64">
            <v>0</v>
          </cell>
          <cell r="T64">
            <v>0</v>
          </cell>
          <cell r="U64"/>
        </row>
        <row r="65">
          <cell r="A65" t="str">
            <v>&gt; Small Non Domestic Off Peak (related MPAN)</v>
          </cell>
          <cell r="U65"/>
        </row>
        <row r="66">
          <cell r="A66" t="str">
            <v>Small Non Domestic Off Peak (related MPAN)</v>
          </cell>
          <cell r="B66">
            <v>6654.8554381718086</v>
          </cell>
          <cell r="C66">
            <v>890</v>
          </cell>
          <cell r="D66">
            <v>24689.513675617411</v>
          </cell>
          <cell r="E66">
            <v>24689.513675617411</v>
          </cell>
          <cell r="F66">
            <v>0</v>
          </cell>
          <cell r="G66">
            <v>0</v>
          </cell>
          <cell r="H66">
            <v>0</v>
          </cell>
          <cell r="I66">
            <v>0.37100000000000005</v>
          </cell>
          <cell r="J66">
            <v>27.741026601817314</v>
          </cell>
          <cell r="K66">
            <v>0.37100000000000005</v>
          </cell>
          <cell r="L66">
            <v>24689.513675617411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/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/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/>
        </row>
        <row r="69">
          <cell r="A69" t="str">
            <v>&gt; LV Medium Non-Domestic</v>
          </cell>
          <cell r="U69"/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  <cell r="J70" t="str">
            <v/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/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/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  <cell r="J72" t="str">
            <v/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/>
        </row>
        <row r="73">
          <cell r="A73" t="str">
            <v>&gt; LV Sub Medium Non-Domestic</v>
          </cell>
          <cell r="U73"/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/>
        </row>
        <row r="75">
          <cell r="A75" t="str">
            <v>&gt; HV Medium Non-Domestic</v>
          </cell>
          <cell r="U75"/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  <cell r="J76" t="str">
            <v/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/>
        </row>
        <row r="77">
          <cell r="A77" t="str">
            <v>&gt; LV Network Domestic</v>
          </cell>
          <cell r="U77"/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/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/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/>
        </row>
        <row r="81">
          <cell r="A81" t="str">
            <v>&gt; LV Network Non-Domestic Non-CT</v>
          </cell>
          <cell r="U81"/>
        </row>
        <row r="82">
          <cell r="A82" t="str">
            <v>LV Network Non-Domestic Non-CT</v>
          </cell>
          <cell r="B82">
            <v>617247.39980178268</v>
          </cell>
          <cell r="C82">
            <v>10460.824638436699</v>
          </cell>
          <cell r="D82">
            <v>11180771.860363128</v>
          </cell>
          <cell r="E82">
            <v>10952061.620880667</v>
          </cell>
          <cell r="F82">
            <v>228710.23948246078</v>
          </cell>
          <cell r="G82">
            <v>0</v>
          </cell>
          <cell r="H82">
            <v>0</v>
          </cell>
          <cell r="I82">
            <v>1.8113922981212429</v>
          </cell>
          <cell r="J82">
            <v>1068.8231804671586</v>
          </cell>
          <cell r="K82">
            <v>1.7743390453159811</v>
          </cell>
          <cell r="L82">
            <v>8736880.7286115438</v>
          </cell>
          <cell r="M82">
            <v>2047678.4419171631</v>
          </cell>
          <cell r="N82">
            <v>167502.45035196142</v>
          </cell>
          <cell r="O82">
            <v>0.79773845610530836</v>
          </cell>
          <cell r="P82">
            <v>0.18696739598443815</v>
          </cell>
          <cell r="Q82">
            <v>1.5294147910253665E-2</v>
          </cell>
          <cell r="R82">
            <v>2.0455675362920138E-2</v>
          </cell>
          <cell r="S82">
            <v>0</v>
          </cell>
          <cell r="T82">
            <v>0</v>
          </cell>
          <cell r="U82"/>
        </row>
        <row r="83">
          <cell r="A83" t="str">
            <v>LDNO LV: LV Network Non-Domestic Non-CT</v>
          </cell>
          <cell r="B83">
            <v>733.08286394792481</v>
          </cell>
          <cell r="C83">
            <v>15.9977333411589</v>
          </cell>
          <cell r="D83">
            <v>8397.7805115729443</v>
          </cell>
          <cell r="E83">
            <v>8163.6296875250719</v>
          </cell>
          <cell r="F83">
            <v>234.15082404787222</v>
          </cell>
          <cell r="G83">
            <v>0</v>
          </cell>
          <cell r="H83">
            <v>0</v>
          </cell>
          <cell r="I83">
            <v>1.1455431472436504</v>
          </cell>
          <cell r="J83">
            <v>524.93564759997412</v>
          </cell>
          <cell r="K83">
            <v>1.1136025801450165</v>
          </cell>
          <cell r="L83">
            <v>6496.7379439079186</v>
          </cell>
          <cell r="M83">
            <v>1523.2944340916893</v>
          </cell>
          <cell r="N83">
            <v>143.59730952546425</v>
          </cell>
          <cell r="O83">
            <v>0.79581487556149832</v>
          </cell>
          <cell r="P83">
            <v>0.18659523917644763</v>
          </cell>
          <cell r="Q83">
            <v>1.7589885262054059E-2</v>
          </cell>
          <cell r="R83">
            <v>2.7882465340120524E-2</v>
          </cell>
          <cell r="S83">
            <v>0</v>
          </cell>
          <cell r="T83">
            <v>0</v>
          </cell>
          <cell r="U83"/>
        </row>
        <row r="84">
          <cell r="A84" t="str">
            <v>LDNO HV: LV Network Non-Domestic Non-CT</v>
          </cell>
          <cell r="B84">
            <v>6733.1147145287014</v>
          </cell>
          <cell r="C84">
            <v>96.748196872722914</v>
          </cell>
          <cell r="D84">
            <v>59359.445898972168</v>
          </cell>
          <cell r="E84">
            <v>58331.834925888543</v>
          </cell>
          <cell r="F84">
            <v>1027.6109730836265</v>
          </cell>
          <cell r="G84">
            <v>0</v>
          </cell>
          <cell r="H84">
            <v>0</v>
          </cell>
          <cell r="I84">
            <v>0.88160455325210008</v>
          </cell>
          <cell r="J84">
            <v>613.54575917381158</v>
          </cell>
          <cell r="K84">
            <v>0.86634250861670647</v>
          </cell>
          <cell r="L84">
            <v>46553.993755112999</v>
          </cell>
          <cell r="M84">
            <v>10901.248681017667</v>
          </cell>
          <cell r="N84">
            <v>876.59248975787932</v>
          </cell>
          <cell r="O84">
            <v>0.79808896487244974</v>
          </cell>
          <cell r="P84">
            <v>0.18688334928719222</v>
          </cell>
          <cell r="Q84">
            <v>1.5027685840358065E-2</v>
          </cell>
          <cell r="R84">
            <v>1.7311667208494277E-2</v>
          </cell>
          <cell r="S84">
            <v>0</v>
          </cell>
          <cell r="T84">
            <v>0</v>
          </cell>
          <cell r="U84"/>
        </row>
        <row r="85">
          <cell r="A85" t="str">
            <v>&gt; LV HH Metered</v>
          </cell>
          <cell r="U85"/>
        </row>
        <row r="86">
          <cell r="A86" t="str">
            <v>LV HH Metered</v>
          </cell>
          <cell r="B86">
            <v>2738351.7055956717</v>
          </cell>
          <cell r="C86">
            <v>13816.622163023712</v>
          </cell>
          <cell r="D86">
            <v>61662323.850687847</v>
          </cell>
          <cell r="E86">
            <v>41553145.925415017</v>
          </cell>
          <cell r="F86">
            <v>389324.77930968208</v>
          </cell>
          <cell r="G86">
            <v>18934962.890072756</v>
          </cell>
          <cell r="H86">
            <v>784890.25589039375</v>
          </cell>
          <cell r="I86">
            <v>2.2518043874599551</v>
          </cell>
          <cell r="J86">
            <v>4462.9087430435529</v>
          </cell>
          <cell r="K86">
            <v>1.5174510213755028</v>
          </cell>
          <cell r="L86">
            <v>33166321.379948892</v>
          </cell>
          <cell r="M86">
            <v>7868923.7671046993</v>
          </cell>
          <cell r="N86">
            <v>517900.7783614248</v>
          </cell>
          <cell r="O86">
            <v>0.7981663154813865</v>
          </cell>
          <cell r="P86">
            <v>0.18937010885358393</v>
          </cell>
          <cell r="Q86">
            <v>1.246357566502956E-2</v>
          </cell>
          <cell r="R86">
            <v>6.3138194443078735E-3</v>
          </cell>
          <cell r="S86">
            <v>0.30707507773989828</v>
          </cell>
          <cell r="T86">
            <v>1.2728846512352749E-2</v>
          </cell>
          <cell r="U86"/>
        </row>
        <row r="87">
          <cell r="A87" t="str">
            <v>LDNO LV: LV HH Metered</v>
          </cell>
          <cell r="B87">
            <v>2554.6575081485284</v>
          </cell>
          <cell r="C87">
            <v>24.512815784070572</v>
          </cell>
          <cell r="D87">
            <v>39588.223185013427</v>
          </cell>
          <cell r="E87">
            <v>23420.628696567852</v>
          </cell>
          <cell r="F87">
            <v>462.56909025330373</v>
          </cell>
          <cell r="G87">
            <v>15522.903111405771</v>
          </cell>
          <cell r="H87">
            <v>182.1222867864972</v>
          </cell>
          <cell r="I87">
            <v>1.5496489474123183</v>
          </cell>
          <cell r="J87">
            <v>1615.0010481757656</v>
          </cell>
          <cell r="K87">
            <v>0.91678154985017157</v>
          </cell>
          <cell r="L87">
            <v>18676.043918183172</v>
          </cell>
          <cell r="M87">
            <v>4387.134168189722</v>
          </cell>
          <cell r="N87">
            <v>357.45061019496171</v>
          </cell>
          <cell r="O87">
            <v>0.79741855610050427</v>
          </cell>
          <cell r="P87">
            <v>0.18731923147872753</v>
          </cell>
          <cell r="Q87">
            <v>1.5262212420768358E-2</v>
          </cell>
          <cell r="R87">
            <v>1.1684512540295431E-2</v>
          </cell>
          <cell r="S87">
            <v>0.39210911383570612</v>
          </cell>
          <cell r="T87">
            <v>4.6004157836374345E-3</v>
          </cell>
          <cell r="U87"/>
        </row>
        <row r="88">
          <cell r="A88" t="str">
            <v>LDNO HV: LV HH Metered</v>
          </cell>
          <cell r="B88">
            <v>116263.17130113555</v>
          </cell>
          <cell r="C88">
            <v>314.54566848374873</v>
          </cell>
          <cell r="D88">
            <v>1368698.9006441848</v>
          </cell>
          <cell r="E88">
            <v>896636.8423718441</v>
          </cell>
          <cell r="F88">
            <v>4305.3438373713107</v>
          </cell>
          <cell r="G88">
            <v>459756.30083395226</v>
          </cell>
          <cell r="H88">
            <v>8000.4136010170969</v>
          </cell>
          <cell r="I88">
            <v>1.1772420150995975</v>
          </cell>
          <cell r="J88">
            <v>4351.3519268662249</v>
          </cell>
          <cell r="K88">
            <v>0.77121312995105495</v>
          </cell>
          <cell r="L88">
            <v>729674.79691032623</v>
          </cell>
          <cell r="M88">
            <v>156018.03415662155</v>
          </cell>
          <cell r="N88">
            <v>10944.011304896198</v>
          </cell>
          <cell r="O88">
            <v>0.81379078176192421</v>
          </cell>
          <cell r="P88">
            <v>0.1740035951945853</v>
          </cell>
          <cell r="Q88">
            <v>1.2205623043490342E-2</v>
          </cell>
          <cell r="R88">
            <v>3.1455741181241393E-3</v>
          </cell>
          <cell r="S88">
            <v>0.33590755469852845</v>
          </cell>
          <cell r="T88">
            <v>5.8452692533410115E-3</v>
          </cell>
          <cell r="U88"/>
        </row>
        <row r="89">
          <cell r="A89" t="str">
            <v>&gt; LV Sub HH Metered</v>
          </cell>
          <cell r="U89"/>
        </row>
        <row r="90">
          <cell r="A90" t="str">
            <v>LV Sub HH Metered</v>
          </cell>
          <cell r="B90">
            <v>65840.900365462585</v>
          </cell>
          <cell r="C90">
            <v>122.79637271053774</v>
          </cell>
          <cell r="D90">
            <v>1698702.7824438917</v>
          </cell>
          <cell r="E90">
            <v>852449.04402316269</v>
          </cell>
          <cell r="F90">
            <v>2666.8302243411035</v>
          </cell>
          <cell r="G90">
            <v>827461.49020219164</v>
          </cell>
          <cell r="H90">
            <v>16125.417994196252</v>
          </cell>
          <cell r="I90">
            <v>2.5800114716155389</v>
          </cell>
          <cell r="J90">
            <v>13833.493163907748</v>
          </cell>
          <cell r="K90">
            <v>1.2947104904268931</v>
          </cell>
          <cell r="L90">
            <v>688799.03520724294</v>
          </cell>
          <cell r="M90">
            <v>157731.47525838279</v>
          </cell>
          <cell r="N90">
            <v>5918.5335575368717</v>
          </cell>
          <cell r="O90">
            <v>0.80802370538939439</v>
          </cell>
          <cell r="P90">
            <v>0.18503331825438346</v>
          </cell>
          <cell r="Q90">
            <v>6.9429763562220076E-3</v>
          </cell>
          <cell r="R90">
            <v>1.5699216201343858E-3</v>
          </cell>
          <cell r="S90">
            <v>0.4871137545390597</v>
          </cell>
          <cell r="T90">
            <v>9.492783646940825E-3</v>
          </cell>
          <cell r="U90"/>
        </row>
        <row r="91">
          <cell r="A91" t="str">
            <v>LDNO HV: LV Sub HH Metered</v>
          </cell>
          <cell r="B91">
            <v>5260.8578794120167</v>
          </cell>
          <cell r="C91">
            <v>5.6400701446733876</v>
          </cell>
          <cell r="D91">
            <v>89455.791691396094</v>
          </cell>
          <cell r="E91">
            <v>44416.43344391694</v>
          </cell>
          <cell r="F91">
            <v>90.785389083735197</v>
          </cell>
          <cell r="G91">
            <v>41007.822007891249</v>
          </cell>
          <cell r="H91">
            <v>3940.7508505041646</v>
          </cell>
          <cell r="I91">
            <v>1.7004031232524797</v>
          </cell>
          <cell r="J91">
            <v>15860.758713414267</v>
          </cell>
          <cell r="K91">
            <v>0.84428118877222302</v>
          </cell>
          <cell r="L91">
            <v>35536.563460317557</v>
          </cell>
          <cell r="M91">
            <v>8492.783859171901</v>
          </cell>
          <cell r="N91">
            <v>387.08612442747955</v>
          </cell>
          <cell r="O91">
            <v>0.80007692434801903</v>
          </cell>
          <cell r="P91">
            <v>0.19120814528918534</v>
          </cell>
          <cell r="Q91">
            <v>8.7149303627955515E-3</v>
          </cell>
          <cell r="R91">
            <v>1.0148631784169541E-3</v>
          </cell>
          <cell r="S91">
            <v>0.45841438807405249</v>
          </cell>
          <cell r="T91">
            <v>4.4052495383406103E-2</v>
          </cell>
          <cell r="U91"/>
        </row>
        <row r="92">
          <cell r="A92" t="str">
            <v>&gt; HV HH Metered</v>
          </cell>
          <cell r="U92"/>
        </row>
        <row r="93">
          <cell r="A93" t="str">
            <v>HV HH Metered</v>
          </cell>
          <cell r="B93">
            <v>7684027.049984565</v>
          </cell>
          <cell r="C93">
            <v>4028.1236359637046</v>
          </cell>
          <cell r="D93">
            <v>120120604.11850466</v>
          </cell>
          <cell r="E93">
            <v>65921027.855667472</v>
          </cell>
          <cell r="F93">
            <v>867603.45151749637</v>
          </cell>
          <cell r="G93">
            <v>50976539.29987029</v>
          </cell>
          <cell r="H93">
            <v>2355433.5114493924</v>
          </cell>
          <cell r="I93">
            <v>1.5632506670931874</v>
          </cell>
          <cell r="J93">
            <v>29820.485907147813</v>
          </cell>
          <cell r="K93">
            <v>0.85789687395491254</v>
          </cell>
          <cell r="L93">
            <v>53815601.250429556</v>
          </cell>
          <cell r="M93">
            <v>11831463.268696595</v>
          </cell>
          <cell r="N93">
            <v>273963.33654131851</v>
          </cell>
          <cell r="O93">
            <v>0.81636471701044377</v>
          </cell>
          <cell r="P93">
            <v>0.17947935057386094</v>
          </cell>
          <cell r="Q93">
            <v>4.1559324156952579E-3</v>
          </cell>
          <cell r="R93">
            <v>7.2227696312746189E-3</v>
          </cell>
          <cell r="S93">
            <v>0.42437797973093377</v>
          </cell>
          <cell r="T93">
            <v>1.9608904972919099E-2</v>
          </cell>
          <cell r="U93"/>
        </row>
        <row r="94">
          <cell r="A94" t="str">
            <v>LDNO HV: HV HH Metered</v>
          </cell>
          <cell r="B94">
            <v>22114.176857454717</v>
          </cell>
          <cell r="C94">
            <v>21.432266549758875</v>
          </cell>
          <cell r="D94">
            <v>536527.09743966663</v>
          </cell>
          <cell r="E94">
            <v>199997.400363472</v>
          </cell>
          <cell r="F94">
            <v>3919.9937003507234</v>
          </cell>
          <cell r="G94">
            <v>331026.99693117046</v>
          </cell>
          <cell r="H94">
            <v>1582.7064446733889</v>
          </cell>
          <cell r="I94">
            <v>2.4261680681042521</v>
          </cell>
          <cell r="J94">
            <v>25033.614442691916</v>
          </cell>
          <cell r="K94">
            <v>0.90438546120269736</v>
          </cell>
          <cell r="L94">
            <v>168946.27909048184</v>
          </cell>
          <cell r="M94">
            <v>30439.53638369673</v>
          </cell>
          <cell r="N94">
            <v>611.58488929343605</v>
          </cell>
          <cell r="O94">
            <v>0.84474237556809062</v>
          </cell>
          <cell r="P94">
            <v>0.15219966023746517</v>
          </cell>
          <cell r="Q94">
            <v>3.057964194444286E-3</v>
          </cell>
          <cell r="R94">
            <v>7.3062361976815784E-3</v>
          </cell>
          <cell r="S94">
            <v>0.61698094748773613</v>
          </cell>
          <cell r="T94">
            <v>2.9499096172889328E-3</v>
          </cell>
          <cell r="U94"/>
        </row>
        <row r="95">
          <cell r="A95" t="str">
            <v>&gt; NHH UMS category A</v>
          </cell>
          <cell r="U95"/>
        </row>
        <row r="96">
          <cell r="A96" t="str">
            <v>NHH UMS category A</v>
          </cell>
          <cell r="B96">
            <v>53670.276181774323</v>
          </cell>
          <cell r="C96">
            <v>945.29828999676329</v>
          </cell>
          <cell r="D96">
            <v>1057841.1435427719</v>
          </cell>
          <cell r="E96">
            <v>1057841.1435427719</v>
          </cell>
          <cell r="F96">
            <v>0</v>
          </cell>
          <cell r="G96">
            <v>0</v>
          </cell>
          <cell r="H96">
            <v>0</v>
          </cell>
          <cell r="I96">
            <v>1.9710000000000003</v>
          </cell>
          <cell r="J96">
            <v>1119.0553867884328</v>
          </cell>
          <cell r="K96">
            <v>1.9710000000000003</v>
          </cell>
          <cell r="L96">
            <v>1057841.1435427719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/>
        </row>
        <row r="97">
          <cell r="A97" t="str">
            <v>LDNO LV: NHH UMS category A</v>
          </cell>
          <cell r="B97">
            <v>172.28035588618667</v>
          </cell>
          <cell r="C97">
            <v>0</v>
          </cell>
          <cell r="D97">
            <v>2272.3778941388023</v>
          </cell>
          <cell r="E97">
            <v>2272.3778941388023</v>
          </cell>
          <cell r="F97">
            <v>0</v>
          </cell>
          <cell r="G97">
            <v>0</v>
          </cell>
          <cell r="H97">
            <v>0</v>
          </cell>
          <cell r="I97">
            <v>1.3190000000000002</v>
          </cell>
          <cell r="J97" t="str">
            <v/>
          </cell>
          <cell r="K97">
            <v>1.3190000000000002</v>
          </cell>
          <cell r="L97">
            <v>2272.3778941388023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/>
        </row>
        <row r="98">
          <cell r="A98" t="str">
            <v>LDNO HV: NHH UMS category A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  <cell r="J98" t="str">
            <v/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/>
        </row>
        <row r="99">
          <cell r="A99" t="str">
            <v>&gt; NHH UMS category B</v>
          </cell>
          <cell r="U99"/>
        </row>
        <row r="100">
          <cell r="A100" t="str">
            <v>NHH UMS category B</v>
          </cell>
          <cell r="B100">
            <v>16146.815302762892</v>
          </cell>
          <cell r="C100">
            <v>683.89747668576126</v>
          </cell>
          <cell r="D100">
            <v>410129.10869017744</v>
          </cell>
          <cell r="E100">
            <v>410129.10869017744</v>
          </cell>
          <cell r="F100">
            <v>0</v>
          </cell>
          <cell r="G100">
            <v>0</v>
          </cell>
          <cell r="H100">
            <v>0</v>
          </cell>
          <cell r="I100">
            <v>2.54</v>
          </cell>
          <cell r="J100">
            <v>599.69384691650862</v>
          </cell>
          <cell r="K100">
            <v>2.54</v>
          </cell>
          <cell r="L100">
            <v>410129.10869017744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/>
        </row>
        <row r="101">
          <cell r="A101" t="str">
            <v>LDNO LV: NHH UMS category B</v>
          </cell>
          <cell r="B101">
            <v>177.96348496274157</v>
          </cell>
          <cell r="C101">
            <v>0</v>
          </cell>
          <cell r="D101">
            <v>3025.3792443666066</v>
          </cell>
          <cell r="E101">
            <v>3025.3792443666066</v>
          </cell>
          <cell r="F101">
            <v>0</v>
          </cell>
          <cell r="G101">
            <v>0</v>
          </cell>
          <cell r="H101">
            <v>0</v>
          </cell>
          <cell r="I101">
            <v>1.7</v>
          </cell>
          <cell r="J101" t="str">
            <v/>
          </cell>
          <cell r="K101">
            <v>1.7</v>
          </cell>
          <cell r="L101">
            <v>3025.3792443666066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/>
        </row>
        <row r="102">
          <cell r="A102" t="str">
            <v>LDNO HV: NHH UMS category B</v>
          </cell>
          <cell r="B102">
            <v>573.70856302427069</v>
          </cell>
          <cell r="C102">
            <v>0</v>
          </cell>
          <cell r="D102">
            <v>7079.5636677194998</v>
          </cell>
          <cell r="E102">
            <v>7079.5636677194998</v>
          </cell>
          <cell r="F102">
            <v>0</v>
          </cell>
          <cell r="G102">
            <v>0</v>
          </cell>
          <cell r="H102">
            <v>0</v>
          </cell>
          <cell r="I102">
            <v>1.234</v>
          </cell>
          <cell r="J102" t="str">
            <v/>
          </cell>
          <cell r="K102">
            <v>1.234</v>
          </cell>
          <cell r="L102">
            <v>7079.5636677194998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/>
        </row>
        <row r="103">
          <cell r="A103" t="str">
            <v>&gt; NHH UMS category C</v>
          </cell>
          <cell r="U103"/>
        </row>
        <row r="104">
          <cell r="A104" t="str">
            <v>NHH UMS category C</v>
          </cell>
          <cell r="B104">
            <v>770.36280056434089</v>
          </cell>
          <cell r="C104">
            <v>140.83222112491973</v>
          </cell>
          <cell r="D104">
            <v>31738.947383250848</v>
          </cell>
          <cell r="E104">
            <v>31738.947383250848</v>
          </cell>
          <cell r="F104">
            <v>0</v>
          </cell>
          <cell r="G104">
            <v>0</v>
          </cell>
          <cell r="H104">
            <v>0</v>
          </cell>
          <cell r="I104">
            <v>4.120000000000001</v>
          </cell>
          <cell r="J104">
            <v>225.36708666334286</v>
          </cell>
          <cell r="K104">
            <v>4.120000000000001</v>
          </cell>
          <cell r="L104">
            <v>31738.947383250848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/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/>
        </row>
        <row r="106">
          <cell r="A106" t="str">
            <v>LDNO HV: NHH UMS category C</v>
          </cell>
          <cell r="B106">
            <v>28.81289678085793</v>
          </cell>
          <cell r="C106">
            <v>0</v>
          </cell>
          <cell r="D106">
            <v>576.83419355277567</v>
          </cell>
          <cell r="E106">
            <v>576.83419355277567</v>
          </cell>
          <cell r="F106">
            <v>0</v>
          </cell>
          <cell r="G106">
            <v>0</v>
          </cell>
          <cell r="H106">
            <v>0</v>
          </cell>
          <cell r="I106">
            <v>2.0019999999999998</v>
          </cell>
          <cell r="J106" t="str">
            <v/>
          </cell>
          <cell r="K106">
            <v>2.0019999999999998</v>
          </cell>
          <cell r="L106">
            <v>576.83419355277567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/>
        </row>
        <row r="107">
          <cell r="A107" t="str">
            <v>&gt; NHH UMS category D</v>
          </cell>
          <cell r="U107"/>
        </row>
        <row r="108">
          <cell r="A108" t="str">
            <v>NHH UMS category D</v>
          </cell>
          <cell r="B108">
            <v>4817.2532716792102</v>
          </cell>
          <cell r="C108">
            <v>40.527257877674742</v>
          </cell>
          <cell r="D108">
            <v>67104.338074491403</v>
          </cell>
          <cell r="E108">
            <v>67104.338074491403</v>
          </cell>
          <cell r="F108">
            <v>0</v>
          </cell>
          <cell r="G108">
            <v>0</v>
          </cell>
          <cell r="H108">
            <v>0</v>
          </cell>
          <cell r="I108">
            <v>1.3930000000000002</v>
          </cell>
          <cell r="J108">
            <v>1655.7828382328621</v>
          </cell>
          <cell r="K108">
            <v>1.3930000000000002</v>
          </cell>
          <cell r="L108">
            <v>67104.338074491403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/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/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/>
        </row>
        <row r="111">
          <cell r="A111" t="str">
            <v>&gt; LV UMS (Pseudo HH Metered)</v>
          </cell>
          <cell r="U111"/>
        </row>
        <row r="112">
          <cell r="A112" t="str">
            <v>LV UMS (Pseudo HH Metered)</v>
          </cell>
          <cell r="B112">
            <v>248832.47561034112</v>
          </cell>
          <cell r="C112">
            <v>20.263628938837371</v>
          </cell>
          <cell r="D112">
            <v>6563322.2336673634</v>
          </cell>
          <cell r="E112">
            <v>6563322.2336673634</v>
          </cell>
          <cell r="F112">
            <v>0</v>
          </cell>
          <cell r="G112">
            <v>0</v>
          </cell>
          <cell r="H112">
            <v>0</v>
          </cell>
          <cell r="I112">
            <v>2.6376469621052157</v>
          </cell>
          <cell r="J112">
            <v>323896.68471909629</v>
          </cell>
          <cell r="K112">
            <v>2.6376469621052157</v>
          </cell>
          <cell r="L112">
            <v>4909724.6055028643</v>
          </cell>
          <cell r="M112">
            <v>373569.63154257677</v>
          </cell>
          <cell r="N112">
            <v>1280027.9966219228</v>
          </cell>
          <cell r="O112">
            <v>0.74805478547401372</v>
          </cell>
          <cell r="P112">
            <v>5.6917764851816308E-2</v>
          </cell>
          <cell r="Q112">
            <v>0.19502744967417002</v>
          </cell>
          <cell r="R112">
            <v>0</v>
          </cell>
          <cell r="S112">
            <v>0</v>
          </cell>
          <cell r="T112">
            <v>0</v>
          </cell>
          <cell r="U112"/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/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/>
        </row>
        <row r="115">
          <cell r="A115" t="str">
            <v>&gt; LV Generation NHH or Aggregate HH</v>
          </cell>
          <cell r="U115"/>
        </row>
        <row r="116">
          <cell r="A116" t="str">
            <v>LV Generation NHH or Aggregate HH</v>
          </cell>
          <cell r="B116">
            <v>1660.7170232592748</v>
          </cell>
          <cell r="C116">
            <v>119.55541073914044</v>
          </cell>
          <cell r="D116">
            <v>-9399.6583516474948</v>
          </cell>
          <cell r="E116">
            <v>-9399.6583516474948</v>
          </cell>
          <cell r="F116">
            <v>0</v>
          </cell>
          <cell r="G116">
            <v>0</v>
          </cell>
          <cell r="H116">
            <v>0</v>
          </cell>
          <cell r="I116">
            <v>-0.56599999999999995</v>
          </cell>
          <cell r="J116">
            <v>-78.62177289622413</v>
          </cell>
          <cell r="K116">
            <v>-0.56599999999999995</v>
          </cell>
          <cell r="L116">
            <v>-9399.6583516474948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/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/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/>
        </row>
        <row r="119">
          <cell r="A119" t="str">
            <v>&gt; LV Sub Generation NHH</v>
          </cell>
          <cell r="U119"/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/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/>
        </row>
        <row r="122">
          <cell r="A122" t="str">
            <v>&gt; LV Generation Intermittent</v>
          </cell>
          <cell r="U122"/>
        </row>
        <row r="123">
          <cell r="A123" t="str">
            <v>LV Generation Intermittent</v>
          </cell>
          <cell r="B123">
            <v>24996.858841456458</v>
          </cell>
          <cell r="C123">
            <v>167.17493874540833</v>
          </cell>
          <cell r="D123">
            <v>-137044.5174039469</v>
          </cell>
          <cell r="E123">
            <v>-141482.22104264353</v>
          </cell>
          <cell r="F123">
            <v>0</v>
          </cell>
          <cell r="G123">
            <v>0</v>
          </cell>
          <cell r="H123">
            <v>4437.7036386966402</v>
          </cell>
          <cell r="I123">
            <v>-0.54824695484003427</v>
          </cell>
          <cell r="J123">
            <v>-819.76711600686019</v>
          </cell>
          <cell r="K123">
            <v>-0.56599999999999995</v>
          </cell>
          <cell r="L123">
            <v>-141482.22104264353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-3.2381475178727824E-2</v>
          </cell>
          <cell r="U123"/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/>
        </row>
        <row r="125">
          <cell r="A125" t="str">
            <v>LDNO HV: LV Generation Intermittent</v>
          </cell>
          <cell r="B125">
            <v>67.449079939668152</v>
          </cell>
          <cell r="C125">
            <v>0</v>
          </cell>
          <cell r="D125">
            <v>-284.29176967903902</v>
          </cell>
          <cell r="E125">
            <v>-381.76179245852165</v>
          </cell>
          <cell r="F125">
            <v>0</v>
          </cell>
          <cell r="G125">
            <v>0</v>
          </cell>
          <cell r="H125">
            <v>97.470022779482676</v>
          </cell>
          <cell r="I125">
            <v>-0.42149095277998205</v>
          </cell>
          <cell r="J125" t="str">
            <v/>
          </cell>
          <cell r="K125">
            <v>-0.56599999999999995</v>
          </cell>
          <cell r="L125">
            <v>-381.76179245852165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-0.34285207373229559</v>
          </cell>
          <cell r="U125"/>
        </row>
        <row r="126">
          <cell r="A126" t="str">
            <v>&gt; LV Generation Non-Intermittent</v>
          </cell>
          <cell r="U126"/>
        </row>
        <row r="127">
          <cell r="A127" t="str">
            <v>LV Generation Non-Intermittent</v>
          </cell>
          <cell r="B127">
            <v>9566.9950603847537</v>
          </cell>
          <cell r="C127">
            <v>86.120422990058827</v>
          </cell>
          <cell r="D127">
            <v>-54144.884938973599</v>
          </cell>
          <cell r="E127">
            <v>-55347.847061512744</v>
          </cell>
          <cell r="F127">
            <v>0</v>
          </cell>
          <cell r="G127">
            <v>0</v>
          </cell>
          <cell r="H127">
            <v>1202.9621225391511</v>
          </cell>
          <cell r="I127">
            <v>-0.56595497956487983</v>
          </cell>
          <cell r="J127">
            <v>-628.71132141587054</v>
          </cell>
          <cell r="K127">
            <v>-0.57852906489623335</v>
          </cell>
          <cell r="L127">
            <v>-39460.730391667501</v>
          </cell>
          <cell r="M127">
            <v>-13583.247417088534</v>
          </cell>
          <cell r="N127">
            <v>-2303.8692527567114</v>
          </cell>
          <cell r="O127">
            <v>0.7129587235400765</v>
          </cell>
          <cell r="P127">
            <v>0.24541600329986318</v>
          </cell>
          <cell r="Q127">
            <v>4.1625273160060344E-2</v>
          </cell>
          <cell r="R127">
            <v>0</v>
          </cell>
          <cell r="S127">
            <v>0</v>
          </cell>
          <cell r="T127">
            <v>-2.2217465673719745E-2</v>
          </cell>
          <cell r="U127"/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/>
        </row>
        <row r="129">
          <cell r="A129" t="str">
            <v>LDNO HV: LV Generation Non-Intermittent</v>
          </cell>
          <cell r="B129">
            <v>0.3293543489190548</v>
          </cell>
          <cell r="C129">
            <v>0</v>
          </cell>
          <cell r="D129">
            <v>-14.791389381359865</v>
          </cell>
          <cell r="E129">
            <v>-15.716789530417296</v>
          </cell>
          <cell r="F129">
            <v>0</v>
          </cell>
          <cell r="G129">
            <v>0</v>
          </cell>
          <cell r="H129">
            <v>0.92540014905743095</v>
          </cell>
          <cell r="I129">
            <v>-4.4910259815622275</v>
          </cell>
          <cell r="J129" t="str">
            <v/>
          </cell>
          <cell r="K129">
            <v>-4.7720000000000002</v>
          </cell>
          <cell r="L129">
            <v>-15.716789530417296</v>
          </cell>
          <cell r="M129">
            <v>0</v>
          </cell>
          <cell r="N129">
            <v>0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-6.2563436415487908E-2</v>
          </cell>
          <cell r="U129"/>
        </row>
        <row r="130">
          <cell r="A130" t="str">
            <v>&gt; LV Sub Generation Intermittent</v>
          </cell>
          <cell r="U130"/>
        </row>
        <row r="131">
          <cell r="A131" t="str">
            <v>LV Sub Generation Intermittent</v>
          </cell>
          <cell r="B131">
            <v>1213.6794216291853</v>
          </cell>
          <cell r="C131">
            <v>5.0659072347093428</v>
          </cell>
          <cell r="D131">
            <v>-5604.0468866053743</v>
          </cell>
          <cell r="E131">
            <v>-5862.0716064689641</v>
          </cell>
          <cell r="F131">
            <v>0</v>
          </cell>
          <cell r="G131">
            <v>0</v>
          </cell>
          <cell r="H131">
            <v>258.02471986359012</v>
          </cell>
          <cell r="I131">
            <v>-0.46174029045353421</v>
          </cell>
          <cell r="J131">
            <v>-1106.2276956453009</v>
          </cell>
          <cell r="K131">
            <v>-0.48299999999999998</v>
          </cell>
          <cell r="L131">
            <v>-5862.0716064689641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-4.6042569786543565E-2</v>
          </cell>
          <cell r="U131"/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/>
        </row>
        <row r="133">
          <cell r="A133" t="str">
            <v>&gt; LV Sub Generation Non-Intermittent</v>
          </cell>
          <cell r="U133"/>
        </row>
        <row r="134">
          <cell r="A134" t="str">
            <v>LV Sub Generation Non-Intermittent</v>
          </cell>
          <cell r="B134">
            <v>10706.608193625343</v>
          </cell>
          <cell r="C134">
            <v>4.0527257877674732</v>
          </cell>
          <cell r="D134">
            <v>-69181.172194937739</v>
          </cell>
          <cell r="E134">
            <v>-69199.55347067141</v>
          </cell>
          <cell r="F134">
            <v>0</v>
          </cell>
          <cell r="G134">
            <v>0</v>
          </cell>
          <cell r="H134">
            <v>18.381275733669614</v>
          </cell>
          <cell r="I134">
            <v>-0.64615395411712029</v>
          </cell>
          <cell r="J134">
            <v>-17070.282031848892</v>
          </cell>
          <cell r="K134">
            <v>-0.64632563571227397</v>
          </cell>
          <cell r="L134">
            <v>-56917.494959751413</v>
          </cell>
          <cell r="M134">
            <v>-9953.3588117039999</v>
          </cell>
          <cell r="N134">
            <v>-2328.6996992160002</v>
          </cell>
          <cell r="O134">
            <v>0.82251246005329415</v>
          </cell>
          <cell r="P134">
            <v>0.14383559304212121</v>
          </cell>
          <cell r="Q134">
            <v>3.3651946904584645E-2</v>
          </cell>
          <cell r="R134">
            <v>0</v>
          </cell>
          <cell r="S134">
            <v>0</v>
          </cell>
          <cell r="T134">
            <v>-2.656976623910782E-4</v>
          </cell>
          <cell r="U134"/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/>
        </row>
        <row r="136">
          <cell r="A136" t="str">
            <v>&gt; HV Generation Intermittent</v>
          </cell>
          <cell r="U136"/>
        </row>
        <row r="137">
          <cell r="A137" t="str">
            <v>HV Generation Intermittent</v>
          </cell>
          <cell r="B137">
            <v>95543.871083999999</v>
          </cell>
          <cell r="C137">
            <v>55.359020484258814</v>
          </cell>
          <cell r="D137">
            <v>-222126.51354470706</v>
          </cell>
          <cell r="E137">
            <v>-233127.04544495998</v>
          </cell>
          <cell r="F137">
            <v>5748.6190846366462</v>
          </cell>
          <cell r="G137">
            <v>0</v>
          </cell>
          <cell r="H137">
            <v>5251.9128156162778</v>
          </cell>
          <cell r="I137">
            <v>-0.23248640757858607</v>
          </cell>
          <cell r="J137">
            <v>-4012.4718898859155</v>
          </cell>
          <cell r="K137">
            <v>-0.24399999999999999</v>
          </cell>
          <cell r="L137">
            <v>-233127.04544495998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-2.587993208419773E-2</v>
          </cell>
          <cell r="S137">
            <v>0</v>
          </cell>
          <cell r="T137">
            <v>-2.3643790792039932E-2</v>
          </cell>
          <cell r="U137"/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/>
        </row>
        <row r="139">
          <cell r="A139" t="str">
            <v>&gt; HV Generation Non-Intermittent</v>
          </cell>
          <cell r="U139"/>
        </row>
        <row r="140">
          <cell r="A140" t="str">
            <v>HV Generation Non-Intermittent</v>
          </cell>
          <cell r="B140">
            <v>656871.70564849954</v>
          </cell>
          <cell r="C140">
            <v>115.75067919435931</v>
          </cell>
          <cell r="D140">
            <v>-1709722.0427553267</v>
          </cell>
          <cell r="E140">
            <v>-1734741.2592668864</v>
          </cell>
          <cell r="F140">
            <v>12019.839904240256</v>
          </cell>
          <cell r="G140">
            <v>0</v>
          </cell>
          <cell r="H140">
            <v>12999.376607319384</v>
          </cell>
          <cell r="I140">
            <v>-0.26028249170321566</v>
          </cell>
          <cell r="J140">
            <v>-14770.730112818585</v>
          </cell>
          <cell r="K140">
            <v>-0.26409133539315038</v>
          </cell>
          <cell r="L140">
            <v>-1346366.9912243367</v>
          </cell>
          <cell r="M140">
            <v>-337735.34386438434</v>
          </cell>
          <cell r="N140">
            <v>-50638.92417816534</v>
          </cell>
          <cell r="O140">
            <v>0.77611977234767604</v>
          </cell>
          <cell r="P140">
            <v>0.19468917457299287</v>
          </cell>
          <cell r="Q140">
            <v>2.9191053079331092E-2</v>
          </cell>
          <cell r="R140">
            <v>-7.0302889029081666E-3</v>
          </cell>
          <cell r="S140">
            <v>0</v>
          </cell>
          <cell r="T140">
            <v>-7.6032105115578057E-3</v>
          </cell>
          <cell r="U140"/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/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23570143.514813982</v>
          </cell>
          <cell r="C156">
            <v>2530531.2768782978</v>
          </cell>
          <cell r="D156">
            <v>468068716.86053538</v>
          </cell>
          <cell r="E156">
            <v>355319509.56978202</v>
          </cell>
          <cell r="F156">
            <v>37968507.652603999</v>
          </cell>
          <cell r="G156">
            <v>71586277.703029647</v>
          </cell>
          <cell r="H156">
            <v>3194421.9351196606</v>
          </cell>
          <cell r="I156"/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opLeftCell="X1" zoomScale="70" zoomScaleNormal="70" workbookViewId="0">
      <selection activeCell="AP7" sqref="AP7:AQ2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9.140625" style="1"/>
    <col min="47" max="47" width="32.85546875" style="1" customWidth="1"/>
    <col min="48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56</v>
      </c>
      <c r="G4" s="58"/>
      <c r="H4" s="57" t="s">
        <v>56</v>
      </c>
      <c r="I4" s="58"/>
      <c r="J4" s="57" t="s">
        <v>95</v>
      </c>
      <c r="K4" s="58"/>
      <c r="L4" s="57" t="s">
        <v>30</v>
      </c>
      <c r="M4" s="58"/>
      <c r="N4" s="57" t="s">
        <v>1</v>
      </c>
      <c r="O4" s="58"/>
      <c r="P4" s="57" t="s">
        <v>29</v>
      </c>
      <c r="Q4" s="58"/>
      <c r="R4" s="57" t="s">
        <v>2</v>
      </c>
      <c r="S4" s="58"/>
      <c r="T4" s="57" t="s">
        <v>31</v>
      </c>
      <c r="U4" s="58"/>
      <c r="V4" s="57" t="s">
        <v>57</v>
      </c>
      <c r="W4" s="58"/>
      <c r="X4" s="57" t="s">
        <v>58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93</v>
      </c>
      <c r="AG4" s="58"/>
      <c r="AH4" s="57" t="s">
        <v>94</v>
      </c>
      <c r="AI4" s="58"/>
      <c r="AJ4" s="57" t="s">
        <v>6</v>
      </c>
      <c r="AK4" s="58"/>
      <c r="AL4" s="57" t="s">
        <v>7</v>
      </c>
      <c r="AM4" s="58"/>
      <c r="AN4" s="57" t="s">
        <v>8</v>
      </c>
      <c r="AO4" s="58"/>
      <c r="AP4" s="57" t="s">
        <v>96</v>
      </c>
      <c r="AQ4" s="58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-2.8268760094970924E-2</v>
      </c>
      <c r="I7" s="7">
        <v>-7.8009081508460129E-2</v>
      </c>
      <c r="J7" s="6">
        <v>-2.7906382285255105E-2</v>
      </c>
      <c r="K7" s="7">
        <v>-7.7009081508459865E-2</v>
      </c>
      <c r="L7" s="6">
        <v>-2.7906382285255105E-2</v>
      </c>
      <c r="M7" s="7">
        <v>-7.7009081508459865E-2</v>
      </c>
      <c r="N7" s="6">
        <v>-2.9000097588691154E-2</v>
      </c>
      <c r="O7" s="7">
        <v>-8.0027244525378696E-2</v>
      </c>
      <c r="P7" s="6">
        <v>-2.8627846967541948E-2</v>
      </c>
      <c r="Q7" s="7">
        <v>-7.900000000000014E-2</v>
      </c>
      <c r="R7" s="6">
        <v>-2.8627846967541948E-2</v>
      </c>
      <c r="S7" s="7">
        <v>-7.900000000000014E-2</v>
      </c>
      <c r="T7" s="6">
        <v>-2.8627846967541948E-2</v>
      </c>
      <c r="U7" s="7">
        <v>-7.900000000000014E-2</v>
      </c>
      <c r="V7" s="6">
        <v>-2.8627846967541948E-2</v>
      </c>
      <c r="W7" s="7">
        <v>-7.900000000000014E-2</v>
      </c>
      <c r="X7" s="6">
        <v>-2.8627846967541948E-2</v>
      </c>
      <c r="Y7" s="7">
        <v>-7.900000000000014E-2</v>
      </c>
      <c r="Z7" s="6">
        <v>-2.8627846967541948E-2</v>
      </c>
      <c r="AA7" s="7">
        <v>-7.900000000000014E-2</v>
      </c>
      <c r="AB7" s="6">
        <v>-2.8242432597815337E-2</v>
      </c>
      <c r="AC7" s="7">
        <v>-7.7936429440784716E-2</v>
      </c>
      <c r="AD7" s="6">
        <v>-2.8242432597815337E-2</v>
      </c>
      <c r="AE7" s="7">
        <v>-7.7936429440784716E-2</v>
      </c>
      <c r="AF7" s="6">
        <v>-2.8242432597815337E-2</v>
      </c>
      <c r="AG7" s="7">
        <v>-7.7936429440784716E-2</v>
      </c>
      <c r="AH7" s="6">
        <v>-2.8242432597815337E-2</v>
      </c>
      <c r="AI7" s="7">
        <v>-7.7936429440784716E-2</v>
      </c>
      <c r="AJ7" s="6">
        <v>-2.8242432597815337E-2</v>
      </c>
      <c r="AK7" s="7">
        <v>-7.7936429440784716E-2</v>
      </c>
      <c r="AL7" s="6">
        <v>-2.8242432597815337E-2</v>
      </c>
      <c r="AM7" s="7">
        <v>-7.7936429440784716E-2</v>
      </c>
      <c r="AN7" s="6">
        <v>-2.7849721478717782E-2</v>
      </c>
      <c r="AO7" s="7">
        <v>-7.7024892466692557E-2</v>
      </c>
      <c r="AP7" s="6">
        <v>-5.0266925532941875E-2</v>
      </c>
      <c r="AQ7" s="7">
        <v>-0.13902489246669264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1.4748839348720733E-2</v>
      </c>
      <c r="I8" s="9">
        <v>2.6429468364735798E-2</v>
      </c>
      <c r="J8" s="8">
        <v>1.5063694874544398E-2</v>
      </c>
      <c r="K8" s="9">
        <v>2.6993679823174205E-2</v>
      </c>
      <c r="L8" s="8">
        <v>1.5063694874544398E-2</v>
      </c>
      <c r="M8" s="9">
        <v>2.6993679823174205E-2</v>
      </c>
      <c r="N8" s="8">
        <v>1.4506767020575628E-2</v>
      </c>
      <c r="O8" s="9">
        <v>2.5995682167230954E-2</v>
      </c>
      <c r="P8" s="8">
        <v>1.4411688388802357E-2</v>
      </c>
      <c r="Q8" s="9">
        <v>2.5825304171295416E-2</v>
      </c>
      <c r="R8" s="8">
        <v>1.4411688388802357E-2</v>
      </c>
      <c r="S8" s="9">
        <v>2.5825304171295416E-2</v>
      </c>
      <c r="T8" s="8">
        <v>1.4411688388802357E-2</v>
      </c>
      <c r="U8" s="9">
        <v>2.5825304171295416E-2</v>
      </c>
      <c r="V8" s="8">
        <v>1.4411688388802357E-2</v>
      </c>
      <c r="W8" s="9">
        <v>2.5825304171295416E-2</v>
      </c>
      <c r="X8" s="8">
        <v>1.4411688388802357E-2</v>
      </c>
      <c r="Y8" s="9">
        <v>2.5825304171295416E-2</v>
      </c>
      <c r="Z8" s="8">
        <v>1.4411688388802357E-2</v>
      </c>
      <c r="AA8" s="9">
        <v>2.5825304171295416E-2</v>
      </c>
      <c r="AB8" s="8">
        <v>1.5000470670465615E-2</v>
      </c>
      <c r="AC8" s="9">
        <v>2.6880383985984791E-2</v>
      </c>
      <c r="AD8" s="8">
        <v>1.5000470670465615E-2</v>
      </c>
      <c r="AE8" s="9">
        <v>2.6880383985984791E-2</v>
      </c>
      <c r="AF8" s="8">
        <v>1.5000470670465615E-2</v>
      </c>
      <c r="AG8" s="9">
        <v>2.6880383985984791E-2</v>
      </c>
      <c r="AH8" s="8">
        <v>1.5000470670465615E-2</v>
      </c>
      <c r="AI8" s="9">
        <v>2.6880383985984791E-2</v>
      </c>
      <c r="AJ8" s="8">
        <v>1.5000470670465615E-2</v>
      </c>
      <c r="AK8" s="9">
        <v>2.6880383985984791E-2</v>
      </c>
      <c r="AL8" s="8">
        <v>1.5000470670465615E-2</v>
      </c>
      <c r="AM8" s="9">
        <v>2.6880383985984791E-2</v>
      </c>
      <c r="AN8" s="8">
        <v>1.5509758753282643E-2</v>
      </c>
      <c r="AO8" s="9">
        <v>2.7855030257539787E-2</v>
      </c>
      <c r="AP8" s="8">
        <v>-8.0518301015277682E-3</v>
      </c>
      <c r="AQ8" s="9">
        <v>-1.446082912535015E-2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1.5306122448979886E-2</v>
      </c>
      <c r="I9" s="9">
        <v>3.0000000000000365E-3</v>
      </c>
      <c r="J9" s="8">
        <v>1.5306122448979886E-2</v>
      </c>
      <c r="K9" s="9">
        <v>3.0000000000000365E-3</v>
      </c>
      <c r="L9" s="8">
        <v>1.5306122448979886E-2</v>
      </c>
      <c r="M9" s="9">
        <v>3.0000000000000365E-3</v>
      </c>
      <c r="N9" s="8">
        <v>2.0408163265306145E-2</v>
      </c>
      <c r="O9" s="9">
        <v>4.0000000000000226E-3</v>
      </c>
      <c r="P9" s="8">
        <v>2.0408163265306145E-2</v>
      </c>
      <c r="Q9" s="9">
        <v>4.0000000000000226E-3</v>
      </c>
      <c r="R9" s="8">
        <v>2.0408163265306145E-2</v>
      </c>
      <c r="S9" s="9">
        <v>4.0000000000000226E-3</v>
      </c>
      <c r="T9" s="8">
        <v>2.0408163265306145E-2</v>
      </c>
      <c r="U9" s="9">
        <v>4.0000000000000226E-3</v>
      </c>
      <c r="V9" s="8">
        <v>2.0408163265306145E-2</v>
      </c>
      <c r="W9" s="9">
        <v>4.0000000000000226E-3</v>
      </c>
      <c r="X9" s="8">
        <v>2.0408163265306145E-2</v>
      </c>
      <c r="Y9" s="9">
        <v>4.0000000000000226E-3</v>
      </c>
      <c r="Z9" s="8">
        <v>2.0408163265306145E-2</v>
      </c>
      <c r="AA9" s="9">
        <v>4.0000000000000226E-3</v>
      </c>
      <c r="AB9" s="8">
        <v>2.0408163265306145E-2</v>
      </c>
      <c r="AC9" s="9">
        <v>4.0000000000000226E-3</v>
      </c>
      <c r="AD9" s="8">
        <v>2.0408163265306145E-2</v>
      </c>
      <c r="AE9" s="9">
        <v>4.0000000000000226E-3</v>
      </c>
      <c r="AF9" s="8">
        <v>2.0408163265306145E-2</v>
      </c>
      <c r="AG9" s="9">
        <v>4.0000000000000226E-3</v>
      </c>
      <c r="AH9" s="8">
        <v>2.0408163265306145E-2</v>
      </c>
      <c r="AI9" s="9">
        <v>4.0000000000000226E-3</v>
      </c>
      <c r="AJ9" s="8">
        <v>2.0408163265306145E-2</v>
      </c>
      <c r="AK9" s="9">
        <v>4.0000000000000226E-3</v>
      </c>
      <c r="AL9" s="8">
        <v>2.0408163265306145E-2</v>
      </c>
      <c r="AM9" s="9">
        <v>4.0000000000000226E-3</v>
      </c>
      <c r="AN9" s="8">
        <v>2.5510204081632626E-2</v>
      </c>
      <c r="AO9" s="9">
        <v>5.000000000000014E-3</v>
      </c>
      <c r="AP9" s="8">
        <v>5.1020408163264808E-3</v>
      </c>
      <c r="AQ9" s="9">
        <v>1.0000000000000109E-3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4.3374815402691391E-2</v>
      </c>
      <c r="I10" s="9">
        <v>9.5204186377357045E-2</v>
      </c>
      <c r="J10" s="8">
        <v>4.3830413176835004E-2</v>
      </c>
      <c r="K10" s="9">
        <v>9.6204186377356893E-2</v>
      </c>
      <c r="L10" s="8">
        <v>4.3830413176835004E-2</v>
      </c>
      <c r="M10" s="9">
        <v>9.6204186377356893E-2</v>
      </c>
      <c r="N10" s="8">
        <v>4.2277566136335487E-2</v>
      </c>
      <c r="O10" s="9">
        <v>9.2795813622643636E-2</v>
      </c>
      <c r="P10" s="8">
        <v>4.3056373786842128E-2</v>
      </c>
      <c r="Q10" s="9">
        <v>9.4505232971696107E-2</v>
      </c>
      <c r="R10" s="8">
        <v>4.3056373786842128E-2</v>
      </c>
      <c r="S10" s="9">
        <v>9.4505232971696107E-2</v>
      </c>
      <c r="T10" s="8">
        <v>4.3056373786842128E-2</v>
      </c>
      <c r="U10" s="9">
        <v>9.4505232971696107E-2</v>
      </c>
      <c r="V10" s="8">
        <v>4.3056373786842128E-2</v>
      </c>
      <c r="W10" s="9">
        <v>9.4505232971696107E-2</v>
      </c>
      <c r="X10" s="8">
        <v>4.3056373786842128E-2</v>
      </c>
      <c r="Y10" s="9">
        <v>9.4505232971696107E-2</v>
      </c>
      <c r="Z10" s="8">
        <v>4.3056373786842128E-2</v>
      </c>
      <c r="AA10" s="9">
        <v>9.4505232971696107E-2</v>
      </c>
      <c r="AB10" s="8">
        <v>4.1968661041513311E-2</v>
      </c>
      <c r="AC10" s="9">
        <v>9.2117792103766055E-2</v>
      </c>
      <c r="AD10" s="8">
        <v>4.1968661041513311E-2</v>
      </c>
      <c r="AE10" s="9">
        <v>9.2117792103766055E-2</v>
      </c>
      <c r="AF10" s="8">
        <v>4.1968661041513311E-2</v>
      </c>
      <c r="AG10" s="9">
        <v>9.2117792103766055E-2</v>
      </c>
      <c r="AH10" s="8">
        <v>4.1968661041513311E-2</v>
      </c>
      <c r="AI10" s="9">
        <v>9.2117792103766055E-2</v>
      </c>
      <c r="AJ10" s="8">
        <v>4.1968661041513311E-2</v>
      </c>
      <c r="AK10" s="9">
        <v>9.2117792103766055E-2</v>
      </c>
      <c r="AL10" s="8">
        <v>4.1968661041513311E-2</v>
      </c>
      <c r="AM10" s="9">
        <v>9.2117792103766055E-2</v>
      </c>
      <c r="AN10" s="8">
        <v>5.5260391109652973E-2</v>
      </c>
      <c r="AO10" s="9">
        <v>0.12144610873611472</v>
      </c>
      <c r="AP10" s="8">
        <v>2.8869239365762134E-2</v>
      </c>
      <c r="AQ10" s="9">
        <v>6.344610873611467E-2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1.5436618141206671E-2</v>
      </c>
      <c r="I11" s="9">
        <v>2.7890299959930958E-2</v>
      </c>
      <c r="J11" s="8">
        <v>1.5666851774457813E-2</v>
      </c>
      <c r="K11" s="9">
        <v>2.8306277412602131E-2</v>
      </c>
      <c r="L11" s="8">
        <v>1.5666851774457813E-2</v>
      </c>
      <c r="M11" s="9">
        <v>2.8306277412602131E-2</v>
      </c>
      <c r="N11" s="8">
        <v>1.4829220650662611E-2</v>
      </c>
      <c r="O11" s="9">
        <v>2.6792877062556432E-2</v>
      </c>
      <c r="P11" s="8">
        <v>1.5302511856718493E-2</v>
      </c>
      <c r="Q11" s="9">
        <v>2.7648001778640425E-2</v>
      </c>
      <c r="R11" s="8">
        <v>1.5302511856718493E-2</v>
      </c>
      <c r="S11" s="9">
        <v>2.7648001778640425E-2</v>
      </c>
      <c r="T11" s="8">
        <v>1.5302511856718493E-2</v>
      </c>
      <c r="U11" s="9">
        <v>2.7648001778640425E-2</v>
      </c>
      <c r="V11" s="8">
        <v>1.5302511856718493E-2</v>
      </c>
      <c r="W11" s="9">
        <v>2.7648001778640425E-2</v>
      </c>
      <c r="X11" s="8">
        <v>1.5302511856718493E-2</v>
      </c>
      <c r="Y11" s="9">
        <v>2.7648001778640425E-2</v>
      </c>
      <c r="Z11" s="8">
        <v>1.5302511856718493E-2</v>
      </c>
      <c r="AA11" s="9">
        <v>2.7648001778640425E-2</v>
      </c>
      <c r="AB11" s="8">
        <v>1.3713055512229122E-2</v>
      </c>
      <c r="AC11" s="9">
        <v>2.4776231950851248E-2</v>
      </c>
      <c r="AD11" s="8">
        <v>1.3713055512229122E-2</v>
      </c>
      <c r="AE11" s="9">
        <v>2.4776231950851248E-2</v>
      </c>
      <c r="AF11" s="8">
        <v>1.3713055512229122E-2</v>
      </c>
      <c r="AG11" s="9">
        <v>2.4776231950851248E-2</v>
      </c>
      <c r="AH11" s="8">
        <v>1.3713055512229122E-2</v>
      </c>
      <c r="AI11" s="9">
        <v>2.4776231950851248E-2</v>
      </c>
      <c r="AJ11" s="8">
        <v>1.3713055512229122E-2</v>
      </c>
      <c r="AK11" s="9">
        <v>2.4776231950851248E-2</v>
      </c>
      <c r="AL11" s="8">
        <v>1.3713055512229122E-2</v>
      </c>
      <c r="AM11" s="9">
        <v>2.4776231950851248E-2</v>
      </c>
      <c r="AN11" s="8">
        <v>2.7334259613458478E-2</v>
      </c>
      <c r="AO11" s="9">
        <v>4.943047195881968E-2</v>
      </c>
      <c r="AP11" s="8">
        <v>1.4948351810617488E-3</v>
      </c>
      <c r="AQ11" s="9">
        <v>2.7032160206801551E-3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1.3586956521739024E-2</v>
      </c>
      <c r="I12" s="9">
        <v>4.9999999999999437E-3</v>
      </c>
      <c r="J12" s="8">
        <v>1.3586956521739024E-2</v>
      </c>
      <c r="K12" s="9">
        <v>4.9999999999999437E-3</v>
      </c>
      <c r="L12" s="8">
        <v>1.3586956521739024E-2</v>
      </c>
      <c r="M12" s="9">
        <v>4.9999999999999437E-3</v>
      </c>
      <c r="N12" s="8">
        <v>1.6304347826086918E-2</v>
      </c>
      <c r="O12" s="9">
        <v>5.9999999999999862E-3</v>
      </c>
      <c r="P12" s="8">
        <v>1.6304347826086918E-2</v>
      </c>
      <c r="Q12" s="9">
        <v>5.9999999999999862E-3</v>
      </c>
      <c r="R12" s="8">
        <v>1.6304347826086918E-2</v>
      </c>
      <c r="S12" s="9">
        <v>5.9999999999999862E-3</v>
      </c>
      <c r="T12" s="8">
        <v>1.6304347826086918E-2</v>
      </c>
      <c r="U12" s="9">
        <v>5.9999999999999862E-3</v>
      </c>
      <c r="V12" s="8">
        <v>1.6304347826086918E-2</v>
      </c>
      <c r="W12" s="9">
        <v>5.9999999999999862E-3</v>
      </c>
      <c r="X12" s="8">
        <v>1.6304347826086918E-2</v>
      </c>
      <c r="Y12" s="9">
        <v>5.9999999999999862E-3</v>
      </c>
      <c r="Z12" s="8">
        <v>1.6304347826086918E-2</v>
      </c>
      <c r="AA12" s="9">
        <v>5.9999999999999862E-3</v>
      </c>
      <c r="AB12" s="8">
        <v>1.3586956521739024E-2</v>
      </c>
      <c r="AC12" s="9">
        <v>4.9999999999999437E-3</v>
      </c>
      <c r="AD12" s="8">
        <v>1.3586956521739024E-2</v>
      </c>
      <c r="AE12" s="9">
        <v>4.9999999999999437E-3</v>
      </c>
      <c r="AF12" s="8">
        <v>1.3586956521739024E-2</v>
      </c>
      <c r="AG12" s="9">
        <v>4.9999999999999437E-3</v>
      </c>
      <c r="AH12" s="8">
        <v>1.6304347826086918E-2</v>
      </c>
      <c r="AI12" s="9">
        <v>5.9999999999999862E-3</v>
      </c>
      <c r="AJ12" s="8">
        <v>1.6304347826086918E-2</v>
      </c>
      <c r="AK12" s="9">
        <v>5.9999999999999862E-3</v>
      </c>
      <c r="AL12" s="8">
        <v>1.6304347826086918E-2</v>
      </c>
      <c r="AM12" s="9">
        <v>5.9999999999999862E-3</v>
      </c>
      <c r="AN12" s="8">
        <v>3.2608695652174058E-2</v>
      </c>
      <c r="AO12" s="9">
        <v>1.2000000000000026E-2</v>
      </c>
      <c r="AP12" s="8">
        <v>8.152173913043459E-3</v>
      </c>
      <c r="AQ12" s="9">
        <v>3.0000000000000066E-3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>
        <v>1.5463221253597226E-2</v>
      </c>
      <c r="I13" s="9">
        <v>3.033765010370678E-2</v>
      </c>
      <c r="J13" s="8">
        <v>1.5373557318977493E-2</v>
      </c>
      <c r="K13" s="9">
        <v>3.0161736364207863E-2</v>
      </c>
      <c r="L13" s="8">
        <v>1.5373557318977493E-2</v>
      </c>
      <c r="M13" s="9">
        <v>3.0161736364207863E-2</v>
      </c>
      <c r="N13" s="8">
        <v>1.5469024705479617E-2</v>
      </c>
      <c r="O13" s="9">
        <v>3.034903602968634E-2</v>
      </c>
      <c r="P13" s="8">
        <v>1.5060162551684853E-2</v>
      </c>
      <c r="Q13" s="9">
        <v>2.9546879948553616E-2</v>
      </c>
      <c r="R13" s="8">
        <v>1.5060162551684853E-2</v>
      </c>
      <c r="S13" s="9">
        <v>2.9546879948553616E-2</v>
      </c>
      <c r="T13" s="8">
        <v>1.5060162551684853E-2</v>
      </c>
      <c r="U13" s="9">
        <v>2.9546879948553616E-2</v>
      </c>
      <c r="V13" s="8">
        <v>1.5060162551684853E-2</v>
      </c>
      <c r="W13" s="9">
        <v>2.9546879948553616E-2</v>
      </c>
      <c r="X13" s="8">
        <v>1.5060162551684853E-2</v>
      </c>
      <c r="Y13" s="9">
        <v>2.9546879948553616E-2</v>
      </c>
      <c r="Z13" s="8">
        <v>1.5060162551684853E-2</v>
      </c>
      <c r="AA13" s="9">
        <v>2.9546879948553616E-2</v>
      </c>
      <c r="AB13" s="8">
        <v>1.3996780615523008E-2</v>
      </c>
      <c r="AC13" s="9">
        <v>2.7460606423987916E-2</v>
      </c>
      <c r="AD13" s="8">
        <v>1.3996780615523008E-2</v>
      </c>
      <c r="AE13" s="9">
        <v>2.7460606423987916E-2</v>
      </c>
      <c r="AF13" s="8">
        <v>1.3996780615523008E-2</v>
      </c>
      <c r="AG13" s="9">
        <v>2.7460606423987916E-2</v>
      </c>
      <c r="AH13" s="8">
        <v>1.3996780615523008E-2</v>
      </c>
      <c r="AI13" s="9">
        <v>2.7460606423987916E-2</v>
      </c>
      <c r="AJ13" s="8">
        <v>1.3996780615523008E-2</v>
      </c>
      <c r="AK13" s="9">
        <v>2.7460606423987916E-2</v>
      </c>
      <c r="AL13" s="8">
        <v>1.3996780615523008E-2</v>
      </c>
      <c r="AM13" s="9">
        <v>2.7460606423987916E-2</v>
      </c>
      <c r="AN13" s="8" t="s">
        <v>80</v>
      </c>
      <c r="AO13" s="9">
        <v>0</v>
      </c>
      <c r="AP13" s="8" t="s">
        <v>80</v>
      </c>
      <c r="AQ13" s="9">
        <v>0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>
        <v>1.8454263983049168E-2</v>
      </c>
      <c r="I14" s="9">
        <v>3.3064641615244625E-2</v>
      </c>
      <c r="J14" s="8">
        <v>1.8591746284815525E-2</v>
      </c>
      <c r="K14" s="9">
        <v>3.3310969674739045E-2</v>
      </c>
      <c r="L14" s="8">
        <v>1.8591746284815525E-2</v>
      </c>
      <c r="M14" s="9">
        <v>3.3310969674739045E-2</v>
      </c>
      <c r="N14" s="8">
        <v>1.8090651030051363E-2</v>
      </c>
      <c r="O14" s="9">
        <v>3.241315359119884E-2</v>
      </c>
      <c r="P14" s="8">
        <v>1.7318427381599166E-2</v>
      </c>
      <c r="Q14" s="9">
        <v>3.1029554754293521E-2</v>
      </c>
      <c r="R14" s="8">
        <v>1.7318427381599166E-2</v>
      </c>
      <c r="S14" s="9">
        <v>3.1029554754293521E-2</v>
      </c>
      <c r="T14" s="8">
        <v>1.7318427381599166E-2</v>
      </c>
      <c r="U14" s="9">
        <v>3.1029554754293521E-2</v>
      </c>
      <c r="V14" s="8">
        <v>1.7318427381599166E-2</v>
      </c>
      <c r="W14" s="9">
        <v>3.1029554754293521E-2</v>
      </c>
      <c r="X14" s="8">
        <v>1.7318427381599166E-2</v>
      </c>
      <c r="Y14" s="9">
        <v>3.1029554754293521E-2</v>
      </c>
      <c r="Z14" s="8">
        <v>1.7318427381599166E-2</v>
      </c>
      <c r="AA14" s="9">
        <v>3.1029554754293521E-2</v>
      </c>
      <c r="AB14" s="8">
        <v>1.4822927584540402E-2</v>
      </c>
      <c r="AC14" s="9">
        <v>2.6558349263982244E-2</v>
      </c>
      <c r="AD14" s="8">
        <v>1.4822927584540402E-2</v>
      </c>
      <c r="AE14" s="9">
        <v>2.6558349263982244E-2</v>
      </c>
      <c r="AF14" s="8">
        <v>1.4822927584540402E-2</v>
      </c>
      <c r="AG14" s="9">
        <v>2.6558349263982244E-2</v>
      </c>
      <c r="AH14" s="8">
        <v>1.4714757988642635E-2</v>
      </c>
      <c r="AI14" s="9">
        <v>2.6364540996943808E-2</v>
      </c>
      <c r="AJ14" s="8">
        <v>1.4714757988642635E-2</v>
      </c>
      <c r="AK14" s="9">
        <v>2.6364540996943808E-2</v>
      </c>
      <c r="AL14" s="8">
        <v>1.4714757988642635E-2</v>
      </c>
      <c r="AM14" s="9">
        <v>2.6364540996943808E-2</v>
      </c>
      <c r="AN14" s="8" t="s">
        <v>80</v>
      </c>
      <c r="AO14" s="9">
        <v>0</v>
      </c>
      <c r="AP14" s="8" t="s">
        <v>80</v>
      </c>
      <c r="AQ14" s="9">
        <v>0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>
        <v>1.9550288606236865E-2</v>
      </c>
      <c r="I15" s="9">
        <v>3.3113067064825294E-2</v>
      </c>
      <c r="J15" s="8">
        <v>1.9463629269420801E-2</v>
      </c>
      <c r="K15" s="9">
        <v>3.2966288851491402E-2</v>
      </c>
      <c r="L15" s="8">
        <v>1.9463629269420801E-2</v>
      </c>
      <c r="M15" s="9">
        <v>3.2966288851491402E-2</v>
      </c>
      <c r="N15" s="8">
        <v>1.644801474505142E-2</v>
      </c>
      <c r="O15" s="9">
        <v>2.7858627885542768E-2</v>
      </c>
      <c r="P15" s="8">
        <v>1.7826992452414148E-2</v>
      </c>
      <c r="Q15" s="9">
        <v>3.0194254853741768E-2</v>
      </c>
      <c r="R15" s="8">
        <v>1.7826992452414148E-2</v>
      </c>
      <c r="S15" s="9">
        <v>3.0194254853741768E-2</v>
      </c>
      <c r="T15" s="8">
        <v>1.7826992452414148E-2</v>
      </c>
      <c r="U15" s="9">
        <v>3.0194254853741768E-2</v>
      </c>
      <c r="V15" s="8">
        <v>1.7826992452414148E-2</v>
      </c>
      <c r="W15" s="9">
        <v>3.0194254853741768E-2</v>
      </c>
      <c r="X15" s="8">
        <v>1.7826992452414148E-2</v>
      </c>
      <c r="Y15" s="9">
        <v>3.0194254853741768E-2</v>
      </c>
      <c r="Z15" s="8">
        <v>1.7826992452414148E-2</v>
      </c>
      <c r="AA15" s="9">
        <v>3.0194254853741768E-2</v>
      </c>
      <c r="AB15" s="8">
        <v>1.638214372027047E-2</v>
      </c>
      <c r="AC15" s="9">
        <v>2.7747059626621811E-2</v>
      </c>
      <c r="AD15" s="8">
        <v>1.638214372027047E-2</v>
      </c>
      <c r="AE15" s="9">
        <v>2.7747059626621811E-2</v>
      </c>
      <c r="AF15" s="8">
        <v>1.638214372027047E-2</v>
      </c>
      <c r="AG15" s="9">
        <v>2.7747059626621811E-2</v>
      </c>
      <c r="AH15" s="8">
        <v>1.6408662522335193E-2</v>
      </c>
      <c r="AI15" s="9">
        <v>2.7791975529856718E-2</v>
      </c>
      <c r="AJ15" s="8">
        <v>1.6408662522335193E-2</v>
      </c>
      <c r="AK15" s="9">
        <v>2.7791975529856718E-2</v>
      </c>
      <c r="AL15" s="8">
        <v>1.6408662522335193E-2</v>
      </c>
      <c r="AM15" s="9">
        <v>2.7791975529856718E-2</v>
      </c>
      <c r="AN15" s="8" t="s">
        <v>80</v>
      </c>
      <c r="AO15" s="9">
        <v>0</v>
      </c>
      <c r="AP15" s="8" t="s">
        <v>80</v>
      </c>
      <c r="AQ15" s="9">
        <v>0</v>
      </c>
      <c r="AS15" s="56"/>
      <c r="AU15" s="45"/>
      <c r="AV15" s="46"/>
    </row>
    <row r="16" spans="2:48" x14ac:dyDescent="0.25">
      <c r="B16" s="5" t="s">
        <v>89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 t="s">
        <v>80</v>
      </c>
      <c r="AO16" s="9">
        <v>0</v>
      </c>
      <c r="AP16" s="8" t="s">
        <v>80</v>
      </c>
      <c r="AQ16" s="9">
        <v>0</v>
      </c>
      <c r="AU16" s="45"/>
      <c r="AV16" s="46"/>
    </row>
    <row r="17" spans="2:48" x14ac:dyDescent="0.25">
      <c r="B17" s="5" t="s">
        <v>90</v>
      </c>
      <c r="D17" s="8"/>
      <c r="E17" s="9"/>
      <c r="F17" s="8"/>
      <c r="G17" s="9"/>
      <c r="H17" s="8">
        <v>3.7660537366899227E-2</v>
      </c>
      <c r="I17" s="9">
        <v>6.6701779834512712E-2</v>
      </c>
      <c r="J17" s="8">
        <v>3.7470599394553217E-2</v>
      </c>
      <c r="K17" s="9">
        <v>6.6365374628972934E-2</v>
      </c>
      <c r="L17" s="8">
        <v>3.7470599394553217E-2</v>
      </c>
      <c r="M17" s="9">
        <v>6.6365374628972934E-2</v>
      </c>
      <c r="N17" s="8">
        <v>3.7446520500025615E-2</v>
      </c>
      <c r="O17" s="9">
        <v>6.6322727730289882E-2</v>
      </c>
      <c r="P17" s="8">
        <v>3.6620611962399741E-2</v>
      </c>
      <c r="Q17" s="9">
        <v>6.485993475674659E-2</v>
      </c>
      <c r="R17" s="8">
        <v>3.6620611962399741E-2</v>
      </c>
      <c r="S17" s="9">
        <v>6.485993475674659E-2</v>
      </c>
      <c r="T17" s="8">
        <v>3.6620611962399741E-2</v>
      </c>
      <c r="U17" s="9">
        <v>6.485993475674659E-2</v>
      </c>
      <c r="V17" s="8">
        <v>3.6620611962399741E-2</v>
      </c>
      <c r="W17" s="9">
        <v>6.485993475674659E-2</v>
      </c>
      <c r="X17" s="8">
        <v>3.6620611962399741E-2</v>
      </c>
      <c r="Y17" s="9">
        <v>6.485993475674659E-2</v>
      </c>
      <c r="Z17" s="8">
        <v>3.6620611962399741E-2</v>
      </c>
      <c r="AA17" s="9">
        <v>6.485993475674659E-2</v>
      </c>
      <c r="AB17" s="8">
        <v>3.4787890687250744E-2</v>
      </c>
      <c r="AC17" s="9">
        <v>6.161394360685761E-2</v>
      </c>
      <c r="AD17" s="8">
        <v>3.4787890687250744E-2</v>
      </c>
      <c r="AE17" s="9">
        <v>6.161394360685761E-2</v>
      </c>
      <c r="AF17" s="8">
        <v>3.4787890687250744E-2</v>
      </c>
      <c r="AG17" s="9">
        <v>6.161394360685761E-2</v>
      </c>
      <c r="AH17" s="8">
        <v>3.4787890687250744E-2</v>
      </c>
      <c r="AI17" s="9">
        <v>6.161394360685761E-2</v>
      </c>
      <c r="AJ17" s="8">
        <v>3.4787890687250744E-2</v>
      </c>
      <c r="AK17" s="9">
        <v>6.161394360685761E-2</v>
      </c>
      <c r="AL17" s="8">
        <v>3.4787890687250744E-2</v>
      </c>
      <c r="AM17" s="9">
        <v>6.161394360685761E-2</v>
      </c>
      <c r="AN17" s="8">
        <v>4.9624532905734764E-2</v>
      </c>
      <c r="AO17" s="9">
        <v>8.7964339238155942E-2</v>
      </c>
      <c r="AP17" s="8">
        <v>2.1885658231843408E-2</v>
      </c>
      <c r="AQ17" s="9">
        <v>3.8794470243441445E-2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1.1964541912917515E-2</v>
      </c>
      <c r="I18" s="9">
        <v>2.7110697428040377E-2</v>
      </c>
      <c r="J18" s="8">
        <v>1.1528978218856567E-2</v>
      </c>
      <c r="K18" s="9">
        <v>2.6123744847132792E-2</v>
      </c>
      <c r="L18" s="8">
        <v>1.1528978218856567E-2</v>
      </c>
      <c r="M18" s="9">
        <v>2.6123744847132792E-2</v>
      </c>
      <c r="N18" s="8">
        <v>1.4354386093809124E-2</v>
      </c>
      <c r="O18" s="9">
        <v>3.2525893677080461E-2</v>
      </c>
      <c r="P18" s="8">
        <v>1.328682711107998E-2</v>
      </c>
      <c r="Q18" s="9">
        <v>3.0106890193452675E-2</v>
      </c>
      <c r="R18" s="8">
        <v>1.328682711107998E-2</v>
      </c>
      <c r="S18" s="9">
        <v>3.0106890193452675E-2</v>
      </c>
      <c r="T18" s="8">
        <v>1.328682711107998E-2</v>
      </c>
      <c r="U18" s="9">
        <v>3.0106890193452675E-2</v>
      </c>
      <c r="V18" s="8">
        <v>1.328682711107998E-2</v>
      </c>
      <c r="W18" s="9">
        <v>3.0106890193452675E-2</v>
      </c>
      <c r="X18" s="8">
        <v>1.328682711107998E-2</v>
      </c>
      <c r="Y18" s="9">
        <v>3.0106890193452675E-2</v>
      </c>
      <c r="Z18" s="8">
        <v>1.328682711107998E-2</v>
      </c>
      <c r="AA18" s="9">
        <v>3.0106890193452675E-2</v>
      </c>
      <c r="AB18" s="8">
        <v>1.481272527413191E-2</v>
      </c>
      <c r="AC18" s="9">
        <v>3.3564453692798923E-2</v>
      </c>
      <c r="AD18" s="8">
        <v>1.481272527413191E-2</v>
      </c>
      <c r="AE18" s="9">
        <v>3.3564453692798923E-2</v>
      </c>
      <c r="AF18" s="8">
        <v>1.481272527413191E-2</v>
      </c>
      <c r="AG18" s="9">
        <v>3.3564453692798923E-2</v>
      </c>
      <c r="AH18" s="8">
        <v>1.4861068509580688E-2</v>
      </c>
      <c r="AI18" s="9">
        <v>3.3673995607440062E-2</v>
      </c>
      <c r="AJ18" s="8">
        <v>1.4861068509580688E-2</v>
      </c>
      <c r="AK18" s="9">
        <v>3.3673995607440062E-2</v>
      </c>
      <c r="AL18" s="8">
        <v>1.4861068509580688E-2</v>
      </c>
      <c r="AM18" s="9">
        <v>3.3673995607440062E-2</v>
      </c>
      <c r="AN18" s="8">
        <v>1.3323813246864269E-2</v>
      </c>
      <c r="AO18" s="9">
        <v>3.0240249029115224E-2</v>
      </c>
      <c r="AP18" s="8">
        <v>-7.8580008352558961E-3</v>
      </c>
      <c r="AQ18" s="9">
        <v>-1.7834826841711983E-2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1.6152057110512041E-2</v>
      </c>
      <c r="I19" s="9">
        <v>4.118772287705505E-2</v>
      </c>
      <c r="J19" s="8">
        <v>1.4640544924379828E-2</v>
      </c>
      <c r="K19" s="9">
        <v>3.7333368931811543E-2</v>
      </c>
      <c r="L19" s="8">
        <v>1.4640544924379828E-2</v>
      </c>
      <c r="M19" s="9">
        <v>3.7333368931811543E-2</v>
      </c>
      <c r="N19" s="8">
        <v>2.0803993033312151E-2</v>
      </c>
      <c r="O19" s="9">
        <v>5.3050152926625162E-2</v>
      </c>
      <c r="P19" s="8">
        <v>1.9627500257217934E-2</v>
      </c>
      <c r="Q19" s="9">
        <v>5.0050098005008627E-2</v>
      </c>
      <c r="R19" s="8">
        <v>1.9627500257217934E-2</v>
      </c>
      <c r="S19" s="9">
        <v>5.0050098005008627E-2</v>
      </c>
      <c r="T19" s="8">
        <v>1.9627500257217934E-2</v>
      </c>
      <c r="U19" s="9">
        <v>5.0050098005008627E-2</v>
      </c>
      <c r="V19" s="8">
        <v>1.9627500257217934E-2</v>
      </c>
      <c r="W19" s="9">
        <v>5.0050098005008627E-2</v>
      </c>
      <c r="X19" s="8">
        <v>1.9627500257217934E-2</v>
      </c>
      <c r="Y19" s="9">
        <v>5.0050098005008627E-2</v>
      </c>
      <c r="Z19" s="8">
        <v>1.9627500257217934E-2</v>
      </c>
      <c r="AA19" s="9">
        <v>5.0050098005008627E-2</v>
      </c>
      <c r="AB19" s="8">
        <v>2.0462827678414452E-2</v>
      </c>
      <c r="AC19" s="9">
        <v>5.2180181752263924E-2</v>
      </c>
      <c r="AD19" s="8">
        <v>2.0462827678414452E-2</v>
      </c>
      <c r="AE19" s="9">
        <v>5.2180181752263924E-2</v>
      </c>
      <c r="AF19" s="8">
        <v>2.0462827678414452E-2</v>
      </c>
      <c r="AG19" s="9">
        <v>5.2180181752263924E-2</v>
      </c>
      <c r="AH19" s="8">
        <v>2.0504958297113074E-2</v>
      </c>
      <c r="AI19" s="9">
        <v>5.228761477059285E-2</v>
      </c>
      <c r="AJ19" s="8">
        <v>2.0504958297113074E-2</v>
      </c>
      <c r="AK19" s="9">
        <v>5.228761477059285E-2</v>
      </c>
      <c r="AL19" s="8">
        <v>2.0504958297113074E-2</v>
      </c>
      <c r="AM19" s="9">
        <v>5.228761477059285E-2</v>
      </c>
      <c r="AN19" s="8">
        <v>2.7961264919862838E-2</v>
      </c>
      <c r="AO19" s="9">
        <v>7.1528653286746305E-2</v>
      </c>
      <c r="AP19" s="8">
        <v>8.5522505915056612E-3</v>
      </c>
      <c r="AQ19" s="9">
        <v>2.1877800204475852E-2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1.7373061633839892E-2</v>
      </c>
      <c r="I20" s="9">
        <v>2.7050819938425119E-2</v>
      </c>
      <c r="J20" s="8">
        <v>1.7775367322329094E-2</v>
      </c>
      <c r="K20" s="9">
        <v>2.7677232194876434E-2</v>
      </c>
      <c r="L20" s="8">
        <v>1.7775367322329094E-2</v>
      </c>
      <c r="M20" s="9">
        <v>2.7677232194876434E-2</v>
      </c>
      <c r="N20" s="8">
        <v>1.9373959779894312E-2</v>
      </c>
      <c r="O20" s="9">
        <v>3.0166329259972556E-2</v>
      </c>
      <c r="P20" s="8">
        <v>1.8594320334471393E-2</v>
      </c>
      <c r="Q20" s="9">
        <v>2.8952387428674786E-2</v>
      </c>
      <c r="R20" s="8">
        <v>1.8594320334471393E-2</v>
      </c>
      <c r="S20" s="9">
        <v>2.8952387428674786E-2</v>
      </c>
      <c r="T20" s="8">
        <v>1.8594320334471393E-2</v>
      </c>
      <c r="U20" s="9">
        <v>2.8952387428674786E-2</v>
      </c>
      <c r="V20" s="8">
        <v>1.8594320334471393E-2</v>
      </c>
      <c r="W20" s="9">
        <v>2.8952387428674786E-2</v>
      </c>
      <c r="X20" s="8">
        <v>1.8594320334471393E-2</v>
      </c>
      <c r="Y20" s="9">
        <v>2.8952387428674786E-2</v>
      </c>
      <c r="Z20" s="8">
        <v>1.8594320334471393E-2</v>
      </c>
      <c r="AA20" s="9">
        <v>2.8952387428674786E-2</v>
      </c>
      <c r="AB20" s="8">
        <v>1.7237836053298539E-2</v>
      </c>
      <c r="AC20" s="9">
        <v>2.6840266214079155E-2</v>
      </c>
      <c r="AD20" s="8">
        <v>1.7237836053298539E-2</v>
      </c>
      <c r="AE20" s="9">
        <v>2.6840266214079155E-2</v>
      </c>
      <c r="AF20" s="8">
        <v>1.7237836053298539E-2</v>
      </c>
      <c r="AG20" s="9">
        <v>2.6840266214079155E-2</v>
      </c>
      <c r="AH20" s="8">
        <v>1.7302329354163426E-2</v>
      </c>
      <c r="AI20" s="9">
        <v>2.6940685858336505E-2</v>
      </c>
      <c r="AJ20" s="8">
        <v>1.7302329354163426E-2</v>
      </c>
      <c r="AK20" s="9">
        <v>2.6940685858336505E-2</v>
      </c>
      <c r="AL20" s="8">
        <v>1.7302329354163426E-2</v>
      </c>
      <c r="AM20" s="9">
        <v>2.6940685858336505E-2</v>
      </c>
      <c r="AN20" s="8">
        <v>2.4500518576475505E-2</v>
      </c>
      <c r="AO20" s="9">
        <v>3.82954039346734E-2</v>
      </c>
      <c r="AP20" s="8">
        <v>1.3181932066075319E-4</v>
      </c>
      <c r="AQ20" s="9">
        <v>2.0603948097422183E-4</v>
      </c>
      <c r="AS20" s="56"/>
      <c r="AU20" s="45"/>
      <c r="AV20" s="46"/>
    </row>
    <row r="21" spans="2:48" x14ac:dyDescent="0.25">
      <c r="B21" s="5" t="s">
        <v>76</v>
      </c>
      <c r="D21" s="8"/>
      <c r="E21" s="9"/>
      <c r="F21" s="8"/>
      <c r="G21" s="9"/>
      <c r="H21" s="8">
        <v>2.050230650948226E-2</v>
      </c>
      <c r="I21" s="9">
        <v>3.9999999999999841E-2</v>
      </c>
      <c r="J21" s="8">
        <v>2.050230650948226E-2</v>
      </c>
      <c r="K21" s="9">
        <v>3.9999999999999841E-2</v>
      </c>
      <c r="L21" s="8">
        <v>2.050230650948226E-2</v>
      </c>
      <c r="M21" s="9">
        <v>3.9999999999999841E-2</v>
      </c>
      <c r="N21" s="8">
        <v>1.3839056893900414E-2</v>
      </c>
      <c r="O21" s="9">
        <v>2.699999999999959E-2</v>
      </c>
      <c r="P21" s="8">
        <v>2.050230650948226E-2</v>
      </c>
      <c r="Q21" s="9">
        <v>3.9999999999999841E-2</v>
      </c>
      <c r="R21" s="8">
        <v>2.050230650948226E-2</v>
      </c>
      <c r="S21" s="9">
        <v>3.9999999999999841E-2</v>
      </c>
      <c r="T21" s="8">
        <v>2.050230650948226E-2</v>
      </c>
      <c r="U21" s="9">
        <v>3.9999999999999841E-2</v>
      </c>
      <c r="V21" s="8">
        <v>2.050230650948226E-2</v>
      </c>
      <c r="W21" s="9">
        <v>3.9999999999999841E-2</v>
      </c>
      <c r="X21" s="8">
        <v>2.050230650948226E-2</v>
      </c>
      <c r="Y21" s="9">
        <v>3.9999999999999841E-2</v>
      </c>
      <c r="Z21" s="8">
        <v>2.050230650948226E-2</v>
      </c>
      <c r="AA21" s="9">
        <v>3.9999999999999841E-2</v>
      </c>
      <c r="AB21" s="8">
        <v>2.5627883136852825E-2</v>
      </c>
      <c r="AC21" s="9">
        <v>4.9999999999999802E-2</v>
      </c>
      <c r="AD21" s="8">
        <v>2.5627883136852825E-2</v>
      </c>
      <c r="AE21" s="9">
        <v>4.9999999999999802E-2</v>
      </c>
      <c r="AF21" s="8">
        <v>2.5627883136852825E-2</v>
      </c>
      <c r="AG21" s="9">
        <v>4.9999999999999802E-2</v>
      </c>
      <c r="AH21" s="8">
        <v>2.6140440799589548E-2</v>
      </c>
      <c r="AI21" s="9">
        <v>5.0999999999999324E-2</v>
      </c>
      <c r="AJ21" s="8">
        <v>2.6140440799589548E-2</v>
      </c>
      <c r="AK21" s="9">
        <v>5.0999999999999324E-2</v>
      </c>
      <c r="AL21" s="8">
        <v>2.6140440799589548E-2</v>
      </c>
      <c r="AM21" s="9">
        <v>5.0999999999999324E-2</v>
      </c>
      <c r="AN21" s="8">
        <v>2.8190671450537996E-2</v>
      </c>
      <c r="AO21" s="9">
        <v>5.4999999999999494E-2</v>
      </c>
      <c r="AP21" s="8">
        <v>1.025115325474113E-2</v>
      </c>
      <c r="AQ21" s="9">
        <v>1.9999999999999914E-2</v>
      </c>
      <c r="AS21" s="56"/>
      <c r="AU21" s="45"/>
      <c r="AV21" s="46"/>
    </row>
    <row r="22" spans="2:48" x14ac:dyDescent="0.25">
      <c r="B22" s="5" t="s">
        <v>77</v>
      </c>
      <c r="D22" s="8"/>
      <c r="E22" s="9"/>
      <c r="F22" s="8"/>
      <c r="G22" s="9"/>
      <c r="H22" s="8">
        <v>1.9794140934283666E-2</v>
      </c>
      <c r="I22" s="9">
        <v>5.0000000000000454E-2</v>
      </c>
      <c r="J22" s="8">
        <v>2.0190023752969077E-2</v>
      </c>
      <c r="K22" s="9">
        <v>5.0999999999999893E-2</v>
      </c>
      <c r="L22" s="8">
        <v>2.0190023752969077E-2</v>
      </c>
      <c r="M22" s="9">
        <v>5.0999999999999893E-2</v>
      </c>
      <c r="N22" s="8">
        <v>1.5043547110055622E-2</v>
      </c>
      <c r="O22" s="9">
        <v>3.8000000000000415E-2</v>
      </c>
      <c r="P22" s="8">
        <v>1.9398258115597811E-2</v>
      </c>
      <c r="Q22" s="9">
        <v>4.90000000000003E-2</v>
      </c>
      <c r="R22" s="8">
        <v>1.9398258115597811E-2</v>
      </c>
      <c r="S22" s="9">
        <v>4.90000000000003E-2</v>
      </c>
      <c r="T22" s="8">
        <v>1.9398258115597811E-2</v>
      </c>
      <c r="U22" s="9">
        <v>4.90000000000003E-2</v>
      </c>
      <c r="V22" s="8">
        <v>1.9398258115597811E-2</v>
      </c>
      <c r="W22" s="9">
        <v>4.90000000000003E-2</v>
      </c>
      <c r="X22" s="8">
        <v>1.9398258115597811E-2</v>
      </c>
      <c r="Y22" s="9">
        <v>4.90000000000003E-2</v>
      </c>
      <c r="Z22" s="8">
        <v>1.9398258115597811E-2</v>
      </c>
      <c r="AA22" s="9">
        <v>4.90000000000003E-2</v>
      </c>
      <c r="AB22" s="8">
        <v>2.3357086302454588E-2</v>
      </c>
      <c r="AC22" s="9">
        <v>5.9000000000000032E-2</v>
      </c>
      <c r="AD22" s="8">
        <v>2.3357086302454588E-2</v>
      </c>
      <c r="AE22" s="9">
        <v>5.9000000000000032E-2</v>
      </c>
      <c r="AF22" s="8">
        <v>2.3357086302454588E-2</v>
      </c>
      <c r="AG22" s="9">
        <v>5.9000000000000032E-2</v>
      </c>
      <c r="AH22" s="8">
        <v>2.3357086302454588E-2</v>
      </c>
      <c r="AI22" s="9">
        <v>5.9000000000000032E-2</v>
      </c>
      <c r="AJ22" s="8">
        <v>2.3357086302454588E-2</v>
      </c>
      <c r="AK22" s="9">
        <v>5.9000000000000032E-2</v>
      </c>
      <c r="AL22" s="8">
        <v>2.3357086302454588E-2</v>
      </c>
      <c r="AM22" s="9">
        <v>5.9000000000000032E-2</v>
      </c>
      <c r="AN22" s="8">
        <v>2.573238321456861E-2</v>
      </c>
      <c r="AO22" s="9">
        <v>6.5000000000000252E-2</v>
      </c>
      <c r="AP22" s="8">
        <v>5.542359461599311E-3</v>
      </c>
      <c r="AQ22" s="9">
        <v>1.4000000000000137E-2</v>
      </c>
      <c r="AS22" s="56"/>
      <c r="AU22" s="45"/>
      <c r="AV22" s="46"/>
    </row>
    <row r="23" spans="2:48" x14ac:dyDescent="0.25">
      <c r="B23" s="5" t="s">
        <v>78</v>
      </c>
      <c r="D23" s="8"/>
      <c r="E23" s="9"/>
      <c r="F23" s="8"/>
      <c r="G23" s="9"/>
      <c r="H23" s="8">
        <v>1.9431624969638017E-2</v>
      </c>
      <c r="I23" s="9">
        <v>8.0000000000000127E-2</v>
      </c>
      <c r="J23" s="8">
        <v>1.9431624969638017E-2</v>
      </c>
      <c r="K23" s="9">
        <v>8.0000000000000127E-2</v>
      </c>
      <c r="L23" s="8">
        <v>1.9431624969638017E-2</v>
      </c>
      <c r="M23" s="9">
        <v>8.0000000000000127E-2</v>
      </c>
      <c r="N23" s="8">
        <v>1.6273985912071964E-2</v>
      </c>
      <c r="O23" s="9">
        <v>6.700000000000024E-2</v>
      </c>
      <c r="P23" s="8">
        <v>1.8702939033276689E-2</v>
      </c>
      <c r="Q23" s="9">
        <v>7.7000000000000374E-2</v>
      </c>
      <c r="R23" s="8">
        <v>1.8702939033276689E-2</v>
      </c>
      <c r="S23" s="9">
        <v>7.7000000000000374E-2</v>
      </c>
      <c r="T23" s="8">
        <v>1.8702939033276689E-2</v>
      </c>
      <c r="U23" s="9">
        <v>7.7000000000000374E-2</v>
      </c>
      <c r="V23" s="8">
        <v>1.8702939033276689E-2</v>
      </c>
      <c r="W23" s="9">
        <v>7.7000000000000374E-2</v>
      </c>
      <c r="X23" s="8">
        <v>1.8702939033276689E-2</v>
      </c>
      <c r="Y23" s="9">
        <v>7.7000000000000374E-2</v>
      </c>
      <c r="Z23" s="8">
        <v>1.8702939033276689E-2</v>
      </c>
      <c r="AA23" s="9">
        <v>7.7000000000000374E-2</v>
      </c>
      <c r="AB23" s="8">
        <v>2.0403206218119863E-2</v>
      </c>
      <c r="AC23" s="9">
        <v>8.3999999999999811E-2</v>
      </c>
      <c r="AD23" s="8">
        <v>2.0403206218119863E-2</v>
      </c>
      <c r="AE23" s="9">
        <v>8.3999999999999811E-2</v>
      </c>
      <c r="AF23" s="8">
        <v>2.0403206218119863E-2</v>
      </c>
      <c r="AG23" s="9">
        <v>8.3999999999999811E-2</v>
      </c>
      <c r="AH23" s="8">
        <v>2.0646101530240601E-2</v>
      </c>
      <c r="AI23" s="9">
        <v>8.50000000000002E-2</v>
      </c>
      <c r="AJ23" s="8">
        <v>2.0646101530240601E-2</v>
      </c>
      <c r="AK23" s="9">
        <v>8.50000000000002E-2</v>
      </c>
      <c r="AL23" s="8">
        <v>2.0646101530240601E-2</v>
      </c>
      <c r="AM23" s="9">
        <v>8.50000000000002E-2</v>
      </c>
      <c r="AN23" s="8">
        <v>2.3560845275686138E-2</v>
      </c>
      <c r="AO23" s="9">
        <v>9.70000000000001E-2</v>
      </c>
      <c r="AP23" s="8">
        <v>7.2868593636155055E-4</v>
      </c>
      <c r="AQ23" s="9">
        <v>3.0000000000003193E-3</v>
      </c>
      <c r="AS23" s="56"/>
      <c r="AU23" s="45"/>
      <c r="AV23" s="46"/>
    </row>
    <row r="24" spans="2:48" x14ac:dyDescent="0.25">
      <c r="B24" s="5" t="s">
        <v>79</v>
      </c>
      <c r="D24" s="8"/>
      <c r="E24" s="9"/>
      <c r="F24" s="8"/>
      <c r="G24" s="9"/>
      <c r="H24" s="8">
        <v>2.0467836257309857E-2</v>
      </c>
      <c r="I24" s="9">
        <v>2.7999999999999962E-2</v>
      </c>
      <c r="J24" s="8">
        <v>2.0467836257309857E-2</v>
      </c>
      <c r="K24" s="9">
        <v>2.7999999999999962E-2</v>
      </c>
      <c r="L24" s="8">
        <v>2.0467836257309857E-2</v>
      </c>
      <c r="M24" s="9">
        <v>2.7999999999999962E-2</v>
      </c>
      <c r="N24" s="8">
        <v>1.1695906432748426E-2</v>
      </c>
      <c r="O24" s="9">
        <v>1.5999999999999896E-2</v>
      </c>
      <c r="P24" s="8">
        <v>2.1198830409356662E-2</v>
      </c>
      <c r="Q24" s="9">
        <v>2.8999999999999849E-2</v>
      </c>
      <c r="R24" s="8">
        <v>2.1198830409356662E-2</v>
      </c>
      <c r="S24" s="9">
        <v>2.8999999999999849E-2</v>
      </c>
      <c r="T24" s="8">
        <v>2.1198830409356662E-2</v>
      </c>
      <c r="U24" s="9">
        <v>2.8999999999999849E-2</v>
      </c>
      <c r="V24" s="8">
        <v>2.1198830409356662E-2</v>
      </c>
      <c r="W24" s="9">
        <v>2.8999999999999849E-2</v>
      </c>
      <c r="X24" s="8">
        <v>2.1198830409356662E-2</v>
      </c>
      <c r="Y24" s="9">
        <v>2.8999999999999849E-2</v>
      </c>
      <c r="Z24" s="8">
        <v>2.1198830409356662E-2</v>
      </c>
      <c r="AA24" s="9">
        <v>2.8999999999999849E-2</v>
      </c>
      <c r="AB24" s="8">
        <v>2.9970760233918092E-2</v>
      </c>
      <c r="AC24" s="9">
        <v>4.0999999999999918E-2</v>
      </c>
      <c r="AD24" s="8">
        <v>2.9970760233918092E-2</v>
      </c>
      <c r="AE24" s="9">
        <v>4.0999999999999918E-2</v>
      </c>
      <c r="AF24" s="8">
        <v>2.9970760233918092E-2</v>
      </c>
      <c r="AG24" s="9">
        <v>4.0999999999999918E-2</v>
      </c>
      <c r="AH24" s="8">
        <v>3.1432748538011701E-2</v>
      </c>
      <c r="AI24" s="9">
        <v>4.2999999999999983E-2</v>
      </c>
      <c r="AJ24" s="8">
        <v>3.1432748538011701E-2</v>
      </c>
      <c r="AK24" s="9">
        <v>4.2999999999999983E-2</v>
      </c>
      <c r="AL24" s="8">
        <v>3.1432748538011701E-2</v>
      </c>
      <c r="AM24" s="9">
        <v>4.2999999999999983E-2</v>
      </c>
      <c r="AN24" s="8">
        <v>3.2163742690058506E-2</v>
      </c>
      <c r="AO24" s="9">
        <v>4.4000000000000025E-2</v>
      </c>
      <c r="AP24" s="8">
        <v>1.8274853801169666E-2</v>
      </c>
      <c r="AQ24" s="9">
        <v>2.500000000000005E-2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1.9761769404327501E-2</v>
      </c>
      <c r="I25" s="11">
        <v>5.1861759942432806E-2</v>
      </c>
      <c r="J25" s="10">
        <v>1.9955929354880553E-2</v>
      </c>
      <c r="K25" s="11">
        <v>5.2371303219656606E-2</v>
      </c>
      <c r="L25" s="10">
        <v>1.9955929354880553E-2</v>
      </c>
      <c r="M25" s="11">
        <v>5.2371303219656606E-2</v>
      </c>
      <c r="N25" s="10">
        <v>1.4841881455835981E-2</v>
      </c>
      <c r="O25" s="11">
        <v>3.89502618620809E-2</v>
      </c>
      <c r="P25" s="10">
        <v>1.9353914332475242E-2</v>
      </c>
      <c r="Q25" s="11">
        <v>5.0791406301778107E-2</v>
      </c>
      <c r="R25" s="10">
        <v>1.9353914332475242E-2</v>
      </c>
      <c r="S25" s="11">
        <v>5.0791406301778107E-2</v>
      </c>
      <c r="T25" s="10">
        <v>1.9353914332475242E-2</v>
      </c>
      <c r="U25" s="11">
        <v>5.0791406301778107E-2</v>
      </c>
      <c r="V25" s="10">
        <v>1.9353914332475242E-2</v>
      </c>
      <c r="W25" s="11">
        <v>5.0791406301778107E-2</v>
      </c>
      <c r="X25" s="10">
        <v>1.9353914332475242E-2</v>
      </c>
      <c r="Y25" s="11">
        <v>5.0791406301778107E-2</v>
      </c>
      <c r="Z25" s="10">
        <v>1.9373330327530525E-2</v>
      </c>
      <c r="AA25" s="11">
        <v>5.0842360629500573E-2</v>
      </c>
      <c r="AB25" s="10">
        <v>2.2858598919935691E-2</v>
      </c>
      <c r="AC25" s="11">
        <v>5.9988918277047519E-2</v>
      </c>
      <c r="AD25" s="10">
        <v>2.2858598919935691E-2</v>
      </c>
      <c r="AE25" s="11">
        <v>5.9988918277047519E-2</v>
      </c>
      <c r="AF25" s="10">
        <v>2.2858598919935691E-2</v>
      </c>
      <c r="AG25" s="11">
        <v>5.9988918277047519E-2</v>
      </c>
      <c r="AH25" s="10">
        <v>2.3054803972805127E-2</v>
      </c>
      <c r="AI25" s="11">
        <v>6.050382861443785E-2</v>
      </c>
      <c r="AJ25" s="10">
        <v>2.3054803972805127E-2</v>
      </c>
      <c r="AK25" s="11">
        <v>6.050382861443785E-2</v>
      </c>
      <c r="AL25" s="10">
        <v>2.3054803972805127E-2</v>
      </c>
      <c r="AM25" s="11">
        <v>6.050382861443785E-2</v>
      </c>
      <c r="AN25" s="10">
        <v>2.5619879598113515E-2</v>
      </c>
      <c r="AO25" s="11">
        <v>6.7235479692442965E-2</v>
      </c>
      <c r="AP25" s="10">
        <v>5.0675313180077453E-3</v>
      </c>
      <c r="AQ25" s="11">
        <v>1.3298965661330264E-2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91</v>
      </c>
      <c r="I28" s="58"/>
      <c r="J28" s="57" t="s">
        <v>0</v>
      </c>
      <c r="K28" s="58"/>
      <c r="L28" s="57" t="s">
        <v>30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31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1061/1062/1064: TPR data</v>
      </c>
      <c r="AG28" s="58"/>
      <c r="AH28" s="57" t="s">
        <v>32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</v>
      </c>
      <c r="AQ28" s="58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-2.8268760094970924E-2</v>
      </c>
      <c r="I31" s="13">
        <f t="shared" ref="I31:I47" si="1">IF(I7-G7=0,"-",I7-G7)</f>
        <v>-7.8009081508460129E-2</v>
      </c>
      <c r="J31" s="19">
        <f>J7-H7</f>
        <v>3.6237780971581923E-4</v>
      </c>
      <c r="K31" s="13">
        <f t="shared" ref="K31:K47" si="2">IF(K7-I7=0,"-",K7-I7)</f>
        <v>1.0000000000002646E-3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-1.0937153034360492E-3</v>
      </c>
      <c r="O31" s="13">
        <f t="shared" ref="O31:O47" si="4">IF(O7-M7=0,"-",O7-M7)</f>
        <v>-3.0181630169188317E-3</v>
      </c>
      <c r="P31" s="19">
        <f>P7-N7</f>
        <v>3.7225062114920604E-4</v>
      </c>
      <c r="Q31" s="13">
        <f t="shared" ref="Q31:Q47" si="5">IF(Q7-O7=0,"-",Q7-O7)</f>
        <v>1.0272445253785567E-3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0</v>
      </c>
      <c r="W31" s="13" t="str">
        <f t="shared" ref="W31:W47" si="8">IF(W7-U7=0,"-",W7-U7)</f>
        <v>-</v>
      </c>
      <c r="X31" s="19">
        <f>X7-V7</f>
        <v>0</v>
      </c>
      <c r="Y31" s="13" t="str">
        <f t="shared" ref="Y31:Y32" si="9">IF(Y7-U7=0,"-",Y7-U7)</f>
        <v>-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3.8541436972661103E-4</v>
      </c>
      <c r="AC31" s="13">
        <f t="shared" ref="AC31:AC47" si="11">IF(AC7-AA7=0,"-",AC7-AA7)</f>
        <v>1.0635705592154238E-3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3.9271111909755518E-4</v>
      </c>
      <c r="AO31" s="13">
        <f t="shared" ref="AO31:AO47" si="17">IF(AO7-AM7=0,"-",AO7-AM7)</f>
        <v>9.1153697409215861E-4</v>
      </c>
      <c r="AP31" s="19">
        <f>AP7-AN7</f>
        <v>-2.2417204054224094E-2</v>
      </c>
      <c r="AQ31" s="13">
        <f t="shared" ref="AQ31:AQ47" si="18">IF(AQ7-AO7=0,"-",AQ7-AO7)</f>
        <v>-6.2000000000000083E-2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1.4748839348720733E-2</v>
      </c>
      <c r="I32" s="14">
        <f t="shared" si="1"/>
        <v>2.6429468364735798E-2</v>
      </c>
      <c r="J32" s="20">
        <f>J8-H8</f>
        <v>3.1485552582366516E-4</v>
      </c>
      <c r="K32" s="14">
        <f t="shared" si="2"/>
        <v>5.6421145843840725E-4</v>
      </c>
      <c r="L32" s="20">
        <f>L8-J8</f>
        <v>0</v>
      </c>
      <c r="M32" s="14" t="str">
        <f t="shared" si="3"/>
        <v>-</v>
      </c>
      <c r="N32" s="20">
        <f>N8-L8</f>
        <v>-5.5692785396876943E-4</v>
      </c>
      <c r="O32" s="14">
        <f t="shared" si="4"/>
        <v>-9.9799765594325157E-4</v>
      </c>
      <c r="P32" s="20">
        <f>P8-N8</f>
        <v>-9.5078631773271027E-5</v>
      </c>
      <c r="Q32" s="14">
        <f t="shared" si="5"/>
        <v>-1.7037799593553823E-4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0</v>
      </c>
      <c r="W32" s="14" t="str">
        <f t="shared" si="8"/>
        <v>-</v>
      </c>
      <c r="X32" s="20">
        <f>X8-V8</f>
        <v>0</v>
      </c>
      <c r="Y32" s="14" t="str">
        <f t="shared" si="9"/>
        <v>-</v>
      </c>
      <c r="Z32" s="20">
        <f>Z8-X8</f>
        <v>0</v>
      </c>
      <c r="AA32" s="14" t="str">
        <f t="shared" si="10"/>
        <v>-</v>
      </c>
      <c r="AB32" s="20">
        <f>AB8-Z8</f>
        <v>5.8878228166325819E-4</v>
      </c>
      <c r="AC32" s="14">
        <f t="shared" si="11"/>
        <v>1.0550798146893754E-3</v>
      </c>
      <c r="AD32" s="20">
        <f>AD8-AB8</f>
        <v>0</v>
      </c>
      <c r="AE32" s="14" t="str">
        <f t="shared" si="12"/>
        <v>-</v>
      </c>
      <c r="AF32" s="20">
        <f>AF8-AD8</f>
        <v>0</v>
      </c>
      <c r="AG32" s="14" t="str">
        <f t="shared" si="13"/>
        <v>-</v>
      </c>
      <c r="AH32" s="20">
        <f>AH8-AF8</f>
        <v>0</v>
      </c>
      <c r="AI32" s="14" t="str">
        <f t="shared" si="14"/>
        <v>-</v>
      </c>
      <c r="AJ32" s="20">
        <f>AJ8-AH8</f>
        <v>0</v>
      </c>
      <c r="AK32" s="14" t="str">
        <f t="shared" si="15"/>
        <v>-</v>
      </c>
      <c r="AL32" s="20">
        <f>AL8-AJ8</f>
        <v>0</v>
      </c>
      <c r="AM32" s="14" t="str">
        <f t="shared" si="16"/>
        <v>-</v>
      </c>
      <c r="AN32" s="20">
        <f>AN8-AL8</f>
        <v>5.0928808281702764E-4</v>
      </c>
      <c r="AO32" s="14">
        <f t="shared" si="17"/>
        <v>9.7464627155499639E-4</v>
      </c>
      <c r="AP32" s="20">
        <f>AP8-AN8</f>
        <v>-2.3561588854810411E-2</v>
      </c>
      <c r="AQ32" s="14">
        <f t="shared" si="18"/>
        <v>-4.2315859382889939E-2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1.5306122448979886E-2</v>
      </c>
      <c r="I33" s="14">
        <f t="shared" si="1"/>
        <v>3.0000000000000365E-3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5.1020408163262587E-3</v>
      </c>
      <c r="O33" s="14">
        <f t="shared" si="4"/>
        <v>9.9999999999998614E-4</v>
      </c>
      <c r="P33" s="20">
        <f t="shared" si="19"/>
        <v>0</v>
      </c>
      <c r="Q33" s="14" t="str">
        <f t="shared" si="5"/>
        <v>-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0</v>
      </c>
      <c r="W33" s="14" t="str">
        <f t="shared" si="8"/>
        <v>-</v>
      </c>
      <c r="X33" s="20">
        <f t="shared" si="19"/>
        <v>0</v>
      </c>
      <c r="Y33" s="14" t="str">
        <f t="shared" ref="Y33:Y47" si="20">IF(Y9-W9=0,"-",Y9-W9)</f>
        <v>-</v>
      </c>
      <c r="Z33" s="20">
        <f t="shared" si="19"/>
        <v>0</v>
      </c>
      <c r="AA33" s="14" t="str">
        <f t="shared" si="10"/>
        <v>-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0</v>
      </c>
      <c r="AG33" s="14" t="str">
        <f t="shared" si="13"/>
        <v>-</v>
      </c>
      <c r="AH33" s="20">
        <f t="shared" si="19"/>
        <v>0</v>
      </c>
      <c r="AI33" s="14" t="str">
        <f t="shared" si="14"/>
        <v>-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5.1020408163264808E-3</v>
      </c>
      <c r="AO33" s="14">
        <f t="shared" si="17"/>
        <v>9.9999999999999135E-4</v>
      </c>
      <c r="AP33" s="20">
        <f t="shared" ref="AP33:AP47" si="23">AP9-AN9</f>
        <v>-2.0408163265306145E-2</v>
      </c>
      <c r="AQ33" s="14">
        <f t="shared" si="18"/>
        <v>-4.0000000000000036E-3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4.3374815402691391E-2</v>
      </c>
      <c r="I34" s="14">
        <f t="shared" si="1"/>
        <v>9.5204186377357045E-2</v>
      </c>
      <c r="J34" s="20">
        <f t="shared" si="19"/>
        <v>4.5559777414361236E-4</v>
      </c>
      <c r="K34" s="14">
        <f t="shared" si="2"/>
        <v>9.9999999999984823E-4</v>
      </c>
      <c r="L34" s="20">
        <f t="shared" si="19"/>
        <v>0</v>
      </c>
      <c r="M34" s="14" t="str">
        <f t="shared" si="3"/>
        <v>-</v>
      </c>
      <c r="N34" s="20">
        <f t="shared" si="19"/>
        <v>-1.5528470404995165E-3</v>
      </c>
      <c r="O34" s="14">
        <f t="shared" si="4"/>
        <v>-3.408372754713257E-3</v>
      </c>
      <c r="P34" s="20">
        <f t="shared" si="19"/>
        <v>7.7880765050664102E-4</v>
      </c>
      <c r="Q34" s="14">
        <f t="shared" si="5"/>
        <v>1.7094193490524712E-3</v>
      </c>
      <c r="R34" s="20">
        <f t="shared" si="19"/>
        <v>0</v>
      </c>
      <c r="S34" s="14" t="str">
        <f t="shared" si="6"/>
        <v>-</v>
      </c>
      <c r="T34" s="20">
        <f t="shared" si="19"/>
        <v>0</v>
      </c>
      <c r="U34" s="14" t="str">
        <f t="shared" si="7"/>
        <v>-</v>
      </c>
      <c r="V34" s="20">
        <f t="shared" si="19"/>
        <v>0</v>
      </c>
      <c r="W34" s="14" t="str">
        <f t="shared" si="8"/>
        <v>-</v>
      </c>
      <c r="X34" s="20">
        <f t="shared" si="19"/>
        <v>0</v>
      </c>
      <c r="Y34" s="14" t="str">
        <f t="shared" si="20"/>
        <v>-</v>
      </c>
      <c r="Z34" s="20">
        <f t="shared" si="19"/>
        <v>0</v>
      </c>
      <c r="AA34" s="14" t="str">
        <f t="shared" si="10"/>
        <v>-</v>
      </c>
      <c r="AB34" s="20">
        <f t="shared" si="19"/>
        <v>-1.0877127453288171E-3</v>
      </c>
      <c r="AC34" s="14">
        <f t="shared" si="11"/>
        <v>-2.3874408679300518E-3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0</v>
      </c>
      <c r="AI34" s="14" t="str">
        <f t="shared" si="14"/>
        <v>-</v>
      </c>
      <c r="AJ34" s="20">
        <f t="shared" si="19"/>
        <v>0</v>
      </c>
      <c r="AK34" s="14" t="str">
        <f t="shared" si="15"/>
        <v>-</v>
      </c>
      <c r="AL34" s="20">
        <f t="shared" si="21"/>
        <v>0</v>
      </c>
      <c r="AM34" s="14" t="str">
        <f t="shared" si="16"/>
        <v>-</v>
      </c>
      <c r="AN34" s="20">
        <f t="shared" si="22"/>
        <v>1.3291730068139662E-2</v>
      </c>
      <c r="AO34" s="14">
        <f t="shared" si="17"/>
        <v>2.9328316632348667E-2</v>
      </c>
      <c r="AP34" s="20">
        <f t="shared" si="23"/>
        <v>-2.6391151743890839E-2</v>
      </c>
      <c r="AQ34" s="14">
        <f t="shared" si="18"/>
        <v>-5.8000000000000052E-2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1.5436618141206671E-2</v>
      </c>
      <c r="I35" s="14">
        <f t="shared" si="1"/>
        <v>2.7890299959930958E-2</v>
      </c>
      <c r="J35" s="20">
        <f t="shared" si="19"/>
        <v>2.3023363325114232E-4</v>
      </c>
      <c r="K35" s="14">
        <f t="shared" si="2"/>
        <v>4.1597745267117278E-4</v>
      </c>
      <c r="L35" s="20">
        <f t="shared" si="19"/>
        <v>0</v>
      </c>
      <c r="M35" s="14" t="str">
        <f t="shared" si="3"/>
        <v>-</v>
      </c>
      <c r="N35" s="20">
        <f t="shared" si="19"/>
        <v>-8.3763112379520166E-4</v>
      </c>
      <c r="O35" s="14">
        <f t="shared" si="4"/>
        <v>-1.5134003500456988E-3</v>
      </c>
      <c r="P35" s="20">
        <f t="shared" si="19"/>
        <v>4.7329120605588137E-4</v>
      </c>
      <c r="Q35" s="14">
        <f t="shared" si="5"/>
        <v>8.5512471608399296E-4</v>
      </c>
      <c r="R35" s="20">
        <f t="shared" si="19"/>
        <v>0</v>
      </c>
      <c r="S35" s="14" t="str">
        <f t="shared" si="6"/>
        <v>-</v>
      </c>
      <c r="T35" s="20">
        <f t="shared" si="19"/>
        <v>0</v>
      </c>
      <c r="U35" s="14" t="str">
        <f t="shared" si="7"/>
        <v>-</v>
      </c>
      <c r="V35" s="20">
        <f t="shared" si="19"/>
        <v>0</v>
      </c>
      <c r="W35" s="14" t="str">
        <f t="shared" si="8"/>
        <v>-</v>
      </c>
      <c r="X35" s="20">
        <f t="shared" si="19"/>
        <v>0</v>
      </c>
      <c r="Y35" s="14" t="str">
        <f t="shared" si="20"/>
        <v>-</v>
      </c>
      <c r="Z35" s="20">
        <f t="shared" si="19"/>
        <v>0</v>
      </c>
      <c r="AA35" s="14" t="str">
        <f t="shared" si="10"/>
        <v>-</v>
      </c>
      <c r="AB35" s="20">
        <f t="shared" si="19"/>
        <v>-1.5894563444893706E-3</v>
      </c>
      <c r="AC35" s="14">
        <f t="shared" si="11"/>
        <v>-2.8717698277891772E-3</v>
      </c>
      <c r="AD35" s="20">
        <f t="shared" si="19"/>
        <v>0</v>
      </c>
      <c r="AE35" s="14" t="str">
        <f t="shared" si="12"/>
        <v>-</v>
      </c>
      <c r="AF35" s="20">
        <f t="shared" si="19"/>
        <v>0</v>
      </c>
      <c r="AG35" s="14" t="str">
        <f t="shared" si="13"/>
        <v>-</v>
      </c>
      <c r="AH35" s="20">
        <f t="shared" si="19"/>
        <v>0</v>
      </c>
      <c r="AI35" s="14" t="str">
        <f t="shared" si="14"/>
        <v>-</v>
      </c>
      <c r="AJ35" s="20">
        <f t="shared" si="19"/>
        <v>0</v>
      </c>
      <c r="AK35" s="14" t="str">
        <f t="shared" si="15"/>
        <v>-</v>
      </c>
      <c r="AL35" s="20">
        <f t="shared" si="21"/>
        <v>0</v>
      </c>
      <c r="AM35" s="14" t="str">
        <f t="shared" si="16"/>
        <v>-</v>
      </c>
      <c r="AN35" s="20">
        <f t="shared" si="22"/>
        <v>1.3621204101229356E-2</v>
      </c>
      <c r="AO35" s="14">
        <f t="shared" si="17"/>
        <v>2.4654240007968432E-2</v>
      </c>
      <c r="AP35" s="20">
        <f t="shared" si="23"/>
        <v>-2.5839424432396729E-2</v>
      </c>
      <c r="AQ35" s="14">
        <f t="shared" si="18"/>
        <v>-4.6727255938139527E-2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1.3586956521739024E-2</v>
      </c>
      <c r="I36" s="14">
        <f t="shared" si="1"/>
        <v>4.9999999999999437E-3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2.7173913043478937E-3</v>
      </c>
      <c r="O36" s="14">
        <f t="shared" si="4"/>
        <v>1.0000000000000425E-3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0</v>
      </c>
      <c r="W36" s="14" t="str">
        <f t="shared" si="8"/>
        <v>-</v>
      </c>
      <c r="X36" s="20">
        <f t="shared" si="19"/>
        <v>0</v>
      </c>
      <c r="Y36" s="14" t="str">
        <f t="shared" si="20"/>
        <v>-</v>
      </c>
      <c r="Z36" s="20">
        <f t="shared" si="19"/>
        <v>0</v>
      </c>
      <c r="AA36" s="14" t="str">
        <f t="shared" si="10"/>
        <v>-</v>
      </c>
      <c r="AB36" s="20">
        <f t="shared" si="19"/>
        <v>-2.7173913043478937E-3</v>
      </c>
      <c r="AC36" s="14">
        <f t="shared" si="11"/>
        <v>-1.0000000000000425E-3</v>
      </c>
      <c r="AD36" s="20">
        <f t="shared" si="19"/>
        <v>0</v>
      </c>
      <c r="AE36" s="14" t="str">
        <f t="shared" si="12"/>
        <v>-</v>
      </c>
      <c r="AF36" s="20">
        <f t="shared" si="19"/>
        <v>0</v>
      </c>
      <c r="AG36" s="14" t="str">
        <f t="shared" si="13"/>
        <v>-</v>
      </c>
      <c r="AH36" s="20">
        <f t="shared" si="19"/>
        <v>2.7173913043478937E-3</v>
      </c>
      <c r="AI36" s="14">
        <f t="shared" si="14"/>
        <v>1.0000000000000425E-3</v>
      </c>
      <c r="AJ36" s="20">
        <f t="shared" si="19"/>
        <v>0</v>
      </c>
      <c r="AK36" s="14" t="str">
        <f t="shared" si="15"/>
        <v>-</v>
      </c>
      <c r="AL36" s="20">
        <f t="shared" si="21"/>
        <v>0</v>
      </c>
      <c r="AM36" s="14" t="str">
        <f t="shared" si="16"/>
        <v>-</v>
      </c>
      <c r="AN36" s="20">
        <f t="shared" si="22"/>
        <v>1.630434782608714E-2</v>
      </c>
      <c r="AO36" s="14">
        <f t="shared" si="17"/>
        <v>6.00000000000004E-3</v>
      </c>
      <c r="AP36" s="20">
        <f t="shared" si="23"/>
        <v>-2.4456521739130599E-2</v>
      </c>
      <c r="AQ36" s="14">
        <f t="shared" si="18"/>
        <v>-9.0000000000000201E-3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1.5463221253597226E-2</v>
      </c>
      <c r="I37" s="14">
        <f t="shared" si="1"/>
        <v>3.033765010370678E-2</v>
      </c>
      <c r="J37" s="20">
        <f t="shared" si="19"/>
        <v>-8.9663934619732544E-5</v>
      </c>
      <c r="K37" s="14">
        <f t="shared" si="2"/>
        <v>-1.7591373949891673E-4</v>
      </c>
      <c r="L37" s="20">
        <f t="shared" si="19"/>
        <v>0</v>
      </c>
      <c r="M37" s="14" t="str">
        <f t="shared" si="3"/>
        <v>-</v>
      </c>
      <c r="N37" s="20">
        <f t="shared" si="19"/>
        <v>9.546738650212383E-5</v>
      </c>
      <c r="O37" s="14">
        <f t="shared" si="4"/>
        <v>1.8729966547847629E-4</v>
      </c>
      <c r="P37" s="20">
        <f t="shared" si="19"/>
        <v>-4.0886215379476454E-4</v>
      </c>
      <c r="Q37" s="14">
        <f t="shared" si="5"/>
        <v>-8.0215608113272385E-4</v>
      </c>
      <c r="R37" s="20">
        <f t="shared" si="19"/>
        <v>0</v>
      </c>
      <c r="S37" s="14" t="str">
        <f t="shared" si="6"/>
        <v>-</v>
      </c>
      <c r="T37" s="20">
        <f t="shared" si="19"/>
        <v>0</v>
      </c>
      <c r="U37" s="14" t="str">
        <f t="shared" si="7"/>
        <v>-</v>
      </c>
      <c r="V37" s="20">
        <f t="shared" si="19"/>
        <v>0</v>
      </c>
      <c r="W37" s="14" t="str">
        <f t="shared" si="8"/>
        <v>-</v>
      </c>
      <c r="X37" s="20">
        <f t="shared" si="19"/>
        <v>0</v>
      </c>
      <c r="Y37" s="14" t="str">
        <f t="shared" si="20"/>
        <v>-</v>
      </c>
      <c r="Z37" s="20">
        <f t="shared" si="19"/>
        <v>0</v>
      </c>
      <c r="AA37" s="14" t="str">
        <f t="shared" si="10"/>
        <v>-</v>
      </c>
      <c r="AB37" s="20">
        <f t="shared" si="19"/>
        <v>-1.0633819361618446E-3</v>
      </c>
      <c r="AC37" s="14">
        <f t="shared" si="11"/>
        <v>-2.0862735245656995E-3</v>
      </c>
      <c r="AD37" s="20">
        <f t="shared" si="19"/>
        <v>0</v>
      </c>
      <c r="AE37" s="14" t="str">
        <f t="shared" si="12"/>
        <v>-</v>
      </c>
      <c r="AF37" s="20">
        <f t="shared" si="19"/>
        <v>0</v>
      </c>
      <c r="AG37" s="14" t="str">
        <f t="shared" si="13"/>
        <v>-</v>
      </c>
      <c r="AH37" s="20">
        <f t="shared" si="19"/>
        <v>0</v>
      </c>
      <c r="AI37" s="14" t="str">
        <f t="shared" si="14"/>
        <v>-</v>
      </c>
      <c r="AJ37" s="20">
        <f t="shared" si="19"/>
        <v>0</v>
      </c>
      <c r="AK37" s="14" t="str">
        <f t="shared" si="15"/>
        <v>-</v>
      </c>
      <c r="AL37" s="20">
        <f t="shared" si="21"/>
        <v>0</v>
      </c>
      <c r="AM37" s="14" t="str">
        <f t="shared" si="16"/>
        <v>-</v>
      </c>
      <c r="AN37" s="20" t="e">
        <f t="shared" si="22"/>
        <v>#VALUE!</v>
      </c>
      <c r="AO37" s="14">
        <f t="shared" si="17"/>
        <v>-2.7460606423987916E-2</v>
      </c>
      <c r="AP37" s="20" t="e">
        <f t="shared" si="23"/>
        <v>#VALUE!</v>
      </c>
      <c r="AQ37" s="14" t="str">
        <f t="shared" si="18"/>
        <v>-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1.8454263983049168E-2</v>
      </c>
      <c r="I38" s="14">
        <f t="shared" si="1"/>
        <v>3.3064641615244625E-2</v>
      </c>
      <c r="J38" s="20">
        <f t="shared" si="19"/>
        <v>1.3748230176635623E-4</v>
      </c>
      <c r="K38" s="14">
        <f t="shared" si="2"/>
        <v>2.4632805949442033E-4</v>
      </c>
      <c r="L38" s="20">
        <f t="shared" si="19"/>
        <v>0</v>
      </c>
      <c r="M38" s="14" t="str">
        <f t="shared" si="3"/>
        <v>-</v>
      </c>
      <c r="N38" s="20">
        <f t="shared" si="19"/>
        <v>-5.0109525476416117E-4</v>
      </c>
      <c r="O38" s="14">
        <f t="shared" si="4"/>
        <v>-8.978160835402052E-4</v>
      </c>
      <c r="P38" s="20">
        <f t="shared" si="19"/>
        <v>-7.7222364845219715E-4</v>
      </c>
      <c r="Q38" s="14">
        <f t="shared" si="5"/>
        <v>-1.3835988369053191E-3</v>
      </c>
      <c r="R38" s="20">
        <f t="shared" si="19"/>
        <v>0</v>
      </c>
      <c r="S38" s="14" t="str">
        <f t="shared" si="6"/>
        <v>-</v>
      </c>
      <c r="T38" s="20">
        <f t="shared" si="19"/>
        <v>0</v>
      </c>
      <c r="U38" s="14" t="str">
        <f t="shared" si="7"/>
        <v>-</v>
      </c>
      <c r="V38" s="20">
        <f t="shared" si="19"/>
        <v>0</v>
      </c>
      <c r="W38" s="14" t="str">
        <f t="shared" si="8"/>
        <v>-</v>
      </c>
      <c r="X38" s="20">
        <f t="shared" si="19"/>
        <v>0</v>
      </c>
      <c r="Y38" s="14" t="str">
        <f t="shared" si="20"/>
        <v>-</v>
      </c>
      <c r="Z38" s="20">
        <f t="shared" si="19"/>
        <v>0</v>
      </c>
      <c r="AA38" s="14" t="str">
        <f t="shared" si="10"/>
        <v>-</v>
      </c>
      <c r="AB38" s="20">
        <f t="shared" si="19"/>
        <v>-2.4954997970587645E-3</v>
      </c>
      <c r="AC38" s="14">
        <f t="shared" si="11"/>
        <v>-4.4712054903112766E-3</v>
      </c>
      <c r="AD38" s="20">
        <f t="shared" si="19"/>
        <v>0</v>
      </c>
      <c r="AE38" s="14" t="str">
        <f t="shared" si="12"/>
        <v>-</v>
      </c>
      <c r="AF38" s="20">
        <f t="shared" si="19"/>
        <v>0</v>
      </c>
      <c r="AG38" s="14" t="str">
        <f t="shared" si="13"/>
        <v>-</v>
      </c>
      <c r="AH38" s="20">
        <f t="shared" si="19"/>
        <v>-1.0816959589776687E-4</v>
      </c>
      <c r="AI38" s="14">
        <f t="shared" si="14"/>
        <v>-1.9380826703843668E-4</v>
      </c>
      <c r="AJ38" s="20">
        <f t="shared" si="19"/>
        <v>0</v>
      </c>
      <c r="AK38" s="14" t="str">
        <f t="shared" si="15"/>
        <v>-</v>
      </c>
      <c r="AL38" s="20">
        <f t="shared" si="21"/>
        <v>0</v>
      </c>
      <c r="AM38" s="14" t="str">
        <f t="shared" si="16"/>
        <v>-</v>
      </c>
      <c r="AN38" s="20" t="e">
        <f t="shared" si="22"/>
        <v>#VALUE!</v>
      </c>
      <c r="AO38" s="14">
        <f t="shared" si="17"/>
        <v>-2.6364540996943808E-2</v>
      </c>
      <c r="AP38" s="20" t="e">
        <f t="shared" si="23"/>
        <v>#VALUE!</v>
      </c>
      <c r="AQ38" s="14" t="str">
        <f t="shared" si="18"/>
        <v>-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1.9550288606236865E-2</v>
      </c>
      <c r="I39" s="14">
        <f t="shared" si="1"/>
        <v>3.3113067064825294E-2</v>
      </c>
      <c r="J39" s="20">
        <f t="shared" si="19"/>
        <v>-8.665933681606397E-5</v>
      </c>
      <c r="K39" s="14">
        <f t="shared" si="2"/>
        <v>-1.467782133338924E-4</v>
      </c>
      <c r="L39" s="20">
        <f t="shared" si="19"/>
        <v>0</v>
      </c>
      <c r="M39" s="14" t="str">
        <f t="shared" si="3"/>
        <v>-</v>
      </c>
      <c r="N39" s="20">
        <f t="shared" si="19"/>
        <v>-3.015614524369381E-3</v>
      </c>
      <c r="O39" s="14">
        <f t="shared" si="4"/>
        <v>-5.1076609659486336E-3</v>
      </c>
      <c r="P39" s="20">
        <f t="shared" si="19"/>
        <v>1.3789777073627274E-3</v>
      </c>
      <c r="Q39" s="14">
        <f t="shared" si="5"/>
        <v>2.3356269681990005E-3</v>
      </c>
      <c r="R39" s="20">
        <f t="shared" si="19"/>
        <v>0</v>
      </c>
      <c r="S39" s="14" t="str">
        <f t="shared" si="6"/>
        <v>-</v>
      </c>
      <c r="T39" s="20">
        <f t="shared" si="19"/>
        <v>0</v>
      </c>
      <c r="U39" s="14" t="str">
        <f t="shared" si="7"/>
        <v>-</v>
      </c>
      <c r="V39" s="20">
        <f t="shared" si="19"/>
        <v>0</v>
      </c>
      <c r="W39" s="14" t="str">
        <f t="shared" si="8"/>
        <v>-</v>
      </c>
      <c r="X39" s="20">
        <f t="shared" si="19"/>
        <v>0</v>
      </c>
      <c r="Y39" s="14" t="str">
        <f t="shared" si="20"/>
        <v>-</v>
      </c>
      <c r="Z39" s="20">
        <f t="shared" si="19"/>
        <v>0</v>
      </c>
      <c r="AA39" s="14" t="str">
        <f t="shared" si="10"/>
        <v>-</v>
      </c>
      <c r="AB39" s="20">
        <f t="shared" si="19"/>
        <v>-1.4448487321436776E-3</v>
      </c>
      <c r="AC39" s="14">
        <f t="shared" si="11"/>
        <v>-2.4471952271199575E-3</v>
      </c>
      <c r="AD39" s="20">
        <f t="shared" si="19"/>
        <v>0</v>
      </c>
      <c r="AE39" s="14" t="str">
        <f t="shared" si="12"/>
        <v>-</v>
      </c>
      <c r="AF39" s="20">
        <f t="shared" si="19"/>
        <v>0</v>
      </c>
      <c r="AG39" s="14" t="str">
        <f t="shared" si="13"/>
        <v>-</v>
      </c>
      <c r="AH39" s="20">
        <f t="shared" si="19"/>
        <v>2.6518802064723346E-5</v>
      </c>
      <c r="AI39" s="14">
        <f t="shared" si="14"/>
        <v>4.4915903234906546E-5</v>
      </c>
      <c r="AJ39" s="20">
        <f t="shared" si="19"/>
        <v>0</v>
      </c>
      <c r="AK39" s="14" t="str">
        <f t="shared" si="15"/>
        <v>-</v>
      </c>
      <c r="AL39" s="20">
        <f t="shared" si="21"/>
        <v>0</v>
      </c>
      <c r="AM39" s="14" t="str">
        <f t="shared" si="16"/>
        <v>-</v>
      </c>
      <c r="AN39" s="20" t="e">
        <f t="shared" si="22"/>
        <v>#VALUE!</v>
      </c>
      <c r="AO39" s="14">
        <f t="shared" si="17"/>
        <v>-2.7791975529856718E-2</v>
      </c>
      <c r="AP39" s="20" t="e">
        <f t="shared" si="23"/>
        <v>#VALUE!</v>
      </c>
      <c r="AQ39" s="14" t="str">
        <f t="shared" si="18"/>
        <v>-</v>
      </c>
    </row>
    <row r="40" spans="2:43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1.1964541912917515E-2</v>
      </c>
      <c r="I42" s="14">
        <f t="shared" si="1"/>
        <v>2.7110697428040377E-2</v>
      </c>
      <c r="J42" s="20">
        <f t="shared" si="19"/>
        <v>-4.3556369406094753E-4</v>
      </c>
      <c r="K42" s="14">
        <f t="shared" si="2"/>
        <v>-9.869525809075852E-4</v>
      </c>
      <c r="L42" s="20">
        <f t="shared" si="19"/>
        <v>0</v>
      </c>
      <c r="M42" s="14" t="str">
        <f t="shared" si="3"/>
        <v>-</v>
      </c>
      <c r="N42" s="20">
        <f t="shared" si="19"/>
        <v>2.8254078749525569E-3</v>
      </c>
      <c r="O42" s="14">
        <f t="shared" si="4"/>
        <v>6.4021488299476695E-3</v>
      </c>
      <c r="P42" s="20">
        <f t="shared" si="19"/>
        <v>-1.0675589827291443E-3</v>
      </c>
      <c r="Q42" s="14">
        <f t="shared" si="5"/>
        <v>-2.4190034836277866E-3</v>
      </c>
      <c r="R42" s="20">
        <f t="shared" si="19"/>
        <v>0</v>
      </c>
      <c r="S42" s="14" t="str">
        <f t="shared" si="6"/>
        <v>-</v>
      </c>
      <c r="T42" s="20">
        <f t="shared" si="19"/>
        <v>0</v>
      </c>
      <c r="U42" s="14" t="str">
        <f t="shared" si="7"/>
        <v>-</v>
      </c>
      <c r="V42" s="20">
        <f t="shared" si="19"/>
        <v>0</v>
      </c>
      <c r="W42" s="14" t="str">
        <f t="shared" si="8"/>
        <v>-</v>
      </c>
      <c r="X42" s="20">
        <f t="shared" si="19"/>
        <v>0</v>
      </c>
      <c r="Y42" s="14" t="str">
        <f t="shared" si="20"/>
        <v>-</v>
      </c>
      <c r="Z42" s="20">
        <f t="shared" si="19"/>
        <v>0</v>
      </c>
      <c r="AA42" s="14" t="str">
        <f t="shared" si="10"/>
        <v>-</v>
      </c>
      <c r="AB42" s="20">
        <f t="shared" si="19"/>
        <v>1.5258981630519308E-3</v>
      </c>
      <c r="AC42" s="14">
        <f t="shared" si="11"/>
        <v>3.4575634993462487E-3</v>
      </c>
      <c r="AD42" s="20">
        <f t="shared" si="19"/>
        <v>0</v>
      </c>
      <c r="AE42" s="14" t="str">
        <f t="shared" si="12"/>
        <v>-</v>
      </c>
      <c r="AF42" s="20">
        <f t="shared" si="19"/>
        <v>0</v>
      </c>
      <c r="AG42" s="14" t="str">
        <f t="shared" si="13"/>
        <v>-</v>
      </c>
      <c r="AH42" s="20">
        <f t="shared" si="19"/>
        <v>4.8343235448777833E-5</v>
      </c>
      <c r="AI42" s="14">
        <f t="shared" si="14"/>
        <v>1.0954191464113833E-4</v>
      </c>
      <c r="AJ42" s="20">
        <f t="shared" si="19"/>
        <v>0</v>
      </c>
      <c r="AK42" s="14" t="str">
        <f t="shared" si="15"/>
        <v>-</v>
      </c>
      <c r="AL42" s="20">
        <f t="shared" si="21"/>
        <v>0</v>
      </c>
      <c r="AM42" s="14" t="str">
        <f t="shared" si="16"/>
        <v>-</v>
      </c>
      <c r="AN42" s="20">
        <f t="shared" si="22"/>
        <v>-1.5372552627164193E-3</v>
      </c>
      <c r="AO42" s="14">
        <f t="shared" si="17"/>
        <v>-3.4337465783248373E-3</v>
      </c>
      <c r="AP42" s="20">
        <f t="shared" si="23"/>
        <v>-2.1181814082120165E-2</v>
      </c>
      <c r="AQ42" s="14">
        <f t="shared" si="18"/>
        <v>-4.8075075870827211E-2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1.6152057110512041E-2</v>
      </c>
      <c r="I43" s="14">
        <f t="shared" si="1"/>
        <v>4.118772287705505E-2</v>
      </c>
      <c r="J43" s="20">
        <f t="shared" si="19"/>
        <v>-1.5115121861322134E-3</v>
      </c>
      <c r="K43" s="14">
        <f t="shared" si="2"/>
        <v>-3.8543539452435063E-3</v>
      </c>
      <c r="L43" s="20">
        <f t="shared" si="19"/>
        <v>0</v>
      </c>
      <c r="M43" s="14" t="str">
        <f t="shared" si="3"/>
        <v>-</v>
      </c>
      <c r="N43" s="20">
        <f t="shared" si="19"/>
        <v>6.1634481089323234E-3</v>
      </c>
      <c r="O43" s="14">
        <f t="shared" si="4"/>
        <v>1.5716783994813618E-2</v>
      </c>
      <c r="P43" s="20">
        <f t="shared" si="19"/>
        <v>-1.1764927760942179E-3</v>
      </c>
      <c r="Q43" s="14">
        <f t="shared" si="5"/>
        <v>-3.0000549216165351E-3</v>
      </c>
      <c r="R43" s="20">
        <f t="shared" si="19"/>
        <v>0</v>
      </c>
      <c r="S43" s="14" t="str">
        <f t="shared" si="6"/>
        <v>-</v>
      </c>
      <c r="T43" s="20">
        <f t="shared" si="19"/>
        <v>0</v>
      </c>
      <c r="U43" s="14" t="str">
        <f t="shared" si="7"/>
        <v>-</v>
      </c>
      <c r="V43" s="20">
        <f t="shared" si="19"/>
        <v>0</v>
      </c>
      <c r="W43" s="14" t="str">
        <f t="shared" si="8"/>
        <v>-</v>
      </c>
      <c r="X43" s="20">
        <f t="shared" si="19"/>
        <v>0</v>
      </c>
      <c r="Y43" s="14" t="str">
        <f t="shared" si="20"/>
        <v>-</v>
      </c>
      <c r="Z43" s="20">
        <f t="shared" si="19"/>
        <v>0</v>
      </c>
      <c r="AA43" s="14" t="str">
        <f t="shared" si="10"/>
        <v>-</v>
      </c>
      <c r="AB43" s="20">
        <f t="shared" si="19"/>
        <v>8.3532742119651893E-4</v>
      </c>
      <c r="AC43" s="14">
        <f t="shared" si="11"/>
        <v>2.1300837472552972E-3</v>
      </c>
      <c r="AD43" s="20">
        <f t="shared" si="19"/>
        <v>0</v>
      </c>
      <c r="AE43" s="14" t="str">
        <f t="shared" si="12"/>
        <v>-</v>
      </c>
      <c r="AF43" s="20">
        <f t="shared" si="19"/>
        <v>0</v>
      </c>
      <c r="AG43" s="14" t="str">
        <f t="shared" si="13"/>
        <v>-</v>
      </c>
      <c r="AH43" s="20">
        <f t="shared" si="19"/>
        <v>4.2130618698621447E-5</v>
      </c>
      <c r="AI43" s="14">
        <f t="shared" si="14"/>
        <v>1.0743301832892571E-4</v>
      </c>
      <c r="AJ43" s="20">
        <f t="shared" si="19"/>
        <v>0</v>
      </c>
      <c r="AK43" s="14" t="str">
        <f t="shared" si="15"/>
        <v>-</v>
      </c>
      <c r="AL43" s="20">
        <f t="shared" si="21"/>
        <v>0</v>
      </c>
      <c r="AM43" s="14" t="str">
        <f t="shared" si="16"/>
        <v>-</v>
      </c>
      <c r="AN43" s="20">
        <f t="shared" si="22"/>
        <v>7.4563066227497643E-3</v>
      </c>
      <c r="AO43" s="14">
        <f t="shared" si="17"/>
        <v>1.9241038516153455E-2</v>
      </c>
      <c r="AP43" s="20">
        <f t="shared" si="23"/>
        <v>-1.9409014328357177E-2</v>
      </c>
      <c r="AQ43" s="14">
        <f t="shared" si="18"/>
        <v>-4.9650853082270449E-2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1.7373061633839892E-2</v>
      </c>
      <c r="I44" s="14">
        <f t="shared" si="1"/>
        <v>2.7050819938425119E-2</v>
      </c>
      <c r="J44" s="20">
        <f t="shared" si="19"/>
        <v>4.0230568848920178E-4</v>
      </c>
      <c r="K44" s="14">
        <f t="shared" si="2"/>
        <v>6.2641225645131485E-4</v>
      </c>
      <c r="L44" s="20">
        <f t="shared" si="19"/>
        <v>0</v>
      </c>
      <c r="M44" s="14" t="str">
        <f t="shared" si="3"/>
        <v>-</v>
      </c>
      <c r="N44" s="20">
        <f t="shared" si="19"/>
        <v>1.5985924575652177E-3</v>
      </c>
      <c r="O44" s="14">
        <f t="shared" si="4"/>
        <v>2.4890970650961221E-3</v>
      </c>
      <c r="P44" s="20">
        <f t="shared" si="19"/>
        <v>-7.7963944542291941E-4</v>
      </c>
      <c r="Q44" s="14">
        <f t="shared" si="5"/>
        <v>-1.2139418312977698E-3</v>
      </c>
      <c r="R44" s="20">
        <f t="shared" si="19"/>
        <v>0</v>
      </c>
      <c r="S44" s="14" t="str">
        <f t="shared" si="6"/>
        <v>-</v>
      </c>
      <c r="T44" s="20">
        <f t="shared" si="19"/>
        <v>0</v>
      </c>
      <c r="U44" s="14" t="str">
        <f t="shared" si="7"/>
        <v>-</v>
      </c>
      <c r="V44" s="20">
        <f t="shared" si="19"/>
        <v>0</v>
      </c>
      <c r="W44" s="14" t="str">
        <f t="shared" si="8"/>
        <v>-</v>
      </c>
      <c r="X44" s="20">
        <f t="shared" si="19"/>
        <v>0</v>
      </c>
      <c r="Y44" s="14" t="str">
        <f t="shared" si="20"/>
        <v>-</v>
      </c>
      <c r="Z44" s="20">
        <f t="shared" si="19"/>
        <v>0</v>
      </c>
      <c r="AA44" s="14" t="str">
        <f t="shared" si="10"/>
        <v>-</v>
      </c>
      <c r="AB44" s="20">
        <f t="shared" si="19"/>
        <v>-1.3564842811728539E-3</v>
      </c>
      <c r="AC44" s="14">
        <f t="shared" si="11"/>
        <v>-2.112121214595631E-3</v>
      </c>
      <c r="AD44" s="20">
        <f t="shared" si="19"/>
        <v>0</v>
      </c>
      <c r="AE44" s="14" t="str">
        <f t="shared" si="12"/>
        <v>-</v>
      </c>
      <c r="AF44" s="20">
        <f t="shared" si="19"/>
        <v>0</v>
      </c>
      <c r="AG44" s="14" t="str">
        <f t="shared" si="13"/>
        <v>-</v>
      </c>
      <c r="AH44" s="20">
        <f t="shared" si="19"/>
        <v>6.449330086488736E-5</v>
      </c>
      <c r="AI44" s="14">
        <f t="shared" si="14"/>
        <v>1.0041964425734975E-4</v>
      </c>
      <c r="AJ44" s="20">
        <f t="shared" si="19"/>
        <v>0</v>
      </c>
      <c r="AK44" s="14" t="str">
        <f t="shared" si="15"/>
        <v>-</v>
      </c>
      <c r="AL44" s="20">
        <f t="shared" si="21"/>
        <v>0</v>
      </c>
      <c r="AM44" s="14" t="str">
        <f t="shared" si="16"/>
        <v>-</v>
      </c>
      <c r="AN44" s="20">
        <f t="shared" si="22"/>
        <v>7.1981892223120791E-3</v>
      </c>
      <c r="AO44" s="14">
        <f t="shared" si="17"/>
        <v>1.1354718076336895E-2</v>
      </c>
      <c r="AP44" s="20">
        <f t="shared" si="23"/>
        <v>-2.4368699255814752E-2</v>
      </c>
      <c r="AQ44" s="14">
        <f t="shared" si="18"/>
        <v>-3.8089364453699176E-2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2.050230650948226E-2</v>
      </c>
      <c r="I45" s="14">
        <f t="shared" si="1"/>
        <v>3.9999999999999841E-2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-6.6632496155818455E-3</v>
      </c>
      <c r="O45" s="14">
        <f t="shared" si="4"/>
        <v>-1.3000000000000251E-2</v>
      </c>
      <c r="P45" s="20">
        <f t="shared" si="19"/>
        <v>6.6632496155818455E-3</v>
      </c>
      <c r="Q45" s="14">
        <f t="shared" si="5"/>
        <v>1.3000000000000251E-2</v>
      </c>
      <c r="R45" s="20">
        <f t="shared" si="19"/>
        <v>0</v>
      </c>
      <c r="S45" s="14" t="str">
        <f t="shared" si="6"/>
        <v>-</v>
      </c>
      <c r="T45" s="20">
        <f t="shared" si="19"/>
        <v>0</v>
      </c>
      <c r="U45" s="14" t="str">
        <f t="shared" si="7"/>
        <v>-</v>
      </c>
      <c r="V45" s="20">
        <f t="shared" si="19"/>
        <v>0</v>
      </c>
      <c r="W45" s="14" t="str">
        <f t="shared" si="8"/>
        <v>-</v>
      </c>
      <c r="X45" s="20">
        <f t="shared" si="19"/>
        <v>0</v>
      </c>
      <c r="Y45" s="14" t="str">
        <f t="shared" si="20"/>
        <v>-</v>
      </c>
      <c r="Z45" s="20">
        <f t="shared" si="19"/>
        <v>0</v>
      </c>
      <c r="AA45" s="14" t="str">
        <f t="shared" si="10"/>
        <v>-</v>
      </c>
      <c r="AB45" s="20">
        <f t="shared" si="19"/>
        <v>5.125576627370565E-3</v>
      </c>
      <c r="AC45" s="14">
        <f t="shared" si="11"/>
        <v>9.9999999999999603E-3</v>
      </c>
      <c r="AD45" s="20">
        <f t="shared" si="19"/>
        <v>0</v>
      </c>
      <c r="AE45" s="14" t="str">
        <f t="shared" si="12"/>
        <v>-</v>
      </c>
      <c r="AF45" s="20">
        <f t="shared" si="19"/>
        <v>0</v>
      </c>
      <c r="AG45" s="14" t="str">
        <f t="shared" si="13"/>
        <v>-</v>
      </c>
      <c r="AH45" s="20">
        <f t="shared" si="19"/>
        <v>5.1255766273672343E-4</v>
      </c>
      <c r="AI45" s="14">
        <f t="shared" si="14"/>
        <v>9.999999999995221E-4</v>
      </c>
      <c r="AJ45" s="20">
        <f t="shared" si="19"/>
        <v>0</v>
      </c>
      <c r="AK45" s="14" t="str">
        <f t="shared" si="15"/>
        <v>-</v>
      </c>
      <c r="AL45" s="20">
        <f t="shared" si="21"/>
        <v>0</v>
      </c>
      <c r="AM45" s="14" t="str">
        <f t="shared" si="16"/>
        <v>-</v>
      </c>
      <c r="AN45" s="20">
        <f t="shared" si="22"/>
        <v>2.050230650948448E-3</v>
      </c>
      <c r="AO45" s="14">
        <f t="shared" si="17"/>
        <v>4.0000000000001701E-3</v>
      </c>
      <c r="AP45" s="20">
        <f t="shared" si="23"/>
        <v>-1.7939518195796866E-2</v>
      </c>
      <c r="AQ45" s="14">
        <f t="shared" si="18"/>
        <v>-3.499999999999958E-2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1.9794140934283666E-2</v>
      </c>
      <c r="I46" s="14">
        <f t="shared" si="1"/>
        <v>5.0000000000000454E-2</v>
      </c>
      <c r="J46" s="20">
        <f t="shared" si="19"/>
        <v>3.9588281868541131E-4</v>
      </c>
      <c r="K46" s="14">
        <f t="shared" si="2"/>
        <v>9.9999999999943884E-4</v>
      </c>
      <c r="L46" s="20">
        <f t="shared" si="19"/>
        <v>0</v>
      </c>
      <c r="M46" s="14" t="str">
        <f t="shared" si="3"/>
        <v>-</v>
      </c>
      <c r="N46" s="20">
        <f t="shared" si="19"/>
        <v>-5.1464766429134556E-3</v>
      </c>
      <c r="O46" s="14">
        <f t="shared" si="4"/>
        <v>-1.2999999999999477E-2</v>
      </c>
      <c r="P46" s="20">
        <f t="shared" si="19"/>
        <v>4.3547110055421889E-3</v>
      </c>
      <c r="Q46" s="14">
        <f t="shared" si="5"/>
        <v>1.0999999999999885E-2</v>
      </c>
      <c r="R46" s="20">
        <f t="shared" si="19"/>
        <v>0</v>
      </c>
      <c r="S46" s="14" t="str">
        <f t="shared" si="6"/>
        <v>-</v>
      </c>
      <c r="T46" s="20">
        <f t="shared" si="19"/>
        <v>0</v>
      </c>
      <c r="U46" s="14" t="str">
        <f t="shared" si="7"/>
        <v>-</v>
      </c>
      <c r="V46" s="20">
        <f t="shared" si="19"/>
        <v>0</v>
      </c>
      <c r="W46" s="14" t="str">
        <f t="shared" si="8"/>
        <v>-</v>
      </c>
      <c r="X46" s="20">
        <f t="shared" si="19"/>
        <v>0</v>
      </c>
      <c r="Y46" s="14" t="str">
        <f t="shared" si="20"/>
        <v>-</v>
      </c>
      <c r="Z46" s="20">
        <f t="shared" si="19"/>
        <v>0</v>
      </c>
      <c r="AA46" s="14" t="str">
        <f t="shared" si="10"/>
        <v>-</v>
      </c>
      <c r="AB46" s="20">
        <f t="shared" si="19"/>
        <v>3.9588281868567776E-3</v>
      </c>
      <c r="AC46" s="14">
        <f t="shared" si="11"/>
        <v>9.9999999999997313E-3</v>
      </c>
      <c r="AD46" s="20">
        <f t="shared" si="19"/>
        <v>0</v>
      </c>
      <c r="AE46" s="14" t="str">
        <f t="shared" si="12"/>
        <v>-</v>
      </c>
      <c r="AF46" s="20">
        <f t="shared" si="19"/>
        <v>0</v>
      </c>
      <c r="AG46" s="14" t="str">
        <f t="shared" si="13"/>
        <v>-</v>
      </c>
      <c r="AH46" s="20">
        <f t="shared" si="19"/>
        <v>0</v>
      </c>
      <c r="AI46" s="14" t="str">
        <f t="shared" si="14"/>
        <v>-</v>
      </c>
      <c r="AJ46" s="20">
        <f t="shared" si="19"/>
        <v>0</v>
      </c>
      <c r="AK46" s="14" t="str">
        <f t="shared" si="15"/>
        <v>-</v>
      </c>
      <c r="AL46" s="20">
        <f t="shared" si="21"/>
        <v>0</v>
      </c>
      <c r="AM46" s="14" t="str">
        <f t="shared" si="16"/>
        <v>-</v>
      </c>
      <c r="AN46" s="20">
        <f t="shared" si="22"/>
        <v>2.3752969121140222E-3</v>
      </c>
      <c r="AO46" s="14">
        <f t="shared" si="17"/>
        <v>6.0000000000002204E-3</v>
      </c>
      <c r="AP46" s="20">
        <f t="shared" si="23"/>
        <v>-2.0190023752969299E-2</v>
      </c>
      <c r="AQ46" s="14">
        <f t="shared" si="18"/>
        <v>-5.1000000000000115E-2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1.9431624969638017E-2</v>
      </c>
      <c r="I47" s="14">
        <f t="shared" si="1"/>
        <v>8.0000000000000127E-2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-3.1576390575660529E-3</v>
      </c>
      <c r="O47" s="14">
        <f t="shared" si="4"/>
        <v>-1.2999999999999887E-2</v>
      </c>
      <c r="P47" s="20">
        <f t="shared" si="19"/>
        <v>2.4289531212047244E-3</v>
      </c>
      <c r="Q47" s="14">
        <f t="shared" si="5"/>
        <v>1.0000000000000134E-2</v>
      </c>
      <c r="R47" s="20">
        <f t="shared" si="19"/>
        <v>0</v>
      </c>
      <c r="S47" s="14" t="str">
        <f t="shared" si="6"/>
        <v>-</v>
      </c>
      <c r="T47" s="20">
        <f t="shared" si="19"/>
        <v>0</v>
      </c>
      <c r="U47" s="14" t="str">
        <f t="shared" si="7"/>
        <v>-</v>
      </c>
      <c r="V47" s="20">
        <f t="shared" si="19"/>
        <v>0</v>
      </c>
      <c r="W47" s="14" t="str">
        <f t="shared" si="8"/>
        <v>-</v>
      </c>
      <c r="X47" s="20">
        <f t="shared" si="19"/>
        <v>0</v>
      </c>
      <c r="Y47" s="14" t="str">
        <f t="shared" si="20"/>
        <v>-</v>
      </c>
      <c r="Z47" s="20">
        <f t="shared" si="19"/>
        <v>0</v>
      </c>
      <c r="AA47" s="14" t="str">
        <f t="shared" si="10"/>
        <v>-</v>
      </c>
      <c r="AB47" s="20">
        <f t="shared" si="19"/>
        <v>1.7002671848431739E-3</v>
      </c>
      <c r="AC47" s="14">
        <f t="shared" si="11"/>
        <v>6.9999999999994372E-3</v>
      </c>
      <c r="AD47" s="20">
        <f t="shared" si="19"/>
        <v>0</v>
      </c>
      <c r="AE47" s="14" t="str">
        <f t="shared" si="12"/>
        <v>-</v>
      </c>
      <c r="AF47" s="20">
        <f t="shared" si="19"/>
        <v>0</v>
      </c>
      <c r="AG47" s="14" t="str">
        <f t="shared" si="13"/>
        <v>-</v>
      </c>
      <c r="AH47" s="20">
        <f t="shared" si="19"/>
        <v>2.4289531212073889E-4</v>
      </c>
      <c r="AI47" s="14">
        <f t="shared" si="14"/>
        <v>1.0000000000003895E-3</v>
      </c>
      <c r="AJ47" s="20">
        <f t="shared" si="19"/>
        <v>0</v>
      </c>
      <c r="AK47" s="14" t="str">
        <f t="shared" si="15"/>
        <v>-</v>
      </c>
      <c r="AL47" s="20">
        <f t="shared" si="21"/>
        <v>0</v>
      </c>
      <c r="AM47" s="14" t="str">
        <f t="shared" si="16"/>
        <v>-</v>
      </c>
      <c r="AN47" s="20">
        <f t="shared" si="22"/>
        <v>2.914743745445536E-3</v>
      </c>
      <c r="AO47" s="14">
        <f t="shared" si="17"/>
        <v>1.19999999999999E-2</v>
      </c>
      <c r="AP47" s="20">
        <f t="shared" si="23"/>
        <v>-2.2832159339324587E-2</v>
      </c>
      <c r="AQ47" s="14">
        <f t="shared" si="18"/>
        <v>-9.3999999999999778E-2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1.9761769404327501E-2</v>
      </c>
      <c r="I49" s="15">
        <f>IF(I25-G25=0,"-",I25-G25)</f>
        <v>5.1861759942432806E-2</v>
      </c>
      <c r="J49" s="21">
        <f>J25-H25</f>
        <v>1.9415995055305224E-4</v>
      </c>
      <c r="K49" s="15">
        <f>IF(K25-I25=0,"-",K25-I25)</f>
        <v>5.0954327722380066E-4</v>
      </c>
      <c r="L49" s="21">
        <f>L25-J25</f>
        <v>0</v>
      </c>
      <c r="M49" s="15" t="str">
        <f>IF(M25-K25=0,"-",M25-K25)</f>
        <v>-</v>
      </c>
      <c r="N49" s="21">
        <f>N25-L25</f>
        <v>-5.1140478990445715E-3</v>
      </c>
      <c r="O49" s="15">
        <f>IF(O25-M25=0,"-",O25-M25)</f>
        <v>-1.3421041357575707E-2</v>
      </c>
      <c r="P49" s="21">
        <f>P25-N25</f>
        <v>4.5120328766392603E-3</v>
      </c>
      <c r="Q49" s="15">
        <f>IF(Q25-O25=0,"-",Q25-O25)</f>
        <v>1.1841144439697207E-2</v>
      </c>
      <c r="R49" s="21">
        <f>R25-P25</f>
        <v>0</v>
      </c>
      <c r="S49" s="15" t="str">
        <f>IF(S25-Q25=0,"-",S25-Q25)</f>
        <v>-</v>
      </c>
      <c r="T49" s="21">
        <f>T25-R25</f>
        <v>0</v>
      </c>
      <c r="U49" s="15" t="str">
        <f>IF(U25-S25=0,"-",U25-S25)</f>
        <v>-</v>
      </c>
      <c r="V49" s="21">
        <f>V25-T25</f>
        <v>0</v>
      </c>
      <c r="W49" s="15" t="str">
        <f>IF(W25-U25=0,"-",W25-U25)</f>
        <v>-</v>
      </c>
      <c r="X49" s="21">
        <f>X25-V25</f>
        <v>0</v>
      </c>
      <c r="Y49" s="15" t="str">
        <f t="shared" ref="Y49" si="24">IF(Y25-U25=0,"-",Y25-U25)</f>
        <v>-</v>
      </c>
      <c r="Z49" s="21">
        <f>Z25-X25</f>
        <v>1.941599505528302E-5</v>
      </c>
      <c r="AA49" s="15">
        <f t="shared" ref="AA49" si="25">IF(AA25-Y25=0,"-",AA25-Y25)</f>
        <v>5.0954327722466108E-5</v>
      </c>
      <c r="AB49" s="21">
        <f>AB25-Z25</f>
        <v>3.4852685924051663E-3</v>
      </c>
      <c r="AC49" s="15">
        <f t="shared" ref="AC49" si="26">IF(AC25-AA25=0,"-",AC25-AA25)</f>
        <v>9.1465576475469462E-3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1.962050528694359E-4</v>
      </c>
      <c r="AI49" s="15">
        <f t="shared" ref="AI49" si="29">IF(AI25-AG25=0,"-",AI25-AG25)</f>
        <v>5.1491033739033132E-4</v>
      </c>
      <c r="AJ49" s="21">
        <f>AJ25-AH25</f>
        <v>0</v>
      </c>
      <c r="AK49" s="15" t="str">
        <f t="shared" ref="AK49" si="30">IF(AK25-AI25=0,"-",AK25-AI25)</f>
        <v>-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2.5650756253083884E-3</v>
      </c>
      <c r="AO49" s="15">
        <f t="shared" ref="AO49" si="32">IF(AO25-AM25=0,"-",AO25-AM25)</f>
        <v>6.7316510780051145E-3</v>
      </c>
      <c r="AP49" s="21">
        <f>AP25-AN25</f>
        <v>-2.055234828010577E-2</v>
      </c>
      <c r="AQ49" s="15">
        <f t="shared" ref="AQ49" si="33">IF(AQ25-AO25=0,"-",AQ25-AO25)</f>
        <v>-5.3936514031112701E-2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4.3374815402691391E-2</v>
      </c>
      <c r="J51" s="16">
        <f>MAX(J31:J49)</f>
        <v>4.5559777414361236E-4</v>
      </c>
      <c r="L51" s="16">
        <f>MAX(L31:L49)</f>
        <v>0</v>
      </c>
      <c r="N51" s="16">
        <f>MAX(N31:N49)</f>
        <v>6.1634481089323234E-3</v>
      </c>
      <c r="P51" s="16">
        <f>MAX(P31:P49)</f>
        <v>6.6632496155818455E-3</v>
      </c>
      <c r="R51" s="16">
        <f>MAX(R31:R49)</f>
        <v>0</v>
      </c>
      <c r="T51" s="16">
        <f>MAX(T31:T49)</f>
        <v>0</v>
      </c>
      <c r="V51" s="16">
        <f>MAX(V31:V49)</f>
        <v>0</v>
      </c>
      <c r="X51" s="16">
        <f>MAX(X31:X49)</f>
        <v>0</v>
      </c>
      <c r="Z51" s="16">
        <f>MAX(Z31:Z49)</f>
        <v>1.941599505528302E-5</v>
      </c>
      <c r="AB51" s="16">
        <f>MAX(AB31:AB49)</f>
        <v>5.125576627370565E-3</v>
      </c>
      <c r="AD51" s="16">
        <f>MAX(AD31:AD49)</f>
        <v>0</v>
      </c>
      <c r="AF51" s="16">
        <f>MAX(AF31:AF49)</f>
        <v>0</v>
      </c>
      <c r="AH51" s="16">
        <f>MAX(AH31:AH49)</f>
        <v>2.7173913043478937E-3</v>
      </c>
      <c r="AJ51" s="16">
        <f>MAX(AJ31:AJ49)</f>
        <v>0</v>
      </c>
      <c r="AL51" s="16">
        <f>MAX(AL31:AL49)</f>
        <v>0</v>
      </c>
      <c r="AN51" s="16" t="e">
        <f>MAX(AN31:AN49)</f>
        <v>#VALUE!</v>
      </c>
      <c r="AP51" s="16" t="e">
        <f>MAX(AP31:AP49)</f>
        <v>#VALUE!</v>
      </c>
    </row>
    <row r="52" spans="2:52" ht="219" customHeight="1" x14ac:dyDescent="0.25">
      <c r="B52" s="17" t="s">
        <v>26</v>
      </c>
      <c r="C52" s="18"/>
      <c r="D52" s="61"/>
      <c r="E52" s="62"/>
      <c r="F52" s="59"/>
      <c r="G52" s="60"/>
      <c r="H52" s="59" t="s">
        <v>27</v>
      </c>
      <c r="I52" s="60"/>
      <c r="J52" s="59" t="s">
        <v>27</v>
      </c>
      <c r="K52" s="60"/>
      <c r="L52" s="59" t="s">
        <v>27</v>
      </c>
      <c r="M52" s="60"/>
      <c r="N52" s="59" t="s">
        <v>84</v>
      </c>
      <c r="O52" s="60"/>
      <c r="P52" s="59" t="s">
        <v>84</v>
      </c>
      <c r="Q52" s="60"/>
      <c r="R52" s="59" t="s">
        <v>27</v>
      </c>
      <c r="S52" s="60"/>
      <c r="T52" s="59" t="s">
        <v>85</v>
      </c>
      <c r="U52" s="60"/>
      <c r="V52" s="59" t="s">
        <v>86</v>
      </c>
      <c r="W52" s="60"/>
      <c r="X52" s="59" t="s">
        <v>86</v>
      </c>
      <c r="Y52" s="60"/>
      <c r="Z52" s="59" t="s">
        <v>82</v>
      </c>
      <c r="AA52" s="60"/>
      <c r="AB52" s="59" t="s">
        <v>81</v>
      </c>
      <c r="AC52" s="60"/>
      <c r="AD52" s="59" t="s">
        <v>27</v>
      </c>
      <c r="AE52" s="60"/>
      <c r="AF52" s="59" t="s">
        <v>86</v>
      </c>
      <c r="AG52" s="60"/>
      <c r="AH52" s="59" t="s">
        <v>87</v>
      </c>
      <c r="AI52" s="60"/>
      <c r="AJ52" s="59" t="s">
        <v>87</v>
      </c>
      <c r="AK52" s="60"/>
      <c r="AL52" s="59" t="s">
        <v>83</v>
      </c>
      <c r="AM52" s="60"/>
      <c r="AN52" s="59" t="s">
        <v>28</v>
      </c>
      <c r="AO52" s="60"/>
      <c r="AP52" s="63" t="s">
        <v>88</v>
      </c>
      <c r="AQ52" s="64"/>
      <c r="AR52" s="65"/>
      <c r="AS52" s="66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>Changes due to issue of Model version DCP179,</v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>Table 1076: allowed revenue,</v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Changes due to issue of Model version DCP179,Table 1076: allowed revenue,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Changes due to issue of Model version DCP179,Table 1076: allowed revenue,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Changes due to issue of Model version DCP179,Table 1076: allowed revenue,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/>
      </c>
      <c r="AQ55" s="1" t="str">
        <f t="shared" si="73"/>
        <v>Table 1076: allowed revenue,</v>
      </c>
      <c r="AU55" s="1" t="str">
        <f t="shared" ref="AU55:AU71" si="74">D55&amp;F55&amp;H55&amp;J55&amp;L55&amp;N55&amp;P55&amp;R55&amp;T55&amp;V55&amp;X55&amp;Z55&amp;AB55&amp;AD55&amp;AF55&amp;AH55&amp;AJ55&amp;AL55&amp;AN55&amp;AP55</f>
        <v/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1076: allowed revenue,</v>
      </c>
      <c r="AW55" s="1" t="str">
        <f t="shared" ref="AW55:AW71" si="76">IF(AU55="","No factors contributing to greater than 2% upward change.",AY55)</f>
        <v>No factors contributing to greater than 2% upward change.</v>
      </c>
      <c r="AX55" s="1" t="str">
        <f t="shared" ref="AX55:AX71" si="77">IF(AV55="","No factors contributing to greater than 2% downward change.",AZ55)</f>
        <v>Gone down mainly due to Table 1076: allowed revenue,</v>
      </c>
      <c r="AY55" s="1" t="str">
        <f t="shared" ref="AY55:AY71" si="78">"Gone up mainly due to "&amp;AU55</f>
        <v xml:space="preserve">Gone up mainly due to </v>
      </c>
      <c r="AZ55" s="1" t="str">
        <f t="shared" ref="AZ55:AZ71" si="79">"Gone down mainly due to "&amp;AV55</f>
        <v>Gone down mainly due to Table 1076: allowed revenue,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>Table 1076: allowed revenue,</v>
      </c>
      <c r="AU56" s="1" t="str">
        <f t="shared" si="74"/>
        <v/>
      </c>
      <c r="AV56" s="1" t="str">
        <f t="shared" si="75"/>
        <v>Table 1076: allowed revenue,</v>
      </c>
      <c r="AW56" s="1" t="str">
        <f t="shared" si="76"/>
        <v>No factors contributing to greater than 2% upward change.</v>
      </c>
      <c r="AX56" s="1" t="str">
        <f t="shared" si="77"/>
        <v>Gone down mainly due to Table 1076: allowed revenue,</v>
      </c>
      <c r="AY56" s="1" t="str">
        <f t="shared" si="78"/>
        <v xml:space="preserve">Gone up mainly due to </v>
      </c>
      <c r="AZ56" s="1" t="str">
        <f t="shared" si="79"/>
        <v>Gone down mainly due to Table 1076: allowed revenue,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>Changes due to issue of Model version DCP179,</v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>Table 1076: allowed revenue,</v>
      </c>
      <c r="AU57" s="1" t="str">
        <f t="shared" si="74"/>
        <v>Changes due to issue of Model version DCP179,</v>
      </c>
      <c r="AV57" s="1" t="str">
        <f t="shared" si="75"/>
        <v>Table 1076: allowed revenue,</v>
      </c>
      <c r="AW57" s="1" t="str">
        <f t="shared" si="76"/>
        <v>Gone up mainly due to Changes due to issue of Model version DCP179,</v>
      </c>
      <c r="AX57" s="1" t="str">
        <f t="shared" si="77"/>
        <v>Gone down mainly due to Table 1076: allowed revenue,</v>
      </c>
      <c r="AY57" s="1" t="str">
        <f t="shared" si="78"/>
        <v>Gone up mainly due to Changes due to issue of Model version DCP179,</v>
      </c>
      <c r="AZ57" s="1" t="str">
        <f t="shared" si="79"/>
        <v>Gone down mainly due to Table 1076: allowed revenue,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>Table 1076: allowed revenue,</v>
      </c>
      <c r="AU58" s="1" t="str">
        <f t="shared" si="74"/>
        <v/>
      </c>
      <c r="AV58" s="1" t="str">
        <f t="shared" si="75"/>
        <v>Table 1076: allowed revenue,</v>
      </c>
      <c r="AW58" s="1" t="str">
        <f t="shared" si="76"/>
        <v>No factors contributing to greater than 2% upward change.</v>
      </c>
      <c r="AX58" s="1" t="str">
        <f t="shared" si="77"/>
        <v>Gone down mainly due to Table 1076: allowed revenue,</v>
      </c>
      <c r="AY58" s="1" t="str">
        <f t="shared" si="78"/>
        <v xml:space="preserve">Gone up mainly due to </v>
      </c>
      <c r="AZ58" s="1" t="str">
        <f t="shared" si="79"/>
        <v>Gone down mainly due to Table 1076: allowed revenue,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>Table 1076: allowed revenue,</v>
      </c>
      <c r="AU59" s="1" t="str">
        <f t="shared" si="74"/>
        <v/>
      </c>
      <c r="AV59" s="1" t="str">
        <f t="shared" si="75"/>
        <v>Table 1076: allowed revenue,</v>
      </c>
      <c r="AW59" s="1" t="str">
        <f t="shared" si="76"/>
        <v>No factors contributing to greater than 2% upward change.</v>
      </c>
      <c r="AX59" s="1" t="str">
        <f t="shared" si="77"/>
        <v>Gone down mainly due to Table 1076: allowed revenue,</v>
      </c>
      <c r="AY59" s="1" t="str">
        <f t="shared" si="78"/>
        <v xml:space="preserve">Gone up mainly due to </v>
      </c>
      <c r="AZ59" s="1" t="str">
        <f t="shared" si="79"/>
        <v>Gone down mainly due to Table 1076: allowed revenue,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e">
        <f t="shared" si="70"/>
        <v>#VALUE!</v>
      </c>
      <c r="AO60" s="1" t="e">
        <f t="shared" si="71"/>
        <v>#VALUE!</v>
      </c>
      <c r="AP60" s="1" t="e">
        <f t="shared" si="72"/>
        <v>#VALUE!</v>
      </c>
      <c r="AQ60" s="1" t="e">
        <f t="shared" si="73"/>
        <v>#VALUE!</v>
      </c>
      <c r="AU60" s="1" t="e">
        <f t="shared" si="74"/>
        <v>#VALUE!</v>
      </c>
      <c r="AV60" s="1" t="e">
        <f t="shared" si="75"/>
        <v>#VALUE!</v>
      </c>
      <c r="AW60" s="1" t="e">
        <f t="shared" si="76"/>
        <v>#VALUE!</v>
      </c>
      <c r="AX60" s="1" t="e">
        <f t="shared" si="77"/>
        <v>#VALUE!</v>
      </c>
      <c r="AY60" s="1" t="e">
        <f t="shared" si="78"/>
        <v>#VALUE!</v>
      </c>
      <c r="AZ60" s="1" t="e">
        <f t="shared" si="79"/>
        <v>#VALUE!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/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/>
      </c>
      <c r="X61" s="1" t="str">
        <f t="shared" si="54"/>
        <v/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e">
        <f t="shared" si="70"/>
        <v>#VALUE!</v>
      </c>
      <c r="AO61" s="1" t="e">
        <f t="shared" si="71"/>
        <v>#VALUE!</v>
      </c>
      <c r="AP61" s="1" t="e">
        <f t="shared" si="72"/>
        <v>#VALUE!</v>
      </c>
      <c r="AQ61" s="1" t="e">
        <f t="shared" si="73"/>
        <v>#VALUE!</v>
      </c>
      <c r="AU61" s="1" t="e">
        <f t="shared" si="74"/>
        <v>#VALUE!</v>
      </c>
      <c r="AV61" s="1" t="e">
        <f t="shared" si="75"/>
        <v>#VALUE!</v>
      </c>
      <c r="AW61" s="1" t="e">
        <f t="shared" si="76"/>
        <v>#VALUE!</v>
      </c>
      <c r="AX61" s="1" t="e">
        <f t="shared" si="77"/>
        <v>#VALUE!</v>
      </c>
      <c r="AY61" s="1" t="e">
        <f t="shared" si="78"/>
        <v>#VALUE!</v>
      </c>
      <c r="AZ61" s="1" t="e">
        <f t="shared" si="79"/>
        <v>#VALUE!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/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e">
        <f t="shared" si="70"/>
        <v>#VALUE!</v>
      </c>
      <c r="AO62" s="1" t="e">
        <f t="shared" si="71"/>
        <v>#VALUE!</v>
      </c>
      <c r="AP62" s="1" t="e">
        <f t="shared" si="72"/>
        <v>#VALUE!</v>
      </c>
      <c r="AQ62" s="1" t="e">
        <f t="shared" si="73"/>
        <v>#VALUE!</v>
      </c>
      <c r="AU62" s="1" t="e">
        <f t="shared" si="74"/>
        <v>#VALUE!</v>
      </c>
      <c r="AV62" s="1" t="e">
        <f t="shared" si="75"/>
        <v>#VALUE!</v>
      </c>
      <c r="AW62" s="1" t="e">
        <f t="shared" si="76"/>
        <v>#VALUE!</v>
      </c>
      <c r="AX62" s="1" t="e">
        <f t="shared" si="77"/>
        <v>#VALUE!</v>
      </c>
      <c r="AY62" s="1" t="e">
        <f t="shared" si="78"/>
        <v>#VALUE!</v>
      </c>
      <c r="AZ62" s="1" t="e">
        <f t="shared" si="79"/>
        <v>#VALUE!</v>
      </c>
    </row>
    <row r="63" spans="2:52" x14ac:dyDescent="0.25">
      <c r="B63" s="1" t="s">
        <v>89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/>
      </c>
      <c r="AQ65" s="1" t="str">
        <f t="shared" si="73"/>
        <v>Table 1076: allowed revenue,</v>
      </c>
      <c r="AU65" s="1" t="str">
        <f t="shared" si="74"/>
        <v/>
      </c>
      <c r="AV65" s="1" t="str">
        <f t="shared" si="75"/>
        <v>Table 1076: allowed revenue,</v>
      </c>
      <c r="AW65" s="1" t="str">
        <f t="shared" si="76"/>
        <v>No factors contributing to greater than 2% upward change.</v>
      </c>
      <c r="AX65" s="1" t="str">
        <f t="shared" si="77"/>
        <v>Gone down mainly due to Table 1076: allowed revenue,</v>
      </c>
      <c r="AY65" s="1" t="str">
        <f t="shared" si="78"/>
        <v xml:space="preserve">Gone up mainly due to </v>
      </c>
      <c r="AZ65" s="1" t="str">
        <f t="shared" si="79"/>
        <v>Gone down mainly due to Table 1076: allowed revenue,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/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No factors contributing to greater than 2% upward change.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 xml:space="preserve">Gone up mainly due to 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/>
      </c>
      <c r="AQ67" s="1" t="str">
        <f t="shared" si="119"/>
        <v>Table 1076: allowed revenue,</v>
      </c>
      <c r="AU67" s="1" t="str">
        <f t="shared" si="74"/>
        <v/>
      </c>
      <c r="AV67" s="1" t="str">
        <f t="shared" si="75"/>
        <v>Table 1076: allowed revenue,</v>
      </c>
      <c r="AW67" s="1" t="str">
        <f t="shared" si="76"/>
        <v>No factors contributing to greater than 2% upward change.</v>
      </c>
      <c r="AX67" s="1" t="str">
        <f t="shared" si="77"/>
        <v>Gone down mainly due to Table 1076: allowed revenue,</v>
      </c>
      <c r="AY67" s="1" t="str">
        <f t="shared" si="78"/>
        <v xml:space="preserve">Gone up mainly due to </v>
      </c>
      <c r="AZ67" s="1" t="str">
        <f t="shared" si="79"/>
        <v>Gone down mainly due to Table 1076: allowed revenue,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>Changes due to issue of Model version DCP179,</v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Changes due to issue of Model version DCP179,</v>
      </c>
      <c r="AV68" s="1" t="str">
        <f t="shared" si="75"/>
        <v/>
      </c>
      <c r="AW68" s="1" t="str">
        <f t="shared" si="76"/>
        <v>Gone up mainly due to Changes due to issue of Model version DCP179,</v>
      </c>
      <c r="AX68" s="1" t="str">
        <f t="shared" si="77"/>
        <v>No factors contributing to greater than 2% downward change.</v>
      </c>
      <c r="AY68" s="1" t="str">
        <f t="shared" si="78"/>
        <v>Gone up mainly due to Changes due to issue of Model version DCP179,</v>
      </c>
      <c r="AZ68" s="1" t="str">
        <f t="shared" si="79"/>
        <v xml:space="preserve">Gone down mainly due to 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/>
      </c>
      <c r="AP69" s="1" t="str">
        <f t="shared" si="118"/>
        <v/>
      </c>
      <c r="AQ69" s="1" t="str">
        <f t="shared" si="119"/>
        <v>Table 1076: allowed revenue,</v>
      </c>
      <c r="AU69" s="1" t="str">
        <f t="shared" si="74"/>
        <v/>
      </c>
      <c r="AV69" s="1" t="str">
        <f t="shared" si="75"/>
        <v>Table 1076: allowed revenue,</v>
      </c>
      <c r="AW69" s="1" t="str">
        <f t="shared" si="76"/>
        <v>No factors contributing to greater than 2% upward change.</v>
      </c>
      <c r="AX69" s="1" t="str">
        <f t="shared" si="77"/>
        <v>Gone down mainly due to Table 1076: allowed revenue,</v>
      </c>
      <c r="AY69" s="1" t="str">
        <f t="shared" si="78"/>
        <v xml:space="preserve">Gone up mainly due to </v>
      </c>
      <c r="AZ69" s="1" t="str">
        <f t="shared" si="79"/>
        <v>Gone down mainly due to Table 1076: allowed revenue,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/>
      </c>
      <c r="AP70" s="1" t="str">
        <f t="shared" si="118"/>
        <v/>
      </c>
      <c r="AQ70" s="1" t="str">
        <f t="shared" si="119"/>
        <v>Table 1076: allowed revenue,</v>
      </c>
      <c r="AU70" s="1" t="str">
        <f t="shared" si="74"/>
        <v/>
      </c>
      <c r="AV70" s="1" t="str">
        <f t="shared" si="75"/>
        <v>Table 1076: allowed revenue,</v>
      </c>
      <c r="AW70" s="1" t="str">
        <f t="shared" si="76"/>
        <v>No factors contributing to greater than 2% upward change.</v>
      </c>
      <c r="AX70" s="1" t="str">
        <f t="shared" si="77"/>
        <v>Gone down mainly due to Table 1076: allowed revenue,</v>
      </c>
      <c r="AY70" s="1" t="str">
        <f t="shared" si="78"/>
        <v xml:space="preserve">Gone up mainly due to </v>
      </c>
      <c r="AZ70" s="1" t="str">
        <f t="shared" si="79"/>
        <v>Gone down mainly due to Table 1076: allowed revenue,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tabSelected="1" zoomScale="80" zoomScaleNormal="80" workbookViewId="0">
      <pane xSplit="2" ySplit="5" topLeftCell="D12" activePane="bottomRight" state="frozen"/>
      <selection pane="topRight" activeCell="C1" sqref="C1"/>
      <selection pane="bottomLeft" activeCell="A6" sqref="A6"/>
      <selection pane="bottomRight" activeCell="N22" sqref="N22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97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28.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2.2269999999999999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3.9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2.6267080620101897</v>
      </c>
      <c r="N6" s="47">
        <f>VLOOKUP(B6,[1]Summary!$A$1:$I$65536,9,FALSE)</f>
        <v>2.7595508698076263</v>
      </c>
      <c r="O6" s="50">
        <f>M6/N6-1</f>
        <v>-4.8139285726121583E-2</v>
      </c>
      <c r="P6" s="51">
        <f>VLOOKUP(B6,[2]Summary!$A$1:$IJ$65536,10,FALSE)</f>
        <v>93.546247415349498</v>
      </c>
      <c r="Q6" s="52" t="str">
        <f>'Detailed Breakdown'!AW54&amp;" and "&amp;'Detailed Breakdown'!AX54</f>
        <v>No factors contributing to greater than 2% upward change. and Gone down mainly due to Changes due to issue of Model version DCP179,Table 1076: allowed revenue,</v>
      </c>
    </row>
    <row r="7" spans="1:17" ht="42.7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2.6459999999999999</v>
      </c>
      <c r="F7" s="44">
        <f>VLOOKUP($B7,[2]Tariffs!$A:$I,5,FALSE)</f>
        <v>6.9000000000000006E-2</v>
      </c>
      <c r="G7" s="44">
        <f>VLOOKUP($B7,[2]Tariffs!$A:$I,6,FALSE)</f>
        <v>0</v>
      </c>
      <c r="H7" s="44">
        <f>VLOOKUP($B7,[2]Tariffs!$A:$I,7,FALSE)</f>
        <v>3.9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VLOOKUP(B7,[2]Summary!$A$1:$I$65536,9,FALSE)</f>
        <v>1.7815071611339601</v>
      </c>
      <c r="N7" s="47">
        <f>VLOOKUP(B7,[1]Summary!$A$1:$I$65536,9,FALSE)</f>
        <v>1.7919693705951265</v>
      </c>
      <c r="O7" s="50">
        <f t="shared" ref="O7:O32" si="1">M7/N7-1</f>
        <v>-5.8383863211298737E-3</v>
      </c>
      <c r="P7" s="51">
        <f>VLOOKUP(B7,[2]Summary!$A$1:$IJ$65536,10,FALSE)</f>
        <v>98.090508828109719</v>
      </c>
      <c r="Q7" s="52" t="str">
        <f>'Detailed Breakdown'!AW55&amp;" and "&amp;'Detailed Breakdown'!AX55</f>
        <v>No factors contributing to greater than 2% upward change. and Gone down mainly due to Table 1076: allowed revenue,</v>
      </c>
    </row>
    <row r="8" spans="1:17" ht="42.7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0.19700000000000001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0.19700000000000001</v>
      </c>
      <c r="N8" s="47">
        <f>VLOOKUP(B8,[1]Summary!$A$1:$I$65536,9,FALSE)</f>
        <v>0.19600000000000001</v>
      </c>
      <c r="O8" s="50">
        <f t="shared" si="1"/>
        <v>5.1020408163264808E-3</v>
      </c>
      <c r="P8" s="51">
        <f>VLOOKUP(B8,[2]Summary!$A$1:$IJ$65536,10,FALSE)</f>
        <v>6.778779422821346</v>
      </c>
      <c r="Q8" s="52" t="str">
        <f>'Detailed Breakdown'!AW56&amp;" and "&amp;'Detailed Breakdown'!AX56</f>
        <v>No factors contributing to greater than 2% upward change. and Gone down mainly due to Table 1076: allowed revenue,</v>
      </c>
    </row>
    <row r="9" spans="1:17" ht="28.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2.0779999999999998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5.99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2.2611523916165535</v>
      </c>
      <c r="N9" s="47">
        <f>VLOOKUP(B9,[1]Summary!$A$1:$I$65536,9,FALSE)</f>
        <v>2.1949185372544471</v>
      </c>
      <c r="O9" s="50">
        <f t="shared" si="1"/>
        <v>3.0175996620337431E-2</v>
      </c>
      <c r="P9" s="51">
        <f>VLOOKUP(B9,[2]Summary!$A$1:$IJ$65536,10,FALSE)</f>
        <v>269.92115624462582</v>
      </c>
      <c r="Q9" s="52" t="str">
        <f>'Detailed Breakdown'!AW57&amp;" and "&amp;'Detailed Breakdown'!AX57</f>
        <v>Gone up mainly due to Changes due to issue of Model version DCP179, and Gone down mainly due to Table 1076: allowed revenue,</v>
      </c>
    </row>
    <row r="10" spans="1:17" ht="42.7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2.3820000000000001</v>
      </c>
      <c r="F10" s="44">
        <f>VLOOKUP($B10,[2]Tariffs!$A:$I,5,FALSE)</f>
        <v>6.5000000000000002E-2</v>
      </c>
      <c r="G10" s="44">
        <f>VLOOKUP($B10,[2]Tariffs!$A:$I,6,FALSE)</f>
        <v>0</v>
      </c>
      <c r="H10" s="44">
        <f>VLOOKUP($B10,[2]Tariffs!$A:$I,7,FALSE)</f>
        <v>5.99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1.8110738343520409</v>
      </c>
      <c r="N10" s="47">
        <f>VLOOKUP(B10,[1]Summary!$A$1:$I$65536,9,FALSE)</f>
        <v>1.8067623170311</v>
      </c>
      <c r="O10" s="50">
        <f t="shared" si="1"/>
        <v>2.38632236254821E-3</v>
      </c>
      <c r="P10" s="51">
        <f>VLOOKUP(B10,[2]Summary!$A$1:$IJ$65536,10,FALSE)</f>
        <v>374.73907365256559</v>
      </c>
      <c r="Q10" s="52" t="str">
        <f>'Detailed Breakdown'!AW58&amp;" and "&amp;'Detailed Breakdown'!AX58</f>
        <v>No factors contributing to greater than 2% upward change. and Gone down mainly due to Table 1076: allowed revenue,</v>
      </c>
    </row>
    <row r="11" spans="1:17" ht="42.7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0.371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0.37100000000000005</v>
      </c>
      <c r="N11" s="47">
        <f>VLOOKUP(B11,[1]Summary!$A$1:$I$65536,9,FALSE)</f>
        <v>0.3680000000000001</v>
      </c>
      <c r="O11" s="50">
        <f t="shared" si="1"/>
        <v>8.1521739130432369E-3</v>
      </c>
      <c r="P11" s="51">
        <f>VLOOKUP(B11,[2]Summary!$A$1:$IJ$65536,10,FALSE)</f>
        <v>27.741026601817314</v>
      </c>
      <c r="Q11" s="52" t="str">
        <f>'Detailed Breakdown'!AW59&amp;" and "&amp;'Detailed Breakdown'!AX59</f>
        <v>No factors contributing to greater than 2% upward change. and Gone down mainly due to Table 1076: allowed revenue,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1.7450000000000001</v>
      </c>
      <c r="F12" s="44">
        <f>VLOOKUP($B12,[2]Tariffs!$A:$I,5,FALSE)</f>
        <v>4.5999999999999999E-2</v>
      </c>
      <c r="G12" s="44">
        <f>VLOOKUP($B12,[2]Tariffs!$A:$I,6,FALSE)</f>
        <v>0</v>
      </c>
      <c r="H12" s="44">
        <f>VLOOKUP($B12,[2]Tariffs!$A:$I,7,FALSE)</f>
        <v>4.58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 t="str">
        <f>VLOOKUP(B12,[2]Summary!$A$1:$I$65536,9,FALSE)</f>
        <v/>
      </c>
      <c r="N12" s="47">
        <f>VLOOKUP(B12,[1]Summary!$A$1:$I$65536,9,FALSE)</f>
        <v>1.9619230434699513</v>
      </c>
      <c r="O12" s="50"/>
      <c r="P12" s="51"/>
      <c r="Q12" s="52"/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1.5740000000000001</v>
      </c>
      <c r="F13" s="44">
        <f>VLOOKUP($B13,[2]Tariffs!$A:$I,5,FALSE)</f>
        <v>3.7999999999999999E-2</v>
      </c>
      <c r="G13" s="44">
        <f>VLOOKUP($B13,[2]Tariffs!$A:$I,6,FALSE)</f>
        <v>0</v>
      </c>
      <c r="H13" s="44">
        <f>VLOOKUP($B13,[2]Tariffs!$A:$I,7,FALSE)</f>
        <v>3.4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>
        <f>VLOOKUP(B13,[1]Summary!$A$1:$I$65536,9,FALSE)</f>
        <v>1.7917074149158903</v>
      </c>
      <c r="O13" s="50"/>
      <c r="P13" s="51"/>
      <c r="Q13" s="52"/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1.0649999999999999</v>
      </c>
      <c r="F14" s="44">
        <f>VLOOKUP($B14,[2]Tariffs!$A:$I,5,FALSE)</f>
        <v>7.0000000000000001E-3</v>
      </c>
      <c r="G14" s="44">
        <f>VLOOKUP($B14,[2]Tariffs!$A:$I,6,FALSE)</f>
        <v>0</v>
      </c>
      <c r="H14" s="44">
        <f>VLOOKUP($B14,[2]Tariffs!$A:$I,7,FALSE)</f>
        <v>59.01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 t="str">
        <f>VLOOKUP(B14,[2]Summary!$A$1:$I$65536,9,FALSE)</f>
        <v/>
      </c>
      <c r="N14" s="47">
        <f>VLOOKUP(B14,[1]Summary!$A$1:$I$65536,9,FALSE)</f>
        <v>1.693738017466482</v>
      </c>
      <c r="O14" s="50"/>
      <c r="P14" s="51"/>
      <c r="Q14" s="52"/>
    </row>
    <row r="15" spans="1:17" ht="28.5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12.725</v>
      </c>
      <c r="F15" s="44">
        <f>VLOOKUP($B15,[2]Tariffs!$A:$I,5,FALSE)</f>
        <v>0.78200000000000003</v>
      </c>
      <c r="G15" s="44">
        <f>VLOOKUP($B15,[2]Tariffs!$A:$I,6,FALSE)</f>
        <v>5.8000000000000003E-2</v>
      </c>
      <c r="H15" s="44">
        <f>VLOOKUP($B15,[2]Tariffs!$A:$I,7,FALSE)</f>
        <v>3.9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/>
      <c r="P15" s="51" t="str">
        <f>VLOOKUP(B15,[2]Summary!$A$1:$IJ$65536,10,FALSE)</f>
        <v/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12.798999999999999</v>
      </c>
      <c r="F16" s="44">
        <f>VLOOKUP($B16,[2]Tariffs!$A:$I,5,FALSE)</f>
        <v>0.78700000000000003</v>
      </c>
      <c r="G16" s="44">
        <f>VLOOKUP($B16,[2]Tariffs!$A:$I,6,FALSE)</f>
        <v>5.8000000000000003E-2</v>
      </c>
      <c r="H16" s="44">
        <f>VLOOKUP($B16,[2]Tariffs!$A:$I,7,FALSE)</f>
        <v>5.99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1.8113922981212429</v>
      </c>
      <c r="N16" s="47">
        <f>VLOOKUP(B16,[1]Summary!$A$1:$I$65536,9,FALSE)</f>
        <v>1.7711319194595025</v>
      </c>
      <c r="O16" s="50"/>
      <c r="P16" s="51">
        <f>VLOOKUP(B16,[2]Summary!$A$1:$IJ$65536,10,FALSE)</f>
        <v>1068.8231804671586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11.093999999999999</v>
      </c>
      <c r="F17" s="44">
        <f>VLOOKUP($B17,[2]Tariffs!$A:$I,5,FALSE)</f>
        <v>0.66900000000000004</v>
      </c>
      <c r="G17" s="44">
        <f>VLOOKUP($B17,[2]Tariffs!$A:$I,6,FALSE)</f>
        <v>4.1000000000000002E-2</v>
      </c>
      <c r="H17" s="44">
        <f>VLOOKUP($B17,[2]Tariffs!$A:$I,7,FALSE)</f>
        <v>7.72</v>
      </c>
      <c r="I17" s="44">
        <f>VLOOKUP($B17,[2]Tariffs!$A:$I,8,FALSE)</f>
        <v>3.44</v>
      </c>
      <c r="J17" s="44">
        <f>VLOOKUP($B17,[2]Tariffs!$A:$I,9,FALSE)</f>
        <v>0.4</v>
      </c>
      <c r="K17" s="44">
        <f t="shared" si="0"/>
        <v>3.44</v>
      </c>
      <c r="L17" s="54"/>
      <c r="M17" s="47">
        <f>VLOOKUP(B17,[2]Summary!$A$1:$I$65536,9,FALSE)</f>
        <v>2.2518043874599551</v>
      </c>
      <c r="N17" s="47">
        <f>VLOOKUP(B17,[1]Summary!$A$1:$I$65536,9,FALSE)</f>
        <v>2.2659202187064187</v>
      </c>
      <c r="O17" s="50">
        <f t="shared" si="1"/>
        <v>-6.2296241191236446E-3</v>
      </c>
      <c r="P17" s="51">
        <f>VLOOKUP(B17,[2]Summary!$A$1:$IJ$65536,10,FALSE)</f>
        <v>4462.9087430435529</v>
      </c>
      <c r="Q17" s="52" t="str">
        <f>'Detailed Breakdown'!AW63&amp;" and "&amp;'Detailed Breakdown'!AX63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9.8140000000000001</v>
      </c>
      <c r="F18" s="44">
        <f>VLOOKUP($B18,[2]Tariffs!$A:$I,5,FALSE)</f>
        <v>0.56999999999999995</v>
      </c>
      <c r="G18" s="44">
        <f>VLOOKUP($B18,[2]Tariffs!$A:$I,6,FALSE)</f>
        <v>1.9E-2</v>
      </c>
      <c r="H18" s="44">
        <f>VLOOKUP($B18,[2]Tariffs!$A:$I,7,FALSE)</f>
        <v>5.95</v>
      </c>
      <c r="I18" s="44">
        <f>VLOOKUP($B18,[2]Tariffs!$A:$I,8,FALSE)</f>
        <v>4.4800000000000004</v>
      </c>
      <c r="J18" s="44">
        <f>VLOOKUP($B18,[2]Tariffs!$A:$I,9,FALSE)</f>
        <v>0.33700000000000002</v>
      </c>
      <c r="K18" s="44">
        <f t="shared" si="0"/>
        <v>4.4800000000000004</v>
      </c>
      <c r="L18" s="54"/>
      <c r="M18" s="47">
        <f>VLOOKUP(B18,[2]Summary!$A$1:$I$65536,9,FALSE)</f>
        <v>2.5800114716155389</v>
      </c>
      <c r="N18" s="47">
        <f>VLOOKUP(B18,[1]Summary!$A$1:$I$65536,9,FALSE)</f>
        <v>2.5499985912165641</v>
      </c>
      <c r="O18" s="50">
        <f t="shared" si="1"/>
        <v>1.1769763521577437E-2</v>
      </c>
      <c r="P18" s="51">
        <f>VLOOKUP(B18,[2]Summary!$A$1:$IJ$65536,10,FALSE)</f>
        <v>13833.493163907748</v>
      </c>
      <c r="Q18" s="52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42.75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7.1559999999999997</v>
      </c>
      <c r="F19" s="44">
        <f>VLOOKUP($B19,[2]Tariffs!$A:$I,5,FALSE)</f>
        <v>0.39200000000000002</v>
      </c>
      <c r="G19" s="44">
        <f>VLOOKUP($B19,[2]Tariffs!$A:$I,6,FALSE)</f>
        <v>7.0000000000000001E-3</v>
      </c>
      <c r="H19" s="44">
        <f>VLOOKUP($B19,[2]Tariffs!$A:$I,7,FALSE)</f>
        <v>59.01</v>
      </c>
      <c r="I19" s="44">
        <f>VLOOKUP($B19,[2]Tariffs!$A:$I,8,FALSE)</f>
        <v>4.7300000000000004</v>
      </c>
      <c r="J19" s="44">
        <f>VLOOKUP($B19,[2]Tariffs!$A:$I,9,FALSE)</f>
        <v>0.224</v>
      </c>
      <c r="K19" s="44">
        <f t="shared" si="0"/>
        <v>4.7300000000000004</v>
      </c>
      <c r="L19" s="54"/>
      <c r="M19" s="47">
        <f>VLOOKUP(B19,[2]Summary!$A$1:$I$65536,9,FALSE)</f>
        <v>1.5632506670931874</v>
      </c>
      <c r="N19" s="47">
        <f>VLOOKUP(B19,[1]Summary!$A$1:$I$65536,9,FALSE)</f>
        <v>1.5570554291786072</v>
      </c>
      <c r="O19" s="50">
        <f t="shared" si="1"/>
        <v>3.9788165523744201E-3</v>
      </c>
      <c r="P19" s="51">
        <f>VLOOKUP(B19,[2]Summary!$A$1:$IJ$65536,10,FALSE)</f>
        <v>29820.485907147813</v>
      </c>
      <c r="Q19" s="52" t="str">
        <f>'Detailed Breakdown'!AW65&amp;" and "&amp;'Detailed Breakdown'!AX65</f>
        <v>No factors contributing to greater than 2% upward change. and Gone down mainly due to Table 1076: allowed revenue,</v>
      </c>
    </row>
    <row r="20" spans="1:17" ht="28.5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1.9710000000000001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1.9710000000000003</v>
      </c>
      <c r="N20" s="47">
        <f>VLOOKUP(B20,[1]Summary!$A$1:$I$65536,9,FALSE)</f>
        <v>1.9510000000000003</v>
      </c>
      <c r="O20" s="50">
        <f t="shared" si="1"/>
        <v>1.025115325474113E-2</v>
      </c>
      <c r="P20" s="51">
        <f>VLOOKUP(B20,[2]Summary!$A$1:$IJ$65536,10,FALSE)</f>
        <v>1119.0553867884328</v>
      </c>
      <c r="Q20" s="52" t="str">
        <f>'Detailed Breakdown'!AW67&amp;" and "&amp;'Detailed Breakdown'!AX67</f>
        <v>No factors contributing to greater than 2% upward change. and Gone down mainly due to Table 1076: allowed revenue,</v>
      </c>
    </row>
    <row r="21" spans="1:17" ht="57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2.54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2.54</v>
      </c>
      <c r="N21" s="47">
        <f>VLOOKUP(B21,[1]Summary!$A$1:$I$65536,9,FALSE)</f>
        <v>2.5260000000000002</v>
      </c>
      <c r="O21" s="50">
        <f t="shared" si="1"/>
        <v>5.542359461599311E-3</v>
      </c>
      <c r="P21" s="51">
        <f>VLOOKUP(B21,[2]Summary!$A$1:$IJ$65536,10,FALSE)</f>
        <v>599.69384691650862</v>
      </c>
      <c r="Q21" s="52" t="str">
        <f>'Detailed Breakdown'!AW68&amp;" and "&amp;'Detailed Breakdown'!AX68</f>
        <v>Gone up mainly due to Changes due to issue of Model version DCP179, and No factors contributing to greater than 2% downward change.</v>
      </c>
    </row>
    <row r="22" spans="1:17" ht="42.7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4.12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4.120000000000001</v>
      </c>
      <c r="N22" s="47">
        <f>VLOOKUP(B22,[1]Summary!$A$1:$I$65536,9,FALSE)</f>
        <v>4.117</v>
      </c>
      <c r="O22" s="50">
        <f t="shared" si="1"/>
        <v>7.2868593636177259E-4</v>
      </c>
      <c r="P22" s="51">
        <f>VLOOKUP(B22,[2]Summary!$A$1:$IJ$65536,10,FALSE)</f>
        <v>225.36708666334286</v>
      </c>
      <c r="Q22" s="52" t="str">
        <f>'Detailed Breakdown'!AW69&amp;" and "&amp;'Detailed Breakdown'!AX69</f>
        <v>No factors contributing to greater than 2% upward change. and Gone down mainly due to Table 1076: allowed revenue,</v>
      </c>
    </row>
    <row r="23" spans="1:17" ht="57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1.393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1.3930000000000002</v>
      </c>
      <c r="N23" s="47">
        <f>VLOOKUP(B23,[1]Summary!$A$1:$I$65536,9,FALSE)</f>
        <v>1.3680000000000001</v>
      </c>
      <c r="O23" s="50">
        <f t="shared" si="1"/>
        <v>1.8274853801169666E-2</v>
      </c>
      <c r="P23" s="51">
        <f>VLOOKUP(B23,[2]Summary!$A$1:$IJ$65536,10,FALSE)</f>
        <v>1655.7828382328621</v>
      </c>
      <c r="Q23" s="52" t="str">
        <f>'Detailed Breakdown'!AW70&amp;" and "&amp;'Detailed Breakdown'!AX70</f>
        <v>No factors contributing to greater than 2% upward change. and Gone down mainly due to Table 1076: allowed revenue,</v>
      </c>
    </row>
    <row r="24" spans="1:17" ht="28.5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38.722999999999999</v>
      </c>
      <c r="F24" s="44">
        <f>VLOOKUP($B24,[2]Tariffs!$A:$I,5,FALSE)</f>
        <v>1.244</v>
      </c>
      <c r="G24" s="44">
        <f>VLOOKUP($B24,[2]Tariffs!$A:$I,6,FALSE)</f>
        <v>0.621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2.6376469621052157</v>
      </c>
      <c r="N24" s="47">
        <f>VLOOKUP(B24,[1]Summary!$A$1:$I$65536,9,FALSE)</f>
        <v>2.6243479964438854</v>
      </c>
      <c r="O24" s="50">
        <f t="shared" si="1"/>
        <v>5.0675313180077453E-3</v>
      </c>
      <c r="P24" s="51">
        <f>VLOOKUP(B24,[2]Summary!$A$1:$IJ$65536,10,FALSE)</f>
        <v>323896.68471909629</v>
      </c>
      <c r="Q24" s="52" t="str">
        <f>'Detailed Breakdown'!AW71&amp;" and "&amp;'Detailed Breakdown'!AX71</f>
        <v>No factors contributing to greater than 2% upward change. and No factors contributing to greater than 2% downward change.</v>
      </c>
    </row>
    <row r="25" spans="1:17" ht="15" customHeight="1" x14ac:dyDescent="0.2">
      <c r="A25" s="40"/>
      <c r="B25" s="41" t="s">
        <v>92</v>
      </c>
      <c r="C25" s="42"/>
      <c r="D25" s="43" t="str">
        <f>VLOOKUP($B25,[1]Tariffs!$A$15:$I$42,3,FALSE)</f>
        <v>8&amp;0</v>
      </c>
      <c r="E25" s="44">
        <f>VLOOKUP($B25,[2]Tariffs!$A:$I,4,FALSE)</f>
        <v>-0.56599999999999995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-0.56599999999999995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VLOOKUP(B25,[2]Summary!$A$1:$IJ$65536,10,FALSE)</f>
        <v>-78.62177289622413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-0.48299999999999998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/>
      <c r="N26" s="47"/>
      <c r="O26" s="50"/>
      <c r="P26" s="51"/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-0.56599999999999995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0.24199999999999999</v>
      </c>
      <c r="K27" s="44">
        <f t="shared" si="0"/>
        <v>0</v>
      </c>
      <c r="L27" s="49"/>
      <c r="M27" s="47">
        <f>VLOOKUP(B27,[2]Summary!$A$1:$I$65536,9,FALSE)</f>
        <v>-0.54824695484003427</v>
      </c>
      <c r="N27" s="47">
        <f>VLOOKUP(B27,[1]Summary!$A$1:$I$65536,9,FALSE)</f>
        <v>-0.5285061438058245</v>
      </c>
      <c r="O27" s="50">
        <f t="shared" si="1"/>
        <v>3.7352093756288784E-2</v>
      </c>
      <c r="P27" s="51">
        <f>VLOOKUP(B27,[2]Summary!$A$1:$IJ$65536,10,FALSE)</f>
        <v>-819.76711600686019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-4.7720000000000002</v>
      </c>
      <c r="F28" s="44">
        <f>VLOOKUP($B28,[2]Tariffs!$A:$I,5,FALSE)</f>
        <v>-0.36399999999999999</v>
      </c>
      <c r="G28" s="44">
        <f>VLOOKUP($B28,[2]Tariffs!$A:$I,6,FALSE)</f>
        <v>-4.5999999999999999E-2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0.24199999999999999</v>
      </c>
      <c r="K28" s="44">
        <f t="shared" si="0"/>
        <v>0</v>
      </c>
      <c r="L28" s="49"/>
      <c r="M28" s="47">
        <f>VLOOKUP(B28,[2]Summary!$A$1:$I$65536,9,FALSE)</f>
        <v>-0.56595497956487983</v>
      </c>
      <c r="N28" s="47">
        <f>VLOOKUP(B28,[1]Summary!$A$1:$I$65536,9,FALSE)</f>
        <v>-0.54406057765096549</v>
      </c>
      <c r="O28" s="50">
        <f t="shared" si="1"/>
        <v>4.0242581089858787E-2</v>
      </c>
      <c r="P28" s="51">
        <f>VLOOKUP(B28,[2]Summary!$A$1:$IJ$65536,10,FALSE)</f>
        <v>-628.71132141587054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-0.48299999999999998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0.20699999999999999</v>
      </c>
      <c r="K29" s="44">
        <f t="shared" si="0"/>
        <v>0</v>
      </c>
      <c r="L29" s="49"/>
      <c r="M29" s="47">
        <f>VLOOKUP(B29,[2]Summary!$A$1:$I$65536,9,FALSE)</f>
        <v>-0.46174029045353421</v>
      </c>
      <c r="N29" s="47">
        <f>VLOOKUP(B29,[1]Summary!$A$1:$I$65536,9,FALSE)</f>
        <v>-0.44487052534519628</v>
      </c>
      <c r="O29" s="50">
        <f t="shared" si="1"/>
        <v>3.7920617679150226E-2</v>
      </c>
      <c r="P29" s="51">
        <f>VLOOKUP(B29,[2]Summary!$A$1:$IJ$65536,10,FALSE)</f>
        <v>-1106.2276956453009</v>
      </c>
      <c r="Q29" s="55"/>
    </row>
    <row r="30" spans="1:17" ht="15" customHeight="1" x14ac:dyDescent="0.2">
      <c r="A30" s="40"/>
      <c r="B30" s="41" t="s">
        <v>53</v>
      </c>
      <c r="C30" s="42"/>
      <c r="D30" s="43">
        <f>VLOOKUP($B30,[1]Tariffs!$A$15:$I$42,3,FALSE)</f>
        <v>0</v>
      </c>
      <c r="E30" s="44">
        <f>VLOOKUP($B30,[2]Tariffs!$A:$I,4,FALSE)</f>
        <v>-4.07</v>
      </c>
      <c r="F30" s="44">
        <f>VLOOKUP($B30,[2]Tariffs!$A:$I,5,FALSE)</f>
        <v>-0.313</v>
      </c>
      <c r="G30" s="44">
        <f>VLOOKUP($B30,[2]Tariffs!$A:$I,6,FALSE)</f>
        <v>-3.7999999999999999E-2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0.20699999999999999</v>
      </c>
      <c r="K30" s="44">
        <f t="shared" si="0"/>
        <v>0</v>
      </c>
      <c r="L30" s="49"/>
      <c r="M30" s="47">
        <f>VLOOKUP(B30,[2]Summary!$A$1:$I$65536,9,FALSE)</f>
        <v>-0.64615395411712029</v>
      </c>
      <c r="N30" s="47">
        <f>VLOOKUP(B30,[1]Summary!$A$1:$I$65536,9,FALSE)</f>
        <v>-0.62258427547488626</v>
      </c>
      <c r="O30" s="50">
        <f t="shared" si="1"/>
        <v>3.7857812300601257E-2</v>
      </c>
      <c r="P30" s="51">
        <f>VLOOKUP(B30,[2]Summary!$A$1:$IJ$65536,10,FALSE)</f>
        <v>-17070.282031848892</v>
      </c>
      <c r="Q30" s="55"/>
    </row>
    <row r="31" spans="1:17" x14ac:dyDescent="0.2">
      <c r="A31" s="40"/>
      <c r="B31" s="41" t="s">
        <v>54</v>
      </c>
      <c r="C31" s="42"/>
      <c r="D31" s="43">
        <f>VLOOKUP($B31,[1]Tariffs!$A$15:$I$42,3,FALSE)</f>
        <v>0</v>
      </c>
      <c r="E31" s="44">
        <f>VLOOKUP($B31,[2]Tariffs!$A:$I,4,FALSE)</f>
        <v>-0.24399999999999999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28.45</v>
      </c>
      <c r="I31" s="44">
        <f>VLOOKUP($B31,[2]Tariffs!$A:$I,8,FALSE)</f>
        <v>0</v>
      </c>
      <c r="J31" s="44">
        <f>VLOOKUP($B31,[2]Tariffs!$A:$I,9,FALSE)</f>
        <v>0.16700000000000001</v>
      </c>
      <c r="K31" s="44">
        <f t="shared" si="0"/>
        <v>0</v>
      </c>
      <c r="L31" s="49"/>
      <c r="M31" s="47">
        <f>VLOOKUP(B31,[2]Summary!$A$1:$I$65536,9,FALSE)</f>
        <v>-0.23248640757858607</v>
      </c>
      <c r="N31" s="47">
        <f>VLOOKUP(B31,[1]Summary!$A$1:$I$65536,9,FALSE)</f>
        <v>-0.22408075429434104</v>
      </c>
      <c r="O31" s="50">
        <f t="shared" si="1"/>
        <v>3.7511714518792649E-2</v>
      </c>
      <c r="P31" s="51">
        <f>VLOOKUP(B31,[2]Summary!$A$1:$IJ$65536,10,FALSE)</f>
        <v>-4012.4718898859155</v>
      </c>
      <c r="Q31" s="55"/>
    </row>
    <row r="32" spans="1:17" x14ac:dyDescent="0.2">
      <c r="A32" s="40"/>
      <c r="B32" s="41" t="s">
        <v>55</v>
      </c>
      <c r="C32" s="42"/>
      <c r="D32" s="43">
        <f>VLOOKUP($B32,[1]Tariffs!$A$15:$I$42,3,FALSE)</f>
        <v>0</v>
      </c>
      <c r="E32" s="44">
        <f>VLOOKUP($B32,[2]Tariffs!$A:$I,4,FALSE)</f>
        <v>-2.0680000000000001</v>
      </c>
      <c r="F32" s="44">
        <f>VLOOKUP($B32,[2]Tariffs!$A:$I,5,FALSE)</f>
        <v>-0.16700000000000001</v>
      </c>
      <c r="G32" s="44">
        <f>VLOOKUP($B32,[2]Tariffs!$A:$I,6,FALSE)</f>
        <v>-1.2999999999999999E-2</v>
      </c>
      <c r="H32" s="44">
        <f>VLOOKUP($B32,[2]Tariffs!$A:$I,7,FALSE)</f>
        <v>28.45</v>
      </c>
      <c r="I32" s="44">
        <f>VLOOKUP($B32,[2]Tariffs!$A:$I,8,FALSE)</f>
        <v>0</v>
      </c>
      <c r="J32" s="44">
        <f>VLOOKUP($B32,[2]Tariffs!$A:$I,9,FALSE)</f>
        <v>0.16700000000000001</v>
      </c>
      <c r="K32" s="44">
        <f t="shared" si="0"/>
        <v>0</v>
      </c>
      <c r="L32" s="49"/>
      <c r="M32" s="47">
        <f>VLOOKUP(B32,[2]Summary!$A$1:$I$65536,9,FALSE)</f>
        <v>-0.26028249170321566</v>
      </c>
      <c r="N32" s="47">
        <f>VLOOKUP(B32,[1]Summary!$A$1:$I$65536,9,FALSE)</f>
        <v>-0.25036892529696031</v>
      </c>
      <c r="O32" s="50">
        <f t="shared" si="1"/>
        <v>3.9595834005745623E-2</v>
      </c>
      <c r="P32" s="51">
        <f>VLOOKUP(B32,[2]Summary!$A$1:$IJ$65536,10,FALSE)</f>
        <v>-14770.730112818585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2015-12-08T07:33:40Z</cp:lastPrinted>
  <dcterms:created xsi:type="dcterms:W3CDTF">2012-04-17T13:56:47Z</dcterms:created>
  <dcterms:modified xsi:type="dcterms:W3CDTF">2015-12-09T17:09:25Z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