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95" yWindow="345" windowWidth="14250" windowHeight="9660" activeTab="1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</externalReferences>
  <definedNames>
    <definedName name="_xlnm.Print_Area" localSheetId="1">'Detailed Breakdown'!$B$2:$AZ$49</definedName>
  </definedNames>
  <calcPr calcId="145621"/>
</workbook>
</file>

<file path=xl/calcChain.xml><?xml version="1.0" encoding="utf-8"?>
<calcChain xmlns="http://schemas.openxmlformats.org/spreadsheetml/2006/main">
  <c r="M15" i="3" l="1"/>
  <c r="N15" i="3"/>
  <c r="P15" i="3"/>
  <c r="Q15" i="3"/>
  <c r="M16" i="3"/>
  <c r="N16" i="3"/>
  <c r="P16" i="3"/>
  <c r="Q16" i="3"/>
  <c r="E15" i="3"/>
  <c r="F15" i="3"/>
  <c r="G15" i="3"/>
  <c r="H15" i="3"/>
  <c r="I15" i="3"/>
  <c r="K15" i="3" s="1"/>
  <c r="J15" i="3"/>
  <c r="E16" i="3"/>
  <c r="F16" i="3"/>
  <c r="G16" i="3"/>
  <c r="H16" i="3"/>
  <c r="I16" i="3"/>
  <c r="K16" i="3" s="1"/>
  <c r="J16" i="3"/>
  <c r="AY63" i="2"/>
  <c r="AZ63" i="2"/>
  <c r="AY64" i="2"/>
  <c r="AZ64" i="2"/>
  <c r="AU71" i="2"/>
  <c r="AT71" i="2"/>
  <c r="AU64" i="2"/>
  <c r="AT64" i="2"/>
  <c r="AU63" i="2"/>
  <c r="AT63" i="2"/>
  <c r="AU49" i="2"/>
  <c r="AT49" i="2"/>
  <c r="AU47" i="2"/>
  <c r="AT47" i="2"/>
  <c r="AT70" i="2" s="1"/>
  <c r="AY70" i="2" s="1"/>
  <c r="AU46" i="2"/>
  <c r="AT46" i="2"/>
  <c r="AU69" i="2" s="1"/>
  <c r="AZ69" i="2" s="1"/>
  <c r="AU45" i="2"/>
  <c r="AT45" i="2"/>
  <c r="AT68" i="2" s="1"/>
  <c r="AY68" i="2" s="1"/>
  <c r="AU44" i="2"/>
  <c r="AT44" i="2"/>
  <c r="AU67" i="2" s="1"/>
  <c r="AZ67" i="2" s="1"/>
  <c r="AU43" i="2"/>
  <c r="AT43" i="2"/>
  <c r="AT66" i="2" s="1"/>
  <c r="AY66" i="2" s="1"/>
  <c r="AU42" i="2"/>
  <c r="AT42" i="2"/>
  <c r="AU65" i="2" s="1"/>
  <c r="AZ65" i="2" s="1"/>
  <c r="AU39" i="2"/>
  <c r="AT39" i="2"/>
  <c r="AT62" i="2" s="1"/>
  <c r="AY62" i="2" s="1"/>
  <c r="AU38" i="2"/>
  <c r="AT38" i="2"/>
  <c r="AU61" i="2" s="1"/>
  <c r="AZ61" i="2" s="1"/>
  <c r="AU37" i="2"/>
  <c r="AT37" i="2"/>
  <c r="AT60" i="2" s="1"/>
  <c r="AY60" i="2" s="1"/>
  <c r="AU36" i="2"/>
  <c r="AT36" i="2"/>
  <c r="AU59" i="2" s="1"/>
  <c r="AZ59" i="2" s="1"/>
  <c r="AU35" i="2"/>
  <c r="AT35" i="2"/>
  <c r="AT58" i="2" s="1"/>
  <c r="AY58" i="2" s="1"/>
  <c r="AU34" i="2"/>
  <c r="AT34" i="2"/>
  <c r="AU57" i="2" s="1"/>
  <c r="AZ57" i="2" s="1"/>
  <c r="AU33" i="2"/>
  <c r="AT33" i="2"/>
  <c r="AT56" i="2" s="1"/>
  <c r="AY56" i="2" s="1"/>
  <c r="AU32" i="2"/>
  <c r="AT32" i="2"/>
  <c r="AU55" i="2" s="1"/>
  <c r="AZ55" i="2" s="1"/>
  <c r="AU31" i="2"/>
  <c r="AT31" i="2"/>
  <c r="AT54" i="2" s="1"/>
  <c r="AY54" i="2" s="1"/>
  <c r="AT28" i="2"/>
  <c r="AS71" i="2"/>
  <c r="AR71" i="2"/>
  <c r="AS64" i="2"/>
  <c r="AR64" i="2"/>
  <c r="AS63" i="2"/>
  <c r="AR63" i="2"/>
  <c r="AS49" i="2"/>
  <c r="AR49" i="2"/>
  <c r="AS47" i="2"/>
  <c r="AR47" i="2"/>
  <c r="AS70" i="2" s="1"/>
  <c r="AS46" i="2"/>
  <c r="AR46" i="2"/>
  <c r="AS69" i="2" s="1"/>
  <c r="AS45" i="2"/>
  <c r="AR45" i="2"/>
  <c r="AS68" i="2" s="1"/>
  <c r="AS44" i="2"/>
  <c r="AR44" i="2"/>
  <c r="AS67" i="2" s="1"/>
  <c r="AS43" i="2"/>
  <c r="AR43" i="2"/>
  <c r="AS66" i="2" s="1"/>
  <c r="AS42" i="2"/>
  <c r="AR42" i="2"/>
  <c r="AS65" i="2" s="1"/>
  <c r="AS39" i="2"/>
  <c r="AR39" i="2"/>
  <c r="AS62" i="2" s="1"/>
  <c r="AS38" i="2"/>
  <c r="AR38" i="2"/>
  <c r="AS61" i="2" s="1"/>
  <c r="AS37" i="2"/>
  <c r="AR37" i="2"/>
  <c r="AS60" i="2" s="1"/>
  <c r="AS36" i="2"/>
  <c r="AR36" i="2"/>
  <c r="AS59" i="2" s="1"/>
  <c r="AS35" i="2"/>
  <c r="AR35" i="2"/>
  <c r="AS58" i="2" s="1"/>
  <c r="AS34" i="2"/>
  <c r="AR34" i="2"/>
  <c r="AS57" i="2" s="1"/>
  <c r="AS33" i="2"/>
  <c r="AR33" i="2"/>
  <c r="AS56" i="2" s="1"/>
  <c r="AS32" i="2"/>
  <c r="AR32" i="2"/>
  <c r="AS55" i="2" s="1"/>
  <c r="AS31" i="2"/>
  <c r="AR31" i="2"/>
  <c r="AR54" i="2" s="1"/>
  <c r="AR28" i="2"/>
  <c r="AR56" i="2" l="1"/>
  <c r="AR60" i="2"/>
  <c r="AR61" i="2"/>
  <c r="AR69" i="2"/>
  <c r="AR58" i="2"/>
  <c r="AR62" i="2"/>
  <c r="AU56" i="2"/>
  <c r="AZ56" i="2" s="1"/>
  <c r="AU66" i="2"/>
  <c r="AZ66" i="2" s="1"/>
  <c r="AR55" i="2"/>
  <c r="AR59" i="2"/>
  <c r="AR65" i="2"/>
  <c r="AU58" i="2"/>
  <c r="AZ58" i="2" s="1"/>
  <c r="AU68" i="2"/>
  <c r="AZ68" i="2" s="1"/>
  <c r="AR67" i="2"/>
  <c r="AU60" i="2"/>
  <c r="AZ60" i="2" s="1"/>
  <c r="AU70" i="2"/>
  <c r="AZ70" i="2" s="1"/>
  <c r="AR57" i="2"/>
  <c r="AU54" i="2"/>
  <c r="AZ54" i="2" s="1"/>
  <c r="AU62" i="2"/>
  <c r="AZ62" i="2" s="1"/>
  <c r="AR51" i="2"/>
  <c r="AT55" i="2"/>
  <c r="AY55" i="2" s="1"/>
  <c r="AT57" i="2"/>
  <c r="AY57" i="2" s="1"/>
  <c r="AT59" i="2"/>
  <c r="AY59" i="2" s="1"/>
  <c r="AT61" i="2"/>
  <c r="AY61" i="2" s="1"/>
  <c r="AT65" i="2"/>
  <c r="AY65" i="2" s="1"/>
  <c r="AT67" i="2"/>
  <c r="AY67" i="2" s="1"/>
  <c r="AT69" i="2"/>
  <c r="AY69" i="2" s="1"/>
  <c r="AT51" i="2"/>
  <c r="AR66" i="2"/>
  <c r="AR68" i="2"/>
  <c r="AR70" i="2"/>
  <c r="AS54" i="2"/>
  <c r="N33" i="3" l="1"/>
  <c r="N32" i="3"/>
  <c r="N31" i="3"/>
  <c r="N30" i="3"/>
  <c r="N29" i="3"/>
  <c r="N28" i="3"/>
  <c r="N26" i="3"/>
  <c r="N25" i="3"/>
  <c r="N24" i="3"/>
  <c r="N23" i="3"/>
  <c r="N22" i="3"/>
  <c r="N21" i="3"/>
  <c r="N19" i="3"/>
  <c r="N18" i="3"/>
  <c r="N17" i="3"/>
  <c r="N14" i="3"/>
  <c r="N13" i="3"/>
  <c r="N12" i="3"/>
  <c r="N11" i="3"/>
  <c r="N10" i="3"/>
  <c r="N9" i="3"/>
  <c r="N8" i="3"/>
  <c r="N7" i="3"/>
  <c r="N6" i="3"/>
  <c r="P33" i="3"/>
  <c r="M33" i="3"/>
  <c r="P32" i="3"/>
  <c r="M32" i="3"/>
  <c r="P31" i="3"/>
  <c r="M31" i="3"/>
  <c r="P30" i="3"/>
  <c r="M30" i="3"/>
  <c r="P29" i="3"/>
  <c r="M29" i="3"/>
  <c r="P28" i="3"/>
  <c r="M28" i="3"/>
  <c r="P26" i="3"/>
  <c r="M26" i="3"/>
  <c r="P25" i="3"/>
  <c r="M25" i="3"/>
  <c r="P24" i="3"/>
  <c r="M24" i="3"/>
  <c r="P23" i="3"/>
  <c r="M23" i="3"/>
  <c r="P22" i="3"/>
  <c r="M22" i="3"/>
  <c r="P21" i="3"/>
  <c r="M21" i="3"/>
  <c r="P19" i="3"/>
  <c r="M19" i="3"/>
  <c r="P18" i="3"/>
  <c r="M18" i="3"/>
  <c r="P17" i="3"/>
  <c r="M17" i="3"/>
  <c r="P14" i="3"/>
  <c r="M14" i="3"/>
  <c r="P13" i="3"/>
  <c r="M13" i="3"/>
  <c r="P12" i="3"/>
  <c r="M12" i="3"/>
  <c r="P11" i="3"/>
  <c r="M11" i="3"/>
  <c r="P10" i="3"/>
  <c r="M10" i="3"/>
  <c r="P9" i="3"/>
  <c r="M9" i="3"/>
  <c r="P8" i="3"/>
  <c r="M8" i="3"/>
  <c r="P7" i="3"/>
  <c r="M7" i="3"/>
  <c r="P6" i="3"/>
  <c r="M6" i="3"/>
  <c r="J33" i="3"/>
  <c r="I33" i="3"/>
  <c r="H33" i="3"/>
  <c r="G33" i="3"/>
  <c r="F33" i="3"/>
  <c r="E33" i="3"/>
  <c r="J32" i="3"/>
  <c r="I32" i="3"/>
  <c r="H32" i="3"/>
  <c r="G32" i="3"/>
  <c r="F32" i="3"/>
  <c r="E32" i="3"/>
  <c r="J31" i="3"/>
  <c r="I31" i="3"/>
  <c r="H31" i="3"/>
  <c r="G31" i="3"/>
  <c r="F31" i="3"/>
  <c r="E31" i="3"/>
  <c r="J30" i="3"/>
  <c r="I30" i="3"/>
  <c r="H30" i="3"/>
  <c r="G30" i="3"/>
  <c r="F30" i="3"/>
  <c r="E30" i="3"/>
  <c r="J29" i="3"/>
  <c r="I29" i="3"/>
  <c r="H29" i="3"/>
  <c r="G29" i="3"/>
  <c r="F29" i="3"/>
  <c r="E29" i="3"/>
  <c r="J28" i="3"/>
  <c r="I28" i="3"/>
  <c r="H28" i="3"/>
  <c r="G28" i="3"/>
  <c r="F28" i="3"/>
  <c r="E28" i="3"/>
  <c r="J27" i="3"/>
  <c r="I27" i="3"/>
  <c r="H27" i="3"/>
  <c r="G27" i="3"/>
  <c r="F27" i="3"/>
  <c r="E27" i="3"/>
  <c r="J26" i="3"/>
  <c r="I26" i="3"/>
  <c r="H26" i="3"/>
  <c r="G26" i="3"/>
  <c r="F26" i="3"/>
  <c r="E26" i="3"/>
  <c r="J25" i="3"/>
  <c r="I25" i="3"/>
  <c r="H25" i="3"/>
  <c r="G25" i="3"/>
  <c r="F25" i="3"/>
  <c r="E25" i="3"/>
  <c r="J24" i="3"/>
  <c r="I24" i="3"/>
  <c r="H24" i="3"/>
  <c r="G24" i="3"/>
  <c r="F24" i="3"/>
  <c r="E24" i="3"/>
  <c r="J23" i="3"/>
  <c r="I23" i="3"/>
  <c r="H23" i="3"/>
  <c r="G23" i="3"/>
  <c r="F23" i="3"/>
  <c r="E23" i="3"/>
  <c r="J22" i="3"/>
  <c r="I22" i="3"/>
  <c r="H22" i="3"/>
  <c r="G22" i="3"/>
  <c r="F22" i="3"/>
  <c r="E22" i="3"/>
  <c r="J21" i="3"/>
  <c r="I21" i="3"/>
  <c r="H21" i="3"/>
  <c r="G21" i="3"/>
  <c r="F21" i="3"/>
  <c r="E21" i="3"/>
  <c r="J19" i="3"/>
  <c r="I19" i="3"/>
  <c r="H19" i="3"/>
  <c r="G19" i="3"/>
  <c r="F19" i="3"/>
  <c r="E19" i="3"/>
  <c r="J18" i="3"/>
  <c r="I18" i="3"/>
  <c r="H18" i="3"/>
  <c r="G18" i="3"/>
  <c r="F18" i="3"/>
  <c r="E18" i="3"/>
  <c r="J17" i="3"/>
  <c r="I17" i="3"/>
  <c r="H17" i="3"/>
  <c r="G17" i="3"/>
  <c r="F17" i="3"/>
  <c r="E17" i="3"/>
  <c r="J14" i="3"/>
  <c r="I14" i="3"/>
  <c r="H14" i="3"/>
  <c r="G14" i="3"/>
  <c r="F14" i="3"/>
  <c r="E14" i="3"/>
  <c r="J13" i="3"/>
  <c r="I13" i="3"/>
  <c r="H13" i="3"/>
  <c r="G13" i="3"/>
  <c r="F13" i="3"/>
  <c r="E13" i="3"/>
  <c r="J12" i="3"/>
  <c r="I12" i="3"/>
  <c r="H12" i="3"/>
  <c r="G12" i="3"/>
  <c r="F12" i="3"/>
  <c r="E12" i="3"/>
  <c r="J11" i="3"/>
  <c r="I11" i="3"/>
  <c r="H11" i="3"/>
  <c r="G11" i="3"/>
  <c r="F11" i="3"/>
  <c r="E11" i="3"/>
  <c r="J10" i="3"/>
  <c r="I10" i="3"/>
  <c r="H10" i="3"/>
  <c r="G10" i="3"/>
  <c r="F10" i="3"/>
  <c r="E10" i="3"/>
  <c r="J9" i="3"/>
  <c r="I9" i="3"/>
  <c r="H9" i="3"/>
  <c r="G9" i="3"/>
  <c r="F9" i="3"/>
  <c r="E9" i="3"/>
  <c r="J8" i="3"/>
  <c r="I8" i="3"/>
  <c r="H8" i="3"/>
  <c r="G8" i="3"/>
  <c r="F8" i="3"/>
  <c r="E8" i="3"/>
  <c r="J7" i="3"/>
  <c r="I7" i="3"/>
  <c r="H7" i="3"/>
  <c r="G7" i="3"/>
  <c r="F7" i="3"/>
  <c r="E7" i="3"/>
  <c r="J6" i="3"/>
  <c r="I6" i="3"/>
  <c r="H6" i="3"/>
  <c r="G6" i="3"/>
  <c r="F6" i="3"/>
  <c r="E6" i="3"/>
  <c r="O7" i="3" l="1"/>
  <c r="O8" i="3"/>
  <c r="O9" i="3"/>
  <c r="O10" i="3"/>
  <c r="O11" i="3"/>
  <c r="O12" i="3"/>
  <c r="O13" i="3"/>
  <c r="O14" i="3"/>
  <c r="O17" i="3"/>
  <c r="O18" i="3"/>
  <c r="O19" i="3"/>
  <c r="O21" i="3"/>
  <c r="O22" i="3"/>
  <c r="O23" i="3"/>
  <c r="O24" i="3"/>
  <c r="O25" i="3"/>
  <c r="O28" i="3"/>
  <c r="O29" i="3"/>
  <c r="O30" i="3"/>
  <c r="O31" i="3"/>
  <c r="O32" i="3"/>
  <c r="O33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19" i="3"/>
  <c r="K18" i="3"/>
  <c r="K17" i="3"/>
  <c r="K14" i="3"/>
  <c r="K13" i="3"/>
  <c r="K12" i="3"/>
  <c r="K11" i="3"/>
  <c r="K10" i="3"/>
  <c r="K9" i="3"/>
  <c r="K8" i="3"/>
  <c r="K7" i="3"/>
  <c r="O26" i="3" l="1"/>
  <c r="F49" i="2" l="1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F44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F43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P28" i="2" l="1"/>
  <c r="AN28" i="2"/>
  <c r="AL28" i="2"/>
  <c r="AJ28" i="2"/>
  <c r="AF28" i="2"/>
  <c r="AD28" i="2"/>
  <c r="AB28" i="2"/>
  <c r="Z28" i="2"/>
  <c r="X28" i="2"/>
  <c r="V28" i="2"/>
  <c r="R28" i="2"/>
  <c r="P28" i="2"/>
  <c r="N28" i="2"/>
  <c r="D66" i="2" l="1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BD66" i="2" l="1"/>
  <c r="BB66" i="2" s="1"/>
  <c r="BC66" i="2"/>
  <c r="BA66" i="2" l="1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E54" i="2"/>
  <c r="D54" i="2"/>
  <c r="AQ71" i="2" l="1"/>
  <c r="AP71" i="2"/>
  <c r="AQ69" i="2"/>
  <c r="AP69" i="2"/>
  <c r="AQ70" i="2"/>
  <c r="AP70" i="2"/>
  <c r="G54" i="2"/>
  <c r="F54" i="2"/>
  <c r="K60" i="2"/>
  <c r="J60" i="2"/>
  <c r="I55" i="2"/>
  <c r="H55" i="2"/>
  <c r="K54" i="2"/>
  <c r="J54" i="2"/>
  <c r="D51" i="2"/>
  <c r="J51" i="2" l="1"/>
  <c r="BD69" i="2"/>
  <c r="BB69" i="2" s="1"/>
  <c r="BD70" i="2"/>
  <c r="F51" i="2"/>
  <c r="G55" i="2"/>
  <c r="F55" i="2"/>
  <c r="F56" i="2"/>
  <c r="G56" i="2"/>
  <c r="G57" i="2"/>
  <c r="F57" i="2"/>
  <c r="F58" i="2"/>
  <c r="G58" i="2"/>
  <c r="G59" i="2"/>
  <c r="F59" i="2"/>
  <c r="G60" i="2"/>
  <c r="F60" i="2"/>
  <c r="F61" i="2"/>
  <c r="G61" i="2"/>
  <c r="G62" i="2"/>
  <c r="F62" i="2"/>
  <c r="F63" i="2"/>
  <c r="G63" i="2"/>
  <c r="G64" i="2"/>
  <c r="F64" i="2"/>
  <c r="F65" i="2"/>
  <c r="G65" i="2"/>
  <c r="I54" i="2"/>
  <c r="H54" i="2"/>
  <c r="J61" i="2"/>
  <c r="K61" i="2"/>
  <c r="K62" i="2"/>
  <c r="J62" i="2"/>
  <c r="J63" i="2"/>
  <c r="K63" i="2"/>
  <c r="K64" i="2"/>
  <c r="J64" i="2"/>
  <c r="J65" i="2"/>
  <c r="K65" i="2"/>
  <c r="H56" i="2"/>
  <c r="I56" i="2"/>
  <c r="I57" i="2"/>
  <c r="H57" i="2"/>
  <c r="H58" i="2"/>
  <c r="I58" i="2"/>
  <c r="I59" i="2"/>
  <c r="H59" i="2"/>
  <c r="I60" i="2"/>
  <c r="H60" i="2"/>
  <c r="H61" i="2"/>
  <c r="I61" i="2"/>
  <c r="I62" i="2"/>
  <c r="H62" i="2"/>
  <c r="H63" i="2"/>
  <c r="I63" i="2"/>
  <c r="I64" i="2"/>
  <c r="H64" i="2"/>
  <c r="H65" i="2"/>
  <c r="I65" i="2"/>
  <c r="K55" i="2"/>
  <c r="J55" i="2"/>
  <c r="J56" i="2"/>
  <c r="K56" i="2"/>
  <c r="K57" i="2"/>
  <c r="J57" i="2"/>
  <c r="J58" i="2"/>
  <c r="K58" i="2"/>
  <c r="K59" i="2"/>
  <c r="J59" i="2"/>
  <c r="V51" i="2"/>
  <c r="W54" i="2"/>
  <c r="V54" i="2"/>
  <c r="W55" i="2"/>
  <c r="V55" i="2"/>
  <c r="V56" i="2"/>
  <c r="W56" i="2"/>
  <c r="W57" i="2"/>
  <c r="V57" i="2"/>
  <c r="V58" i="2"/>
  <c r="W58" i="2"/>
  <c r="V59" i="2"/>
  <c r="W59" i="2"/>
  <c r="W60" i="2"/>
  <c r="V60" i="2"/>
  <c r="V61" i="2"/>
  <c r="W61" i="2"/>
  <c r="W62" i="2"/>
  <c r="V62" i="2"/>
  <c r="V63" i="2"/>
  <c r="W63" i="2"/>
  <c r="W64" i="2"/>
  <c r="V64" i="2"/>
  <c r="V65" i="2"/>
  <c r="W65" i="2"/>
  <c r="H51" i="2"/>
  <c r="AQ68" i="2" l="1"/>
  <c r="BD68" i="2" s="1"/>
  <c r="BB68" i="2" s="1"/>
  <c r="AP68" i="2"/>
  <c r="BC70" i="2"/>
  <c r="BA70" i="2" s="1"/>
  <c r="BB70" i="2"/>
  <c r="M54" i="2"/>
  <c r="L54" i="2"/>
  <c r="O54" i="2"/>
  <c r="N54" i="2"/>
  <c r="S54" i="2"/>
  <c r="R54" i="2"/>
  <c r="Y54" i="2"/>
  <c r="X54" i="2"/>
  <c r="AC54" i="2"/>
  <c r="AB54" i="2"/>
  <c r="AE54" i="2"/>
  <c r="AD54" i="2"/>
  <c r="AI54" i="2"/>
  <c r="AH54" i="2"/>
  <c r="AM54" i="2"/>
  <c r="AL54" i="2"/>
  <c r="AQ54" i="2"/>
  <c r="AP54" i="2"/>
  <c r="O55" i="2"/>
  <c r="N55" i="2"/>
  <c r="S55" i="2"/>
  <c r="R55" i="2"/>
  <c r="Y55" i="2"/>
  <c r="X55" i="2"/>
  <c r="AC55" i="2"/>
  <c r="AB55" i="2"/>
  <c r="Q54" i="2"/>
  <c r="P54" i="2"/>
  <c r="U54" i="2"/>
  <c r="T54" i="2"/>
  <c r="AA54" i="2"/>
  <c r="Z54" i="2"/>
  <c r="AG54" i="2"/>
  <c r="AF54" i="2"/>
  <c r="AK54" i="2"/>
  <c r="AJ54" i="2"/>
  <c r="AO54" i="2"/>
  <c r="AN54" i="2"/>
  <c r="M55" i="2"/>
  <c r="L55" i="2"/>
  <c r="Q55" i="2"/>
  <c r="P55" i="2"/>
  <c r="U55" i="2"/>
  <c r="T55" i="2"/>
  <c r="AA55" i="2"/>
  <c r="Z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S57" i="2"/>
  <c r="R57" i="2"/>
  <c r="U57" i="2"/>
  <c r="T57" i="2"/>
  <c r="Y57" i="2"/>
  <c r="X57" i="2"/>
  <c r="AA57" i="2"/>
  <c r="Z57" i="2"/>
  <c r="AC57" i="2"/>
  <c r="AB57" i="2"/>
  <c r="AE57" i="2"/>
  <c r="AD57" i="2"/>
  <c r="AG57" i="2"/>
  <c r="AF57" i="2"/>
  <c r="AI57" i="2"/>
  <c r="AH57" i="2"/>
  <c r="AK57" i="2"/>
  <c r="AJ57" i="2"/>
  <c r="AM57" i="2"/>
  <c r="AL57" i="2"/>
  <c r="AO57" i="2"/>
  <c r="AN57" i="2"/>
  <c r="AQ57" i="2"/>
  <c r="AP57" i="2"/>
  <c r="L58" i="2"/>
  <c r="M58" i="2"/>
  <c r="N58" i="2"/>
  <c r="O58" i="2"/>
  <c r="P58" i="2"/>
  <c r="Q58" i="2"/>
  <c r="R58" i="2"/>
  <c r="S58" i="2"/>
  <c r="T58" i="2"/>
  <c r="U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M59" i="2"/>
  <c r="L59" i="2"/>
  <c r="O59" i="2"/>
  <c r="N59" i="2"/>
  <c r="Q59" i="2"/>
  <c r="P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M60" i="2"/>
  <c r="L60" i="2"/>
  <c r="O60" i="2"/>
  <c r="N60" i="2"/>
  <c r="Q60" i="2"/>
  <c r="P60" i="2"/>
  <c r="S60" i="2"/>
  <c r="R60" i="2"/>
  <c r="U60" i="2"/>
  <c r="T60" i="2"/>
  <c r="Y60" i="2"/>
  <c r="X60" i="2"/>
  <c r="AA60" i="2"/>
  <c r="Z60" i="2"/>
  <c r="AC60" i="2"/>
  <c r="AB60" i="2"/>
  <c r="AE60" i="2"/>
  <c r="AD60" i="2"/>
  <c r="AG60" i="2"/>
  <c r="AF60" i="2"/>
  <c r="AI60" i="2"/>
  <c r="AH60" i="2"/>
  <c r="AK60" i="2"/>
  <c r="AJ60" i="2"/>
  <c r="AM60" i="2"/>
  <c r="AL60" i="2"/>
  <c r="AO60" i="2"/>
  <c r="AN60" i="2"/>
  <c r="AQ60" i="2"/>
  <c r="AP60" i="2"/>
  <c r="L61" i="2"/>
  <c r="M61" i="2"/>
  <c r="N61" i="2"/>
  <c r="O61" i="2"/>
  <c r="P61" i="2"/>
  <c r="Q61" i="2"/>
  <c r="R61" i="2"/>
  <c r="S61" i="2"/>
  <c r="T61" i="2"/>
  <c r="U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M62" i="2"/>
  <c r="L62" i="2"/>
  <c r="O62" i="2"/>
  <c r="N62" i="2"/>
  <c r="Q62" i="2"/>
  <c r="P62" i="2"/>
  <c r="S62" i="2"/>
  <c r="R62" i="2"/>
  <c r="U62" i="2"/>
  <c r="T62" i="2"/>
  <c r="Y62" i="2"/>
  <c r="X62" i="2"/>
  <c r="AA62" i="2"/>
  <c r="Z62" i="2"/>
  <c r="AC62" i="2"/>
  <c r="AB62" i="2"/>
  <c r="AE62" i="2"/>
  <c r="AD62" i="2"/>
  <c r="AG62" i="2"/>
  <c r="AF62" i="2"/>
  <c r="AI62" i="2"/>
  <c r="AH62" i="2"/>
  <c r="AK62" i="2"/>
  <c r="AJ62" i="2"/>
  <c r="AM62" i="2"/>
  <c r="AL62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M64" i="2"/>
  <c r="L64" i="2"/>
  <c r="O64" i="2"/>
  <c r="N64" i="2"/>
  <c r="Q64" i="2"/>
  <c r="P64" i="2"/>
  <c r="S64" i="2"/>
  <c r="R64" i="2"/>
  <c r="U64" i="2"/>
  <c r="T64" i="2"/>
  <c r="Y64" i="2"/>
  <c r="X64" i="2"/>
  <c r="AA64" i="2"/>
  <c r="Z64" i="2"/>
  <c r="AC64" i="2"/>
  <c r="AB64" i="2"/>
  <c r="AE64" i="2"/>
  <c r="AD64" i="2"/>
  <c r="AG64" i="2"/>
  <c r="AF64" i="2"/>
  <c r="AI64" i="2"/>
  <c r="AH64" i="2"/>
  <c r="AK64" i="2"/>
  <c r="AJ64" i="2"/>
  <c r="AM64" i="2"/>
  <c r="AL64" i="2"/>
  <c r="AO64" i="2"/>
  <c r="AN64" i="2"/>
  <c r="AQ64" i="2"/>
  <c r="AP64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N51" i="2"/>
  <c r="X51" i="2"/>
  <c r="AF51" i="2"/>
  <c r="AN51" i="2"/>
  <c r="R51" i="2"/>
  <c r="AB51" i="2"/>
  <c r="AJ51" i="2"/>
  <c r="AH51" i="2"/>
  <c r="AL51" i="2"/>
  <c r="L51" i="2"/>
  <c r="Z51" i="2"/>
  <c r="AD51" i="2"/>
  <c r="AP51" i="2"/>
  <c r="T51" i="2"/>
  <c r="P51" i="2"/>
  <c r="BD55" i="2" l="1"/>
  <c r="BB55" i="2" s="1"/>
  <c r="BC55" i="2"/>
  <c r="BA55" i="2" s="1"/>
  <c r="AY71" i="2"/>
  <c r="BD67" i="2"/>
  <c r="BB67" i="2" s="1"/>
  <c r="BC64" i="2"/>
  <c r="BA64" i="2" s="1"/>
  <c r="BC60" i="2"/>
  <c r="BA60" i="2" s="1"/>
  <c r="BC67" i="2"/>
  <c r="BA67" i="2" s="1"/>
  <c r="BD64" i="2"/>
  <c r="BD62" i="2"/>
  <c r="BD60" i="2"/>
  <c r="BB60" i="2" s="1"/>
  <c r="BC58" i="2"/>
  <c r="BA58" i="2" s="1"/>
  <c r="AZ71" i="2"/>
  <c r="BD71" i="2" s="1"/>
  <c r="BD65" i="2"/>
  <c r="BB65" i="2" s="1"/>
  <c r="BD63" i="2"/>
  <c r="BB63" i="2" s="1"/>
  <c r="BD61" i="2"/>
  <c r="BB61" i="2" s="1"/>
  <c r="BC59" i="2"/>
  <c r="BA59" i="2" s="1"/>
  <c r="BC57" i="2"/>
  <c r="BA57" i="2" s="1"/>
  <c r="BC63" i="2"/>
  <c r="BA63" i="2" s="1"/>
  <c r="BC61" i="2"/>
  <c r="BA61" i="2" s="1"/>
  <c r="BD59" i="2"/>
  <c r="BB59" i="2" s="1"/>
  <c r="BD57" i="2"/>
  <c r="BB57" i="2" s="1"/>
  <c r="BC65" i="2"/>
  <c r="BA65" i="2" s="1"/>
  <c r="BC62" i="2"/>
  <c r="BA62" i="2" s="1"/>
  <c r="BD58" i="2"/>
  <c r="BB58" i="2" s="1"/>
  <c r="BD56" i="2"/>
  <c r="BB56" i="2" s="1"/>
  <c r="BC54" i="2"/>
  <c r="BA54" i="2" s="1"/>
  <c r="BC68" i="2"/>
  <c r="BA68" i="2" s="1"/>
  <c r="BC69" i="2"/>
  <c r="BA69" i="2" s="1"/>
  <c r="Q23" i="3" s="1"/>
  <c r="BC71" i="2"/>
  <c r="BA71" i="2" s="1"/>
  <c r="BC56" i="2"/>
  <c r="BA56" i="2" s="1"/>
  <c r="Q9" i="3" l="1"/>
  <c r="Q13" i="3"/>
  <c r="Q12" i="3"/>
  <c r="Q17" i="3"/>
  <c r="Q11" i="3"/>
  <c r="BB62" i="2"/>
  <c r="Q14" i="3" s="1"/>
  <c r="Q10" i="3"/>
  <c r="BB71" i="2"/>
  <c r="Q25" i="3" s="1"/>
  <c r="Q8" i="3"/>
  <c r="Q22" i="3"/>
  <c r="Q19" i="3"/>
  <c r="BB64" i="2"/>
  <c r="Q18" i="3" s="1"/>
  <c r="Q7" i="3"/>
  <c r="Q21" i="3"/>
  <c r="BD54" i="2"/>
  <c r="BB54" i="2" s="1"/>
  <c r="Q6" i="3" s="1"/>
  <c r="O6" i="3" l="1"/>
  <c r="K6" i="3" l="1"/>
</calcChain>
</file>

<file path=xl/sharedStrings.xml><?xml version="1.0" encoding="utf-8"?>
<sst xmlns="http://schemas.openxmlformats.org/spreadsheetml/2006/main" count="314" uniqueCount="99">
  <si>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</si>
  <si>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</si>
  <si>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</si>
  <si>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</si>
  <si>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</si>
  <si>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</si>
  <si>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1061/1062: TPR data</t>
  </si>
  <si>
    <t>Table 1069: Peaking probabailities</t>
  </si>
  <si>
    <t>Table 1092: power factor</t>
  </si>
  <si>
    <t>Table 1053: volumes and mpans etc forecast</t>
  </si>
  <si>
    <t>Table 1076: allowed revenue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</si>
  <si>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</si>
  <si>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</si>
  <si>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</si>
  <si>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</si>
  <si>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</si>
  <si>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</si>
  <si>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</si>
  <si>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</si>
  <si>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</si>
  <si>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</si>
  <si>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</si>
  <si>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</si>
  <si>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</si>
  <si>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</si>
  <si>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</si>
  <si>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</si>
  <si>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</si>
  <si>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</si>
  <si>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</si>
  <si>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</si>
  <si>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</si>
  <si>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</si>
  <si>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</si>
  <si>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</si>
  <si>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</si>
  <si>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</si>
  <si>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</si>
  <si>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</si>
  <si>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</si>
  <si>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</si>
  <si>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</si>
  <si>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</si>
  <si>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</si>
  <si>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</si>
  <si>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</si>
  <si>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</si>
  <si>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</si>
  <si>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</si>
  <si>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</si>
  <si>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</si>
  <si>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</si>
  <si>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</si>
  <si>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</si>
  <si>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</si>
  <si>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</si>
  <si>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</si>
  <si>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</si>
  <si>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</si>
  <si>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</si>
  <si>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</si>
  <si>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</si>
  <si>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</si>
  <si>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</si>
  <si>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</si>
  <si>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</si>
  <si>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</si>
  <si>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</si>
  <si>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</si>
  <si>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</si>
  <si>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</si>
  <si>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</si>
  <si>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</si>
  <si>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</si>
  <si>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</si>
  <si>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</si>
  <si>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</si>
  <si>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</si>
  <si>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</si>
  <si>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</si>
  <si>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</si>
  <si>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</si>
  <si>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/>
  </si>
  <si>
    <t>Updated to reflect latest data</t>
  </si>
  <si>
    <t>Updated to reflect latest NGC Exit Forecast</t>
  </si>
  <si>
    <t>No change</t>
  </si>
  <si>
    <t>DNO : South West</t>
  </si>
  <si>
    <t>Updated in accordance with the ARP</t>
  </si>
  <si>
    <t>Updated to reflect 40% HV split and DCP118</t>
  </si>
  <si>
    <t>Updated to reflect latest data and the three year rolling average.</t>
  </si>
  <si>
    <t>Updated to reflect latest data.</t>
  </si>
  <si>
    <t>Updated to reflect the latest forcast of allowed revenue</t>
  </si>
  <si>
    <t>LV Network Domestic</t>
  </si>
  <si>
    <t>LV Network Non-Domestic Non-CT</t>
  </si>
  <si>
    <t>Changes due to issue of Model version DCP179</t>
  </si>
  <si>
    <t>LV Generation NHH or Aggregate HH</t>
  </si>
  <si>
    <t>5-8</t>
  </si>
  <si>
    <t>Table 1064/1066</t>
  </si>
  <si>
    <t>Rate Of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</si>
</sst>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0.0%;[Red]\(0.0%\)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4">
    <xf numFmtId="0" fontId="0" fillId="0" borderId="0" xfId="0"/>
    <xf numFmtId="0" fontId="3" fillId="0" borderId="0" xfId="1" applyFont="1"/>
    <xf numFmtId="0" fontId="5" fillId="3" borderId="0" xfId="1" applyFont="1" applyFill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164" fontId="3" fillId="4" borderId="1" xfId="2" applyNumberFormat="1" applyFont="1" applyFill="1" applyBorder="1" applyAlignment="1">
      <alignment horizontal="center" vertical="center"/>
    </xf>
    <xf numFmtId="165" fontId="3" fillId="4" borderId="2" xfId="2" applyNumberFormat="1" applyFont="1" applyFill="1" applyBorder="1"/>
    <xf numFmtId="164" fontId="3" fillId="4" borderId="5" xfId="2" applyNumberFormat="1" applyFont="1" applyFill="1" applyBorder="1" applyAlignment="1">
      <alignment horizontal="center" vertical="center"/>
    </xf>
    <xf numFmtId="165" fontId="3" fillId="4" borderId="6" xfId="2" applyNumberFormat="1" applyFont="1" applyFill="1" applyBorder="1"/>
    <xf numFmtId="164" fontId="3" fillId="4" borderId="3" xfId="2" applyNumberFormat="1" applyFont="1" applyFill="1" applyBorder="1" applyAlignment="1">
      <alignment horizontal="center" vertical="center"/>
    </xf>
    <xf numFmtId="165" fontId="3" fillId="4" borderId="4" xfId="2" applyNumberFormat="1" applyFont="1" applyFill="1" applyBorder="1"/>
    <xf numFmtId="0" fontId="6" fillId="3" borderId="0" xfId="2" applyFont="1" applyFill="1" applyAlignment="1">
      <alignment horizontal="center" vertical="center"/>
    </xf>
    <xf numFmtId="165" fontId="3" fillId="6" borderId="2" xfId="2" applyNumberFormat="1" applyFont="1" applyFill="1" applyBorder="1" applyAlignment="1">
      <alignment horizontal="center" vertical="center"/>
    </xf>
    <xf numFmtId="165" fontId="3" fillId="6" borderId="6" xfId="2" applyNumberFormat="1" applyFont="1" applyFill="1" applyBorder="1" applyAlignment="1">
      <alignment horizontal="center" vertical="center"/>
    </xf>
    <xf numFmtId="165" fontId="3" fillId="6" borderId="4" xfId="2" applyNumberFormat="1" applyFont="1" applyFill="1" applyBorder="1" applyAlignment="1">
      <alignment horizontal="center" vertical="center"/>
    </xf>
    <xf numFmtId="166" fontId="3" fillId="0" borderId="0" xfId="1" applyNumberFormat="1" applyFont="1"/>
    <xf numFmtId="0" fontId="4" fillId="2" borderId="7" xfId="2" applyFont="1" applyFill="1" applyBorder="1" applyAlignment="1">
      <alignment vertical="center"/>
    </xf>
    <xf numFmtId="0" fontId="3" fillId="0" borderId="8" xfId="1" applyFont="1" applyBorder="1"/>
    <xf numFmtId="166" fontId="3" fillId="7" borderId="1" xfId="2" applyNumberFormat="1" applyFont="1" applyFill="1" applyBorder="1" applyAlignment="1">
      <alignment horizontal="center" vertical="center"/>
    </xf>
    <xf numFmtId="166" fontId="3" fillId="7" borderId="5" xfId="2" applyNumberFormat="1" applyFont="1" applyFill="1" applyBorder="1" applyAlignment="1">
      <alignment horizontal="center" vertical="center"/>
    </xf>
    <xf numFmtId="166" fontId="3" fillId="7" borderId="3" xfId="2" applyNumberFormat="1" applyFont="1" applyFill="1" applyBorder="1" applyAlignment="1">
      <alignment horizontal="center" vertical="center"/>
    </xf>
    <xf numFmtId="166" fontId="3" fillId="13" borderId="1" xfId="2" applyNumberFormat="1" applyFont="1" applyFill="1" applyBorder="1" applyAlignment="1">
      <alignment horizontal="center" vertical="center"/>
    </xf>
    <xf numFmtId="165" fontId="3" fillId="13" borderId="2" xfId="2" applyNumberFormat="1" applyFont="1" applyFill="1" applyBorder="1" applyAlignment="1">
      <alignment horizontal="center" vertical="center"/>
    </xf>
    <xf numFmtId="166" fontId="3" fillId="13" borderId="5" xfId="2" applyNumberFormat="1" applyFont="1" applyFill="1" applyBorder="1" applyAlignment="1">
      <alignment horizontal="center" vertical="center"/>
    </xf>
    <xf numFmtId="165" fontId="3" fillId="13" borderId="6" xfId="2" applyNumberFormat="1" applyFont="1" applyFill="1" applyBorder="1" applyAlignment="1">
      <alignment horizontal="center" vertical="center"/>
    </xf>
    <xf numFmtId="166" fontId="3" fillId="13" borderId="3" xfId="2" applyNumberFormat="1" applyFont="1" applyFill="1" applyBorder="1" applyAlignment="1">
      <alignment horizontal="center" vertical="center"/>
    </xf>
    <xf numFmtId="165" fontId="3" fillId="13" borderId="4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6" applyFont="1" applyAlignment="1" applyProtection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9" fillId="0" borderId="0" xfId="0" applyFont="1"/>
    <xf numFmtId="0" fontId="12" fillId="0" borderId="0" xfId="2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2" fillId="2" borderId="7" xfId="2" applyFont="1" applyFill="1" applyBorder="1" applyAlignment="1" applyProtection="1">
      <alignment vertical="center" wrapText="1"/>
      <protection locked="0"/>
    </xf>
    <xf numFmtId="4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6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10" borderId="7" xfId="2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/>
    <xf numFmtId="165" fontId="3" fillId="0" borderId="0" xfId="1" applyNumberFormat="1" applyFont="1"/>
    <xf numFmtId="168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2" applyFont="1" applyFill="1" applyBorder="1" applyAlignment="1">
      <alignment horizontal="center" vertical="center" wrapText="1"/>
    </xf>
    <xf numFmtId="167" fontId="12" fillId="11" borderId="7" xfId="2" applyNumberFormat="1" applyFont="1" applyFill="1" applyBorder="1" applyAlignment="1">
      <alignment horizontal="center" vertical="center"/>
    </xf>
    <xf numFmtId="170" fontId="23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2" applyFont="1" applyFill="1" applyBorder="1" applyAlignment="1" applyProtection="1">
      <alignment horizontal="center" vertical="center" wrapText="1"/>
      <protection locked="0"/>
    </xf>
    <xf numFmtId="164" fontId="16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2" fillId="11" borderId="7" xfId="2" applyNumberFormat="1" applyFont="1" applyFill="1" applyBorder="1" applyAlignment="1">
      <alignment horizontal="center" vertical="center"/>
    </xf>
    <xf numFmtId="0" fontId="16" fillId="12" borderId="7" xfId="2" applyFont="1" applyFill="1" applyBorder="1" applyAlignment="1" applyProtection="1">
      <alignment horizontal="center" vertical="center" wrapText="1"/>
      <protection locked="0"/>
    </xf>
    <xf numFmtId="10" fontId="3" fillId="0" borderId="0" xfId="1" applyNumberFormat="1" applyFont="1"/>
    <xf numFmtId="164" fontId="3" fillId="0" borderId="9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64" fontId="3" fillId="13" borderId="9" xfId="1" applyNumberFormat="1" applyFont="1" applyFill="1" applyBorder="1" applyAlignment="1">
      <alignment horizontal="center" vertical="center" wrapText="1"/>
    </xf>
    <xf numFmtId="164" fontId="3" fillId="13" borderId="10" xfId="1" applyNumberFormat="1" applyFont="1" applyFill="1" applyBorder="1" applyAlignment="1">
      <alignment horizontal="center" vertical="center" wrapText="1"/>
    </xf>
    <xf numFmtId="49" fontId="18" fillId="8" borderId="9" xfId="5" applyNumberFormat="1" applyFont="1" applyFill="1" applyBorder="1" applyAlignment="1">
      <alignment horizontal="center" vertical="center" wrapText="1"/>
    </xf>
    <xf numFmtId="49" fontId="18" fillId="8" borderId="11" xfId="5" applyNumberFormat="1" applyFont="1" applyFill="1" applyBorder="1" applyAlignment="1">
      <alignment horizontal="center" vertical="center" wrapText="1"/>
    </xf>
    <xf numFmtId="49" fontId="18" fillId="8" borderId="10" xfId="5" applyNumberFormat="1" applyFont="1" applyFill="1" applyBorder="1" applyAlignment="1">
      <alignment horizontal="center" vertical="center" wrapText="1"/>
    </xf>
    <xf numFmtId="0" fontId="19" fillId="9" borderId="9" xfId="2" applyFont="1" applyFill="1" applyBorder="1" applyAlignment="1">
      <alignment horizontal="center" vertical="center"/>
    </xf>
    <xf numFmtId="0" fontId="19" fillId="9" borderId="11" xfId="2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</cellXfs>
  <cellStyles count="8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 3" xfId="7"/>
    <cellStyle name="Normal_Copy of WSC - CDCM Volatility YOY National - Updated Mar 11" xfId="1"/>
    <cellStyle name="Percent" xfId="3" builtinId="5"/>
  </cellStyles>
  <dxfs count="4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WPD South West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6/CDCM%20Models/CDCM%20Model%20103/CDCM%20Model_Version%20103_1%20April%202016%20-%20South%20W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5/CDCM%20Models/Finals%20Models%20with%20Related%20MPAN%20Count/CDCM%20Model_1%20April%202015%20Pre-Release%20-%20South%20West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Tariffs for WPD South West in April 16 (Finals)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Reactive power charge p/kVArh (in Tariffs)</v>
          </cell>
        </row>
        <row r="11">
          <cell r="A11" t="str">
            <v>Kind:</v>
          </cell>
          <cell r="B11" t="str">
            <v>Input data</v>
          </cell>
          <cell r="C11" t="str">
            <v>Fixed data</v>
          </cell>
          <cell r="D11" t="str">
            <v>Copy cells</v>
          </cell>
          <cell r="E11" t="str">
            <v>Copy cells</v>
          </cell>
          <cell r="F11" t="str">
            <v>Copy cells</v>
          </cell>
          <cell r="G11" t="str">
            <v>Copy cells</v>
          </cell>
          <cell r="H11" t="str">
            <v>Copy cells</v>
          </cell>
          <cell r="I11" t="str">
            <v>Copy cells</v>
          </cell>
        </row>
        <row r="12">
          <cell r="A12" t="str">
            <v>Formula:</v>
          </cell>
          <cell r="B12" t="str">
            <v/>
          </cell>
          <cell r="C12" t="str">
            <v/>
          </cell>
          <cell r="D12" t="str">
            <v>= x1</v>
          </cell>
          <cell r="E12" t="str">
            <v>= x2</v>
          </cell>
          <cell r="F12" t="str">
            <v>= x3</v>
          </cell>
          <cell r="G12" t="str">
            <v>= x4</v>
          </cell>
          <cell r="H12" t="str">
            <v>= x5</v>
          </cell>
          <cell r="I12" t="str">
            <v>= x6</v>
          </cell>
        </row>
        <row r="14">
          <cell r="B14" t="str">
            <v>Open LLFCs</v>
          </cell>
          <cell r="C14" t="str">
            <v>PCs</v>
          </cell>
          <cell r="D14" t="str">
            <v>Unit rate 1 p/kWh</v>
          </cell>
          <cell r="E14" t="str">
            <v>Unit rate 2 p/kWh</v>
          </cell>
          <cell r="F14" t="str">
            <v>Unit rate 3 p/kWh</v>
          </cell>
          <cell r="G14" t="str">
            <v>Fixed charge p/MPAN/day</v>
          </cell>
          <cell r="H14" t="str">
            <v>Capacity charge p/kVA/day</v>
          </cell>
          <cell r="I14" t="str">
            <v>Reactive power charge p/kVArh</v>
          </cell>
        </row>
        <row r="15">
          <cell r="A15" t="str">
            <v>Domestic Unrestricted</v>
          </cell>
          <cell r="B15" t="str">
            <v>#VALUE!</v>
          </cell>
          <cell r="C15">
            <v>1</v>
          </cell>
          <cell r="D15">
            <v>3.2069999999999999</v>
          </cell>
          <cell r="E15">
            <v>0</v>
          </cell>
          <cell r="F15">
            <v>0</v>
          </cell>
          <cell r="G15">
            <v>4.6500000000000004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#VALUE!</v>
          </cell>
          <cell r="C16">
            <v>2</v>
          </cell>
          <cell r="D16">
            <v>3.714</v>
          </cell>
          <cell r="E16">
            <v>0.15</v>
          </cell>
          <cell r="F16">
            <v>0</v>
          </cell>
          <cell r="G16">
            <v>4.6500000000000004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#VALUE!</v>
          </cell>
          <cell r="C17">
            <v>2</v>
          </cell>
          <cell r="D17">
            <v>0.154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#VALUE!</v>
          </cell>
          <cell r="C18">
            <v>3</v>
          </cell>
          <cell r="D18">
            <v>2.4529999999999998</v>
          </cell>
          <cell r="E18">
            <v>0</v>
          </cell>
          <cell r="F18">
            <v>0</v>
          </cell>
          <cell r="G18">
            <v>7.39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#VALUE!</v>
          </cell>
          <cell r="C19">
            <v>4</v>
          </cell>
          <cell r="D19">
            <v>2.9380000000000002</v>
          </cell>
          <cell r="E19">
            <v>0.154</v>
          </cell>
          <cell r="F19">
            <v>0</v>
          </cell>
          <cell r="G19">
            <v>7.39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#VALUE!</v>
          </cell>
          <cell r="C20">
            <v>4</v>
          </cell>
          <cell r="D20">
            <v>0.17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#VALUE!</v>
          </cell>
          <cell r="C21" t="str">
            <v>5-8</v>
          </cell>
          <cell r="D21">
            <v>2.6749999999999998</v>
          </cell>
          <cell r="E21">
            <v>0.128</v>
          </cell>
          <cell r="F21">
            <v>0</v>
          </cell>
          <cell r="G21">
            <v>34.61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#VALUE!</v>
          </cell>
          <cell r="C22" t="str">
            <v>5-8</v>
          </cell>
          <cell r="D22">
            <v>2.5019999999999998</v>
          </cell>
          <cell r="E22">
            <v>0.113</v>
          </cell>
          <cell r="F22">
            <v>0</v>
          </cell>
          <cell r="G22">
            <v>22.51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#VALUE!</v>
          </cell>
          <cell r="C23" t="str">
            <v>5-8</v>
          </cell>
          <cell r="D23">
            <v>2.109</v>
          </cell>
          <cell r="E23">
            <v>5.6000000000000001E-2</v>
          </cell>
          <cell r="F23">
            <v>0</v>
          </cell>
          <cell r="G23">
            <v>145.07</v>
          </cell>
          <cell r="H23">
            <v>0</v>
          </cell>
          <cell r="I23">
            <v>0</v>
          </cell>
        </row>
        <row r="24">
          <cell r="A24" t="str">
            <v>LV Network Domestic</v>
          </cell>
          <cell r="B24" t="str">
            <v>#VALUE!</v>
          </cell>
          <cell r="D24">
            <v>32.235999999999997</v>
          </cell>
          <cell r="E24">
            <v>0.57199999999999995</v>
          </cell>
          <cell r="F24">
            <v>0.153</v>
          </cell>
          <cell r="G24">
            <v>4.6500000000000004</v>
          </cell>
          <cell r="H24">
            <v>0</v>
          </cell>
          <cell r="I24">
            <v>0</v>
          </cell>
        </row>
        <row r="25">
          <cell r="A25" t="str">
            <v>LV Network Non-Domestic Non-CT</v>
          </cell>
          <cell r="B25" t="str">
            <v>#VALUE!</v>
          </cell>
          <cell r="D25">
            <v>33.204999999999998</v>
          </cell>
          <cell r="E25">
            <v>0.53400000000000003</v>
          </cell>
          <cell r="F25">
            <v>0.14499999999999999</v>
          </cell>
          <cell r="G25">
            <v>7.39</v>
          </cell>
          <cell r="H25">
            <v>0</v>
          </cell>
          <cell r="I25">
            <v>0</v>
          </cell>
        </row>
        <row r="26">
          <cell r="A26" t="str">
            <v>LV HH Metered</v>
          </cell>
          <cell r="B26" t="str">
            <v>#VALUE!</v>
          </cell>
          <cell r="D26">
            <v>24.792000000000002</v>
          </cell>
          <cell r="E26">
            <v>0.34499999999999997</v>
          </cell>
          <cell r="F26">
            <v>9.8000000000000004E-2</v>
          </cell>
          <cell r="G26">
            <v>10.119999999999999</v>
          </cell>
          <cell r="H26">
            <v>2.82</v>
          </cell>
          <cell r="I26">
            <v>0.38100000000000001</v>
          </cell>
        </row>
        <row r="27">
          <cell r="A27" t="str">
            <v>LV Sub HH Metered</v>
          </cell>
          <cell r="B27" t="str">
            <v>#VALUE!</v>
          </cell>
          <cell r="D27">
            <v>22.26</v>
          </cell>
          <cell r="E27">
            <v>0.21199999999999999</v>
          </cell>
          <cell r="F27">
            <v>6.9000000000000006E-2</v>
          </cell>
          <cell r="G27">
            <v>7.79</v>
          </cell>
          <cell r="H27">
            <v>2.92</v>
          </cell>
          <cell r="I27">
            <v>0.315</v>
          </cell>
        </row>
        <row r="28">
          <cell r="A28" t="str">
            <v>HV HH Metered</v>
          </cell>
          <cell r="B28" t="str">
            <v>#VALUE!</v>
          </cell>
          <cell r="D28">
            <v>19.196000000000002</v>
          </cell>
          <cell r="E28">
            <v>0.113</v>
          </cell>
          <cell r="F28">
            <v>4.3999999999999997E-2</v>
          </cell>
          <cell r="G28">
            <v>77.290000000000006</v>
          </cell>
          <cell r="H28">
            <v>2.4300000000000002</v>
          </cell>
          <cell r="I28">
            <v>0.254</v>
          </cell>
        </row>
        <row r="29">
          <cell r="A29" t="str">
            <v>NHH UMS category A</v>
          </cell>
          <cell r="B29" t="str">
            <v>#VALUE!</v>
          </cell>
          <cell r="C29">
            <v>8</v>
          </cell>
          <cell r="D29">
            <v>2.4319999999999999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B</v>
          </cell>
          <cell r="B30" t="str">
            <v>#VALUE!</v>
          </cell>
          <cell r="C30">
            <v>1</v>
          </cell>
          <cell r="D30">
            <v>3.4369999999999998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C</v>
          </cell>
          <cell r="B31" t="str">
            <v>#VALUE!</v>
          </cell>
          <cell r="C31">
            <v>1</v>
          </cell>
          <cell r="D31">
            <v>5.532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D</v>
          </cell>
          <cell r="B32" t="str">
            <v>#VALUE!</v>
          </cell>
          <cell r="C32">
            <v>1</v>
          </cell>
          <cell r="D32">
            <v>1.4650000000000001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UMS (Pseudo HH Metered)</v>
          </cell>
          <cell r="B33" t="str">
            <v>#VALUE!</v>
          </cell>
          <cell r="D33">
            <v>75.930999999999997</v>
          </cell>
          <cell r="E33">
            <v>1.4650000000000001</v>
          </cell>
          <cell r="F33">
            <v>0.85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Generation NHH or Aggregate HH</v>
          </cell>
          <cell r="B34" t="str">
            <v>#VALUE!</v>
          </cell>
          <cell r="C34" t="str">
            <v>8&amp;0</v>
          </cell>
          <cell r="D34">
            <v>-0.64600000000000002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Sub Generation NHH</v>
          </cell>
          <cell r="B35" t="str">
            <v>#VALUE!</v>
          </cell>
          <cell r="C35">
            <v>8</v>
          </cell>
          <cell r="D35">
            <v>-0.58599999999999997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Generation Intermittent</v>
          </cell>
          <cell r="B36" t="str">
            <v>#VALUE!</v>
          </cell>
          <cell r="D36">
            <v>-0.64600000000000002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0.14899999999999999</v>
          </cell>
        </row>
        <row r="37">
          <cell r="A37" t="str">
            <v>LV Generation Non-Intermittent</v>
          </cell>
          <cell r="B37" t="str">
            <v>#VALUE!</v>
          </cell>
          <cell r="D37">
            <v>-7.726</v>
          </cell>
          <cell r="E37">
            <v>-0.33700000000000002</v>
          </cell>
          <cell r="F37">
            <v>-9.7000000000000003E-2</v>
          </cell>
          <cell r="G37">
            <v>0</v>
          </cell>
          <cell r="H37">
            <v>0</v>
          </cell>
          <cell r="I37">
            <v>0.14899999999999999</v>
          </cell>
        </row>
        <row r="38">
          <cell r="A38" t="str">
            <v>LV Sub Generation Intermittent</v>
          </cell>
          <cell r="B38" t="str">
            <v>#VALUE!</v>
          </cell>
          <cell r="D38">
            <v>-0.58599999999999997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0.125</v>
          </cell>
        </row>
        <row r="39">
          <cell r="A39" t="str">
            <v>LV Sub Generation Non-Intermittent</v>
          </cell>
          <cell r="B39" t="str">
            <v>#VALUE!</v>
          </cell>
          <cell r="D39">
            <v>-7.1310000000000002</v>
          </cell>
          <cell r="E39">
            <v>-0.28799999999999998</v>
          </cell>
          <cell r="F39">
            <v>-8.6999999999999994E-2</v>
          </cell>
          <cell r="G39">
            <v>0</v>
          </cell>
          <cell r="H39">
            <v>0</v>
          </cell>
          <cell r="I39">
            <v>0.125</v>
          </cell>
        </row>
        <row r="40">
          <cell r="A40" t="str">
            <v>HV Generation Intermittent</v>
          </cell>
          <cell r="B40" t="str">
            <v>#VALUE!</v>
          </cell>
          <cell r="D40">
            <v>-0.374</v>
          </cell>
          <cell r="E40">
            <v>0</v>
          </cell>
          <cell r="F40">
            <v>0</v>
          </cell>
          <cell r="G40">
            <v>37.270000000000003</v>
          </cell>
          <cell r="H40">
            <v>0</v>
          </cell>
          <cell r="I40">
            <v>9.5000000000000001E-2</v>
          </cell>
        </row>
        <row r="41">
          <cell r="A41" t="str">
            <v>HV Generation Non-Intermittent</v>
          </cell>
          <cell r="B41" t="str">
            <v>#VALUE!</v>
          </cell>
          <cell r="D41">
            <v>-5.0410000000000004</v>
          </cell>
          <cell r="E41">
            <v>-0.11799999999999999</v>
          </cell>
          <cell r="F41">
            <v>-4.9000000000000002E-2</v>
          </cell>
          <cell r="G41">
            <v>37.270000000000003</v>
          </cell>
          <cell r="H41">
            <v>0</v>
          </cell>
          <cell r="I41">
            <v>9.5000000000000001E-2</v>
          </cell>
        </row>
        <row r="42">
          <cell r="A42" t="str">
            <v>LDNO LV: Domestic Unrestricted</v>
          </cell>
          <cell r="B42" t="str">
            <v>#VALUE!</v>
          </cell>
          <cell r="C42">
            <v>1</v>
          </cell>
          <cell r="D42">
            <v>2.0179999999999998</v>
          </cell>
          <cell r="E42">
            <v>0</v>
          </cell>
          <cell r="F42">
            <v>0</v>
          </cell>
          <cell r="G42">
            <v>2.93</v>
          </cell>
          <cell r="H42">
            <v>0</v>
          </cell>
          <cell r="I42">
            <v>0</v>
          </cell>
        </row>
        <row r="43">
          <cell r="A43" t="str">
            <v>LDNO LV: Domestic Two Rate</v>
          </cell>
          <cell r="B43" t="str">
            <v>#VALUE!</v>
          </cell>
          <cell r="C43">
            <v>2</v>
          </cell>
          <cell r="D43">
            <v>2.3370000000000002</v>
          </cell>
          <cell r="E43">
            <v>9.4E-2</v>
          </cell>
          <cell r="F43">
            <v>0</v>
          </cell>
          <cell r="G43">
            <v>2.93</v>
          </cell>
          <cell r="H43">
            <v>0</v>
          </cell>
          <cell r="I43">
            <v>0</v>
          </cell>
        </row>
        <row r="44">
          <cell r="A44" t="str">
            <v>LDNO LV: Domestic Off Peak (related MPAN)</v>
          </cell>
          <cell r="B44" t="str">
            <v>#VALUE!</v>
          </cell>
          <cell r="C44">
            <v>2</v>
          </cell>
          <cell r="D44">
            <v>9.7000000000000003E-2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LDNO LV: Small Non Domestic Unrestricted</v>
          </cell>
          <cell r="B45" t="str">
            <v>#VALUE!</v>
          </cell>
          <cell r="C45">
            <v>3</v>
          </cell>
          <cell r="D45">
            <v>1.5429999999999999</v>
          </cell>
          <cell r="E45">
            <v>0</v>
          </cell>
          <cell r="F45">
            <v>0</v>
          </cell>
          <cell r="G45">
            <v>4.6500000000000004</v>
          </cell>
          <cell r="H45">
            <v>0</v>
          </cell>
          <cell r="I45">
            <v>0</v>
          </cell>
        </row>
        <row r="46">
          <cell r="A46" t="str">
            <v>LDNO LV: Small Non Domestic Two Rate</v>
          </cell>
          <cell r="B46" t="str">
            <v>#VALUE!</v>
          </cell>
          <cell r="C46">
            <v>4</v>
          </cell>
          <cell r="D46">
            <v>1.849</v>
          </cell>
          <cell r="E46">
            <v>9.7000000000000003E-2</v>
          </cell>
          <cell r="F46">
            <v>0</v>
          </cell>
          <cell r="G46">
            <v>4.6500000000000004</v>
          </cell>
          <cell r="H46">
            <v>0</v>
          </cell>
          <cell r="I46">
            <v>0</v>
          </cell>
        </row>
        <row r="47">
          <cell r="A47" t="str">
            <v>LDNO LV: Small Non Domestic Off Peak (related MPAN)</v>
          </cell>
          <cell r="B47" t="str">
            <v>#VALUE!</v>
          </cell>
          <cell r="C47">
            <v>4</v>
          </cell>
          <cell r="D47">
            <v>0.107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LDNO LV: LV Medium Non-Domestic</v>
          </cell>
          <cell r="B48" t="str">
            <v>#VALUE!</v>
          </cell>
          <cell r="C48" t="str">
            <v>5-8</v>
          </cell>
          <cell r="D48">
            <v>1.6830000000000001</v>
          </cell>
          <cell r="E48">
            <v>8.1000000000000003E-2</v>
          </cell>
          <cell r="F48">
            <v>0</v>
          </cell>
          <cell r="G48">
            <v>21.78</v>
          </cell>
          <cell r="H48">
            <v>0</v>
          </cell>
          <cell r="I48">
            <v>0</v>
          </cell>
        </row>
        <row r="49">
          <cell r="A49" t="str">
            <v>LDNO LV: LV Network Domestic</v>
          </cell>
          <cell r="B49" t="str">
            <v>#VALUE!</v>
          </cell>
          <cell r="D49">
            <v>20.283999999999999</v>
          </cell>
          <cell r="E49">
            <v>0.36</v>
          </cell>
          <cell r="F49">
            <v>9.6000000000000002E-2</v>
          </cell>
          <cell r="G49">
            <v>2.93</v>
          </cell>
          <cell r="H49">
            <v>0</v>
          </cell>
          <cell r="I49">
            <v>0</v>
          </cell>
        </row>
        <row r="50">
          <cell r="A50" t="str">
            <v>LDNO LV: LV Network Non-Domestic Non-CT</v>
          </cell>
          <cell r="B50" t="str">
            <v>#VALUE!</v>
          </cell>
          <cell r="D50">
            <v>20.893000000000001</v>
          </cell>
          <cell r="E50">
            <v>0.33600000000000002</v>
          </cell>
          <cell r="F50">
            <v>9.0999999999999998E-2</v>
          </cell>
          <cell r="G50">
            <v>4.6500000000000004</v>
          </cell>
          <cell r="H50">
            <v>0</v>
          </cell>
          <cell r="I50">
            <v>0</v>
          </cell>
        </row>
        <row r="51">
          <cell r="A51" t="str">
            <v>LDNO LV: LV HH Metered</v>
          </cell>
          <cell r="B51" t="str">
            <v>#VALUE!</v>
          </cell>
          <cell r="D51">
            <v>15.6</v>
          </cell>
          <cell r="E51">
            <v>0.217</v>
          </cell>
          <cell r="F51">
            <v>6.2E-2</v>
          </cell>
          <cell r="G51">
            <v>6.37</v>
          </cell>
          <cell r="H51">
            <v>1.77</v>
          </cell>
          <cell r="I51">
            <v>0.24</v>
          </cell>
        </row>
        <row r="52">
          <cell r="A52" t="str">
            <v>LDNO LV: NHH UMS category A</v>
          </cell>
          <cell r="B52" t="str">
            <v>#VALUE!</v>
          </cell>
          <cell r="C52">
            <v>8</v>
          </cell>
          <cell r="D52">
            <v>1.53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LDNO LV: NHH UMS category B</v>
          </cell>
          <cell r="B53" t="str">
            <v>#VALUE!</v>
          </cell>
          <cell r="C53">
            <v>1</v>
          </cell>
          <cell r="D53">
            <v>2.1629999999999998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LDNO LV: NHH UMS category C</v>
          </cell>
          <cell r="B54" t="str">
            <v>#VALUE!</v>
          </cell>
          <cell r="C54">
            <v>1</v>
          </cell>
          <cell r="D54">
            <v>3.4809999999999999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NHH UMS category D</v>
          </cell>
          <cell r="B55" t="str">
            <v>#VALUE!</v>
          </cell>
          <cell r="C55">
            <v>1</v>
          </cell>
          <cell r="D55">
            <v>0.92200000000000004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LDNO LV: LV UMS (Pseudo HH Metered)</v>
          </cell>
          <cell r="B56" t="str">
            <v>#VALUE!</v>
          </cell>
          <cell r="D56">
            <v>47.777999999999999</v>
          </cell>
          <cell r="E56">
            <v>0.92200000000000004</v>
          </cell>
          <cell r="F56">
            <v>0.53500000000000003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LDNO LV: LV Generation NHH or Aggregate HH</v>
          </cell>
          <cell r="B57" t="str">
            <v>#VALUE!</v>
          </cell>
          <cell r="C57" t="str">
            <v>8&amp;0</v>
          </cell>
          <cell r="D57">
            <v>-0.64600000000000002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LDNO LV: LV Generation Intermittent</v>
          </cell>
          <cell r="B58" t="str">
            <v>#VALUE!</v>
          </cell>
          <cell r="D58">
            <v>-0.64600000000000002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0.14899999999999999</v>
          </cell>
        </row>
        <row r="59">
          <cell r="A59" t="str">
            <v>LDNO LV: LV Generation Non-Intermittent</v>
          </cell>
          <cell r="B59" t="str">
            <v>#VALUE!</v>
          </cell>
          <cell r="D59">
            <v>-7.726</v>
          </cell>
          <cell r="E59">
            <v>-0.33700000000000002</v>
          </cell>
          <cell r="F59">
            <v>-9.7000000000000003E-2</v>
          </cell>
          <cell r="G59">
            <v>0</v>
          </cell>
          <cell r="H59">
            <v>0</v>
          </cell>
          <cell r="I59">
            <v>0.14899999999999999</v>
          </cell>
        </row>
        <row r="60">
          <cell r="A60" t="str">
            <v>LDNO HV: Domestic Unrestricted</v>
          </cell>
          <cell r="B60" t="str">
            <v>#VALUE!</v>
          </cell>
          <cell r="C60">
            <v>1</v>
          </cell>
          <cell r="D60">
            <v>1.2</v>
          </cell>
          <cell r="E60">
            <v>0</v>
          </cell>
          <cell r="F60">
            <v>0</v>
          </cell>
          <cell r="G60">
            <v>1.74</v>
          </cell>
          <cell r="H60">
            <v>0</v>
          </cell>
          <cell r="I60">
            <v>0</v>
          </cell>
        </row>
        <row r="61">
          <cell r="A61" t="str">
            <v>LDNO HV: Domestic Two Rate</v>
          </cell>
          <cell r="B61" t="str">
            <v>#VALUE!</v>
          </cell>
          <cell r="C61">
            <v>2</v>
          </cell>
          <cell r="D61">
            <v>1.39</v>
          </cell>
          <cell r="E61">
            <v>5.6000000000000001E-2</v>
          </cell>
          <cell r="F61">
            <v>0</v>
          </cell>
          <cell r="G61">
            <v>1.74</v>
          </cell>
          <cell r="H61">
            <v>0</v>
          </cell>
          <cell r="I61">
            <v>0</v>
          </cell>
        </row>
        <row r="62">
          <cell r="A62" t="str">
            <v>LDNO HV: Domestic Off Peak (related MPAN)</v>
          </cell>
          <cell r="B62" t="str">
            <v>#VALUE!</v>
          </cell>
          <cell r="C62">
            <v>2</v>
          </cell>
          <cell r="D62">
            <v>5.8000000000000003E-2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LDNO HV: Small Non Domestic Unrestricted</v>
          </cell>
          <cell r="B63" t="str">
            <v>#VALUE!</v>
          </cell>
          <cell r="C63">
            <v>3</v>
          </cell>
          <cell r="D63">
            <v>0.91800000000000004</v>
          </cell>
          <cell r="E63">
            <v>0</v>
          </cell>
          <cell r="F63">
            <v>0</v>
          </cell>
          <cell r="G63">
            <v>2.77</v>
          </cell>
          <cell r="H63">
            <v>0</v>
          </cell>
          <cell r="I63">
            <v>0</v>
          </cell>
        </row>
        <row r="64">
          <cell r="A64" t="str">
            <v>LDNO HV: Small Non Domestic Two Rate</v>
          </cell>
          <cell r="B64" t="str">
            <v>#VALUE!</v>
          </cell>
          <cell r="C64">
            <v>4</v>
          </cell>
          <cell r="D64">
            <v>1.099</v>
          </cell>
          <cell r="E64">
            <v>5.8000000000000003E-2</v>
          </cell>
          <cell r="F64">
            <v>0</v>
          </cell>
          <cell r="G64">
            <v>2.77</v>
          </cell>
          <cell r="H64">
            <v>0</v>
          </cell>
          <cell r="I64">
            <v>0</v>
          </cell>
        </row>
        <row r="65">
          <cell r="A65" t="str">
            <v>LDNO HV: Small Non Domestic Off Peak (related MPAN)</v>
          </cell>
          <cell r="B65" t="str">
            <v>#VALUE!</v>
          </cell>
          <cell r="C65">
            <v>4</v>
          </cell>
          <cell r="D65">
            <v>6.4000000000000001E-2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LDNO HV: LV Medium Non-Domestic</v>
          </cell>
          <cell r="B66" t="str">
            <v>#VALUE!</v>
          </cell>
          <cell r="C66" t="str">
            <v>5-8</v>
          </cell>
          <cell r="D66">
            <v>1.0009999999999999</v>
          </cell>
          <cell r="E66">
            <v>4.8000000000000001E-2</v>
          </cell>
          <cell r="F66">
            <v>0</v>
          </cell>
          <cell r="G66">
            <v>12.95</v>
          </cell>
          <cell r="H66">
            <v>0</v>
          </cell>
          <cell r="I66">
            <v>0</v>
          </cell>
        </row>
        <row r="67">
          <cell r="A67" t="str">
            <v>LDNO HV: LV Network Domestic</v>
          </cell>
          <cell r="B67" t="str">
            <v>#VALUE!</v>
          </cell>
          <cell r="D67">
            <v>12.061</v>
          </cell>
          <cell r="E67">
            <v>0.214</v>
          </cell>
          <cell r="F67">
            <v>5.7000000000000002E-2</v>
          </cell>
          <cell r="G67">
            <v>1.74</v>
          </cell>
          <cell r="H67">
            <v>0</v>
          </cell>
          <cell r="I67">
            <v>0</v>
          </cell>
        </row>
        <row r="68">
          <cell r="A68" t="str">
            <v>LDNO HV: LV Network Non-Domestic Non-CT</v>
          </cell>
          <cell r="B68" t="str">
            <v>#VALUE!</v>
          </cell>
          <cell r="D68">
            <v>12.423999999999999</v>
          </cell>
          <cell r="E68">
            <v>0.2</v>
          </cell>
          <cell r="F68">
            <v>5.3999999999999999E-2</v>
          </cell>
          <cell r="G68">
            <v>2.77</v>
          </cell>
          <cell r="H68">
            <v>0</v>
          </cell>
          <cell r="I68">
            <v>0</v>
          </cell>
        </row>
        <row r="69">
          <cell r="A69" t="str">
            <v>LDNO HV: LV HH Metered</v>
          </cell>
          <cell r="B69" t="str">
            <v>#VALUE!</v>
          </cell>
          <cell r="D69">
            <v>9.2759999999999998</v>
          </cell>
          <cell r="E69">
            <v>0.129</v>
          </cell>
          <cell r="F69">
            <v>3.6999999999999998E-2</v>
          </cell>
          <cell r="G69">
            <v>3.79</v>
          </cell>
          <cell r="H69">
            <v>1.06</v>
          </cell>
          <cell r="I69">
            <v>0.14299999999999999</v>
          </cell>
        </row>
        <row r="70">
          <cell r="A70" t="str">
            <v>LDNO HV: LV Sub HH Metered</v>
          </cell>
          <cell r="B70" t="str">
            <v>#VALUE!</v>
          </cell>
          <cell r="D70">
            <v>13.657999999999999</v>
          </cell>
          <cell r="E70">
            <v>0.13</v>
          </cell>
          <cell r="F70">
            <v>4.2000000000000003E-2</v>
          </cell>
          <cell r="G70">
            <v>4.78</v>
          </cell>
          <cell r="H70">
            <v>1.79</v>
          </cell>
          <cell r="I70">
            <v>0.193</v>
          </cell>
        </row>
        <row r="71">
          <cell r="A71" t="str">
            <v>LDNO HV: HV HH Metered</v>
          </cell>
          <cell r="B71" t="str">
            <v>#VALUE!</v>
          </cell>
          <cell r="D71">
            <v>13.97</v>
          </cell>
          <cell r="E71">
            <v>8.2000000000000003E-2</v>
          </cell>
          <cell r="F71">
            <v>3.2000000000000001E-2</v>
          </cell>
          <cell r="G71">
            <v>56.25</v>
          </cell>
          <cell r="H71">
            <v>1.77</v>
          </cell>
          <cell r="I71">
            <v>0.185</v>
          </cell>
        </row>
        <row r="72">
          <cell r="A72" t="str">
            <v>LDNO HV: NHH UMS category A</v>
          </cell>
          <cell r="B72" t="str">
            <v>#VALUE!</v>
          </cell>
          <cell r="C72">
            <v>8</v>
          </cell>
          <cell r="D72">
            <v>0.91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NHH UMS category B</v>
          </cell>
          <cell r="B73" t="str">
            <v>#VALUE!</v>
          </cell>
          <cell r="C73">
            <v>1</v>
          </cell>
          <cell r="D73">
            <v>1.286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LDNO HV: NHH UMS category C</v>
          </cell>
          <cell r="B74" t="str">
            <v>#VALUE!</v>
          </cell>
          <cell r="C74">
            <v>1</v>
          </cell>
          <cell r="D74">
            <v>2.0699999999999998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LDNO HV: NHH UMS category D</v>
          </cell>
          <cell r="B75" t="str">
            <v>#VALUE!</v>
          </cell>
          <cell r="C75">
            <v>1</v>
          </cell>
          <cell r="D75">
            <v>0.54800000000000004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LDNO HV: LV UMS (Pseudo HH Metered)</v>
          </cell>
          <cell r="B76" t="str">
            <v>#VALUE!</v>
          </cell>
          <cell r="D76">
            <v>28.41</v>
          </cell>
          <cell r="E76">
            <v>0.54800000000000004</v>
          </cell>
          <cell r="F76">
            <v>0.318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LDNO HV: LV Generation NHH or Aggregate HH</v>
          </cell>
          <cell r="B77" t="str">
            <v>#VALUE!</v>
          </cell>
          <cell r="C77" t="str">
            <v>8&amp;0</v>
          </cell>
          <cell r="D77">
            <v>-0.64600000000000002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LDNO HV: LV Sub Generation NHH</v>
          </cell>
          <cell r="B78" t="str">
            <v>#VALUE!</v>
          </cell>
          <cell r="C78">
            <v>8</v>
          </cell>
          <cell r="D78">
            <v>-0.58599999999999997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LDNO HV: LV Generation Intermittent</v>
          </cell>
          <cell r="B79" t="str">
            <v>#VALUE!</v>
          </cell>
          <cell r="D79">
            <v>-0.64600000000000002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0.14899999999999999</v>
          </cell>
        </row>
        <row r="80">
          <cell r="A80" t="str">
            <v>LDNO HV: LV Generation Non-Intermittent</v>
          </cell>
          <cell r="B80" t="str">
            <v>#VALUE!</v>
          </cell>
          <cell r="D80">
            <v>-7.726</v>
          </cell>
          <cell r="E80">
            <v>-0.33700000000000002</v>
          </cell>
          <cell r="F80">
            <v>-9.7000000000000003E-2</v>
          </cell>
          <cell r="G80">
            <v>0</v>
          </cell>
          <cell r="H80">
            <v>0</v>
          </cell>
          <cell r="I80">
            <v>0.14899999999999999</v>
          </cell>
        </row>
        <row r="81">
          <cell r="A81" t="str">
            <v>LDNO HV: LV Sub Generation Intermittent</v>
          </cell>
          <cell r="B81" t="str">
            <v>#VALUE!</v>
          </cell>
          <cell r="D81">
            <v>-0.58599999999999997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0.125</v>
          </cell>
        </row>
        <row r="82">
          <cell r="A82" t="str">
            <v>LDNO HV: LV Sub Generation Non-Intermittent</v>
          </cell>
          <cell r="B82" t="str">
            <v>#VALUE!</v>
          </cell>
          <cell r="D82">
            <v>-7.1310000000000002</v>
          </cell>
          <cell r="E82">
            <v>-0.28799999999999998</v>
          </cell>
          <cell r="F82">
            <v>-8.6999999999999994E-2</v>
          </cell>
          <cell r="G82">
            <v>0</v>
          </cell>
          <cell r="H82">
            <v>0</v>
          </cell>
          <cell r="I82">
            <v>0.125</v>
          </cell>
        </row>
        <row r="83">
          <cell r="A83" t="str">
            <v>LDNO HV: HV Generation Intermittent</v>
          </cell>
          <cell r="B83" t="str">
            <v>#VALUE!</v>
          </cell>
          <cell r="D83">
            <v>-0.374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9.5000000000000001E-2</v>
          </cell>
        </row>
        <row r="84">
          <cell r="A84" t="str">
            <v>LDNO HV: HV Generation Non-Intermittent</v>
          </cell>
          <cell r="B84" t="str">
            <v>#VALUE!</v>
          </cell>
          <cell r="D84">
            <v>-5.0410000000000004</v>
          </cell>
          <cell r="E84">
            <v>-0.11799999999999999</v>
          </cell>
          <cell r="F84">
            <v>-4.9000000000000002E-2</v>
          </cell>
          <cell r="G84">
            <v>0</v>
          </cell>
          <cell r="H84">
            <v>0</v>
          </cell>
          <cell r="I84">
            <v>9.5000000000000001E-2</v>
          </cell>
        </row>
      </sheetData>
      <sheetData sheetId="20">
        <row r="1">
          <cell r="A1" t="str">
            <v>Summary statistics for WPD South West in April 16 (Finals)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168187555.53700247</v>
          </cell>
          <cell r="D14">
            <v>-38664.173566520214</v>
          </cell>
          <cell r="E14">
            <v>-1.1682330422071786E-4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by tariff (in Volume forecasts for the charging year) (copy)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  <cell r="J41" t="str">
            <v>Calculation</v>
          </cell>
          <cell r="K41" t="str">
            <v>Calculation</v>
          </cell>
          <cell r="L41" t="str">
            <v>Calculation</v>
          </cell>
          <cell r="M41" t="str">
            <v>Calculation</v>
          </cell>
          <cell r="N41" t="str">
            <v>Calculation</v>
          </cell>
          <cell r="O41" t="str">
            <v>Calculation</v>
          </cell>
          <cell r="P41" t="str">
            <v>Calculation</v>
          </cell>
          <cell r="Q41" t="str">
            <v>Calculation</v>
          </cell>
          <cell r="R41" t="str">
            <v>Calculation</v>
          </cell>
          <cell r="S41" t="str">
            <v>Calculation</v>
          </cell>
          <cell r="T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  <cell r="J42" t="str">
            <v>=IF(x16&lt;&gt;0,x15/x16,"")</v>
          </cell>
          <cell r="K42" t="str">
            <v>=IF(x14&lt;&gt;0,0.1*x17/x14,0)</v>
          </cell>
          <cell r="L42" t="str">
            <v>=x9*x1*10</v>
          </cell>
          <cell r="M42" t="str">
            <v>=x10*x2*10</v>
          </cell>
          <cell r="N42" t="str">
            <v>=x11*x3*10</v>
          </cell>
          <cell r="O42" t="str">
            <v>=IF(x17&lt;&gt;0,x18/x17,"")</v>
          </cell>
          <cell r="P42" t="str">
            <v>=IF(x17&lt;&gt;0,x19/x17,"")</v>
          </cell>
          <cell r="Q42" t="str">
            <v>=IF(x17&lt;&gt;0,x20/x17,"")</v>
          </cell>
          <cell r="R42" t="str">
            <v>=IF(x15&lt;&gt;0,x21/x15,"")</v>
          </cell>
          <cell r="S42" t="str">
            <v>=IF(x15&lt;&gt;0,x22/x15,"")</v>
          </cell>
          <cell r="T42" t="str">
            <v>=IF(x15&lt;&gt;0,x23/x15,"")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  <cell r="J44" t="str">
            <v>Average £/MPAN</v>
          </cell>
          <cell r="K44" t="str">
            <v>Average unit rate p/kWh</v>
          </cell>
          <cell r="L44" t="str">
            <v>Net revenues from unit rate 1 (£)</v>
          </cell>
          <cell r="M44" t="str">
            <v>Net revenues from unit rate 2 (£)</v>
          </cell>
          <cell r="N44" t="str">
            <v>Net revenues from unit rate 3 (£)</v>
          </cell>
          <cell r="O44" t="str">
            <v>Rate 1 revenue proportion</v>
          </cell>
          <cell r="P44" t="str">
            <v>Rate 2 revenue proportion</v>
          </cell>
          <cell r="Q44" t="str">
            <v>Rate 3 revenue proportion</v>
          </cell>
          <cell r="R44" t="str">
            <v>Fixed charge proportion</v>
          </cell>
          <cell r="S44" t="str">
            <v>Capacity charge proportion</v>
          </cell>
          <cell r="T44" t="str">
            <v>Reactive power charge proportion</v>
          </cell>
        </row>
        <row r="45">
          <cell r="A45" t="str">
            <v>&gt; Domestic Unrestricted</v>
          </cell>
        </row>
        <row r="46">
          <cell r="A46" t="str">
            <v>Domestic Unrestricted</v>
          </cell>
          <cell r="B46">
            <v>4168538.3800022472</v>
          </cell>
          <cell r="C46">
            <v>1208622</v>
          </cell>
          <cell r="D46">
            <v>154198362.74167207</v>
          </cell>
          <cell r="E46">
            <v>133685025.84667206</v>
          </cell>
          <cell r="F46">
            <v>20513336.895000003</v>
          </cell>
          <cell r="G46">
            <v>0</v>
          </cell>
          <cell r="H46">
            <v>0</v>
          </cell>
          <cell r="I46">
            <v>3.6990990290843611</v>
          </cell>
          <cell r="J46">
            <v>127.58195924091409</v>
          </cell>
          <cell r="K46">
            <v>3.2069999999999999</v>
          </cell>
          <cell r="L46">
            <v>133685025.84667206</v>
          </cell>
          <cell r="M46">
            <v>0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0.13303213166644265</v>
          </cell>
          <cell r="S46">
            <v>0</v>
          </cell>
          <cell r="T46">
            <v>0</v>
          </cell>
        </row>
        <row r="47">
          <cell r="A47" t="str">
            <v>LDNO LV: Domestic Unrestricted</v>
          </cell>
          <cell r="B47">
            <v>13466.622540382485</v>
          </cell>
          <cell r="C47">
            <v>5131</v>
          </cell>
          <cell r="D47">
            <v>326629.92236491852</v>
          </cell>
          <cell r="E47">
            <v>271756.4428649185</v>
          </cell>
          <cell r="F47">
            <v>54873.479500000001</v>
          </cell>
          <cell r="G47">
            <v>0</v>
          </cell>
          <cell r="H47">
            <v>0</v>
          </cell>
          <cell r="I47">
            <v>2.4254776681046075</v>
          </cell>
          <cell r="J47">
            <v>63.658141174219161</v>
          </cell>
          <cell r="K47">
            <v>2.0179999999999998</v>
          </cell>
          <cell r="L47">
            <v>271756.4428649185</v>
          </cell>
          <cell r="M47">
            <v>0</v>
          </cell>
          <cell r="N47">
            <v>0</v>
          </cell>
          <cell r="O47">
            <v>1</v>
          </cell>
          <cell r="P47">
            <v>0</v>
          </cell>
          <cell r="Q47">
            <v>0</v>
          </cell>
          <cell r="R47">
            <v>0.16799893623552983</v>
          </cell>
          <cell r="S47">
            <v>0</v>
          </cell>
          <cell r="T47">
            <v>0</v>
          </cell>
        </row>
        <row r="48">
          <cell r="A48" t="str">
            <v>LDNO HV: Domestic Unrestricted</v>
          </cell>
          <cell r="B48">
            <v>19513.307471235843</v>
          </cell>
          <cell r="C48">
            <v>8079</v>
          </cell>
          <cell r="D48">
            <v>285469.41865483008</v>
          </cell>
          <cell r="E48">
            <v>234159.68965483012</v>
          </cell>
          <cell r="F48">
            <v>51309.729000000007</v>
          </cell>
          <cell r="G48">
            <v>0</v>
          </cell>
          <cell r="H48">
            <v>0</v>
          </cell>
          <cell r="I48">
            <v>1.4629473710473457</v>
          </cell>
          <cell r="J48">
            <v>35.334746708111162</v>
          </cell>
          <cell r="K48">
            <v>1.2000000000000002</v>
          </cell>
          <cell r="L48">
            <v>234159.68965483012</v>
          </cell>
          <cell r="M48">
            <v>0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0.17973809328431145</v>
          </cell>
          <cell r="S48">
            <v>0</v>
          </cell>
          <cell r="T48">
            <v>0</v>
          </cell>
        </row>
        <row r="49">
          <cell r="A49" t="str">
            <v>&gt; Domestic Two Rate</v>
          </cell>
        </row>
        <row r="50">
          <cell r="A50" t="str">
            <v>Domestic Two Rate</v>
          </cell>
          <cell r="B50">
            <v>1361814.165178173</v>
          </cell>
          <cell r="C50">
            <v>220635</v>
          </cell>
          <cell r="D50">
            <v>29423022.016432427</v>
          </cell>
          <cell r="E50">
            <v>25678294.478932425</v>
          </cell>
          <cell r="F50">
            <v>3744727.5375000006</v>
          </cell>
          <cell r="G50">
            <v>0</v>
          </cell>
          <cell r="H50">
            <v>0</v>
          </cell>
          <cell r="I50">
            <v>2.1605754124743495</v>
          </cell>
          <cell r="J50">
            <v>133.3560949823574</v>
          </cell>
          <cell r="K50">
            <v>1.8855946086867739</v>
          </cell>
          <cell r="L50">
            <v>24630336.41429501</v>
          </cell>
          <cell r="M50">
            <v>1047958.0646374124</v>
          </cell>
          <cell r="N50">
            <v>0</v>
          </cell>
          <cell r="O50">
            <v>0.95918895370963186</v>
          </cell>
          <cell r="P50">
            <v>4.0811046290368004E-2</v>
          </cell>
          <cell r="Q50">
            <v>0</v>
          </cell>
          <cell r="R50">
            <v>0.12727202309159855</v>
          </cell>
          <cell r="S50">
            <v>0</v>
          </cell>
          <cell r="T50">
            <v>0</v>
          </cell>
        </row>
        <row r="51">
          <cell r="A51" t="str">
            <v>LDNO LV: Domestic Two Rate</v>
          </cell>
          <cell r="B51">
            <v>1369.9702526877622</v>
          </cell>
          <cell r="C51">
            <v>394</v>
          </cell>
          <cell r="D51">
            <v>26410.218536646404</v>
          </cell>
          <cell r="E51">
            <v>22196.585536646402</v>
          </cell>
          <cell r="F51">
            <v>4213.6330000000007</v>
          </cell>
          <cell r="G51">
            <v>0</v>
          </cell>
          <cell r="H51">
            <v>0</v>
          </cell>
          <cell r="I51">
            <v>1.9277950367777592</v>
          </cell>
          <cell r="J51">
            <v>67.03101151433097</v>
          </cell>
          <cell r="K51">
            <v>1.6202239058182932</v>
          </cell>
          <cell r="L51">
            <v>21785.063373804376</v>
          </cell>
          <cell r="M51">
            <v>411.52216284202427</v>
          </cell>
          <cell r="N51">
            <v>0</v>
          </cell>
          <cell r="O51">
            <v>0.98146011411698408</v>
          </cell>
          <cell r="P51">
            <v>1.8539885883015843E-2</v>
          </cell>
          <cell r="Q51">
            <v>0</v>
          </cell>
          <cell r="R51">
            <v>0.15954555598066067</v>
          </cell>
          <cell r="S51">
            <v>0</v>
          </cell>
          <cell r="T51">
            <v>0</v>
          </cell>
        </row>
        <row r="52">
          <cell r="A52" t="str">
            <v>LDNO HV: Domestic Two Rate</v>
          </cell>
          <cell r="B52">
            <v>1253.4830172516704</v>
          </cell>
          <cell r="C52">
            <v>328</v>
          </cell>
          <cell r="D52">
            <v>14643.648764355923</v>
          </cell>
          <cell r="E52">
            <v>12560.520764355922</v>
          </cell>
          <cell r="F52">
            <v>2083.1280000000002</v>
          </cell>
          <cell r="G52">
            <v>0</v>
          </cell>
          <cell r="H52">
            <v>0</v>
          </cell>
          <cell r="I52">
            <v>1.1682367102557893</v>
          </cell>
          <cell r="J52">
            <v>44.645270623036353</v>
          </cell>
          <cell r="K52">
            <v>1.0020495364903745</v>
          </cell>
          <cell r="L52">
            <v>12356.38132070917</v>
          </cell>
          <cell r="M52">
            <v>204.13944364675302</v>
          </cell>
          <cell r="N52">
            <v>0</v>
          </cell>
          <cell r="O52">
            <v>0.98374753344415011</v>
          </cell>
          <cell r="P52">
            <v>1.6252466555849915E-2</v>
          </cell>
          <cell r="Q52">
            <v>0</v>
          </cell>
          <cell r="R52">
            <v>0.14225470943215587</v>
          </cell>
          <cell r="S52">
            <v>0</v>
          </cell>
          <cell r="T52">
            <v>0</v>
          </cell>
        </row>
        <row r="53">
          <cell r="A53" t="str">
            <v>&gt; Domestic Off Peak (related MPAN)</v>
          </cell>
        </row>
        <row r="54">
          <cell r="A54" t="str">
            <v>Domestic Off Peak (related MPAN)</v>
          </cell>
          <cell r="B54">
            <v>64197.08274369438</v>
          </cell>
          <cell r="C54">
            <v>16604</v>
          </cell>
          <cell r="D54">
            <v>98863.507425289339</v>
          </cell>
          <cell r="E54">
            <v>98863.507425289339</v>
          </cell>
          <cell r="F54">
            <v>0</v>
          </cell>
          <cell r="G54">
            <v>0</v>
          </cell>
          <cell r="H54">
            <v>0</v>
          </cell>
          <cell r="I54">
            <v>0.15400000000000003</v>
          </cell>
          <cell r="J54">
            <v>5.9541982308654147</v>
          </cell>
          <cell r="K54">
            <v>0.15400000000000003</v>
          </cell>
          <cell r="L54">
            <v>98863.507425289339</v>
          </cell>
          <cell r="M54">
            <v>0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  <cell r="J55" t="str">
            <v/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  <cell r="J56" t="str">
            <v/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</row>
        <row r="57">
          <cell r="A57" t="str">
            <v>&gt; Small Non Domestic Unrestricted</v>
          </cell>
        </row>
        <row r="58">
          <cell r="A58" t="str">
            <v>Small Non Domestic Unrestricted</v>
          </cell>
          <cell r="B58">
            <v>1173934.6181996842</v>
          </cell>
          <cell r="C58">
            <v>108567</v>
          </cell>
          <cell r="D58">
            <v>31725048.158938251</v>
          </cell>
          <cell r="E58">
            <v>28796616.184438251</v>
          </cell>
          <cell r="F58">
            <v>2928431.9745</v>
          </cell>
          <cell r="G58">
            <v>0</v>
          </cell>
          <cell r="H58">
            <v>0</v>
          </cell>
          <cell r="I58">
            <v>2.7024544354600399</v>
          </cell>
          <cell r="J58">
            <v>292.21631028708771</v>
          </cell>
          <cell r="K58">
            <v>2.4529999999999998</v>
          </cell>
          <cell r="L58">
            <v>28796616.184438251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9.2306620302952641E-2</v>
          </cell>
          <cell r="S58">
            <v>0</v>
          </cell>
          <cell r="T58">
            <v>0</v>
          </cell>
        </row>
        <row r="59">
          <cell r="A59" t="str">
            <v>LDNO LV: Small Non Domestic Unrestricted</v>
          </cell>
          <cell r="B59">
            <v>790.11209183879851</v>
          </cell>
          <cell r="C59">
            <v>109</v>
          </cell>
          <cell r="D59">
            <v>14041.432077072661</v>
          </cell>
          <cell r="E59">
            <v>12191.42957707266</v>
          </cell>
          <cell r="F59">
            <v>1850.0025000000003</v>
          </cell>
          <cell r="G59">
            <v>0</v>
          </cell>
          <cell r="H59">
            <v>0</v>
          </cell>
          <cell r="I59">
            <v>1.777144309283327</v>
          </cell>
          <cell r="J59">
            <v>128.82047777130882</v>
          </cell>
          <cell r="K59">
            <v>1.5429999999999999</v>
          </cell>
          <cell r="L59">
            <v>12191.42957707266</v>
          </cell>
          <cell r="M59">
            <v>0</v>
          </cell>
          <cell r="N59">
            <v>0</v>
          </cell>
          <cell r="O59">
            <v>1</v>
          </cell>
          <cell r="P59">
            <v>0</v>
          </cell>
          <cell r="Q59">
            <v>0</v>
          </cell>
          <cell r="R59">
            <v>0.13175312103818448</v>
          </cell>
          <cell r="S59">
            <v>0</v>
          </cell>
          <cell r="T59">
            <v>0</v>
          </cell>
        </row>
        <row r="60">
          <cell r="A60" t="str">
            <v>LDNO HV: Small Non Domestic Unrestricted</v>
          </cell>
          <cell r="B60">
            <v>6735.9785341706074</v>
          </cell>
          <cell r="C60">
            <v>350</v>
          </cell>
          <cell r="D60">
            <v>65374.957943686182</v>
          </cell>
          <cell r="E60">
            <v>61836.282943686179</v>
          </cell>
          <cell r="F60">
            <v>3538.6750000000002</v>
          </cell>
          <cell r="G60">
            <v>0</v>
          </cell>
          <cell r="H60">
            <v>0</v>
          </cell>
          <cell r="I60">
            <v>0.97053394116458125</v>
          </cell>
          <cell r="J60">
            <v>186.78559412481766</v>
          </cell>
          <cell r="K60">
            <v>0.91800000000000015</v>
          </cell>
          <cell r="L60">
            <v>61836.282943686179</v>
          </cell>
          <cell r="M60">
            <v>0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5.4128906714528302E-2</v>
          </cell>
          <cell r="S60">
            <v>0</v>
          </cell>
          <cell r="T60">
            <v>0</v>
          </cell>
        </row>
        <row r="61">
          <cell r="A61" t="str">
            <v>&gt; Small Non Domestic Two Rate</v>
          </cell>
        </row>
        <row r="62">
          <cell r="A62" t="str">
            <v>Small Non Domestic Two Rate</v>
          </cell>
          <cell r="B62">
            <v>550080.69944613928</v>
          </cell>
          <cell r="C62">
            <v>27763</v>
          </cell>
          <cell r="D62">
            <v>12070501.564611023</v>
          </cell>
          <cell r="E62">
            <v>11321636.284111023</v>
          </cell>
          <cell r="F62">
            <v>748865.28049999999</v>
          </cell>
          <cell r="G62">
            <v>0</v>
          </cell>
          <cell r="H62">
            <v>0</v>
          </cell>
          <cell r="I62">
            <v>2.194314684511649</v>
          </cell>
          <cell r="J62">
            <v>434.76935362212379</v>
          </cell>
          <cell r="K62">
            <v>2.0581773357091895</v>
          </cell>
          <cell r="L62">
            <v>11053921.076314706</v>
          </cell>
          <cell r="M62">
            <v>267715.2077963177</v>
          </cell>
          <cell r="N62">
            <v>0</v>
          </cell>
          <cell r="O62">
            <v>0.97635366469314755</v>
          </cell>
          <cell r="P62">
            <v>2.3646335306852579E-2</v>
          </cell>
          <cell r="Q62">
            <v>0</v>
          </cell>
          <cell r="R62">
            <v>6.2040941421652722E-2</v>
          </cell>
          <cell r="S62">
            <v>0</v>
          </cell>
          <cell r="T62">
            <v>0</v>
          </cell>
        </row>
        <row r="63">
          <cell r="A63" t="str">
            <v>LDNO LV: Small Non Domestic Two Rate</v>
          </cell>
          <cell r="B63">
            <v>50.22828437997741</v>
          </cell>
          <cell r="C63">
            <v>2</v>
          </cell>
          <cell r="D63">
            <v>772.97930992931265</v>
          </cell>
          <cell r="E63">
            <v>739.0343099293126</v>
          </cell>
          <cell r="F63">
            <v>33.945000000000007</v>
          </cell>
          <cell r="G63">
            <v>0</v>
          </cell>
          <cell r="H63">
            <v>0</v>
          </cell>
          <cell r="I63">
            <v>1.5389323355775353</v>
          </cell>
          <cell r="J63">
            <v>386.48965496465632</v>
          </cell>
          <cell r="K63">
            <v>1.4713508913394526</v>
          </cell>
          <cell r="L63">
            <v>728.53225124159712</v>
          </cell>
          <cell r="M63">
            <v>10.502058687715499</v>
          </cell>
          <cell r="N63">
            <v>0</v>
          </cell>
          <cell r="O63">
            <v>0.98578948426803081</v>
          </cell>
          <cell r="P63">
            <v>1.42105157319692E-2</v>
          </cell>
          <cell r="Q63">
            <v>0</v>
          </cell>
          <cell r="R63">
            <v>4.3914500121748676E-2</v>
          </cell>
          <cell r="S63">
            <v>0</v>
          </cell>
          <cell r="T63">
            <v>0</v>
          </cell>
        </row>
        <row r="64">
          <cell r="A64" t="str">
            <v>LDNO HV: Small Non Domestic Two Rate</v>
          </cell>
          <cell r="B64">
            <v>1143.0596385493272</v>
          </cell>
          <cell r="C64">
            <v>22</v>
          </cell>
          <cell r="D64">
            <v>9911.8101558829512</v>
          </cell>
          <cell r="E64">
            <v>9689.3791558829507</v>
          </cell>
          <cell r="F64">
            <v>222.43099999999998</v>
          </cell>
          <cell r="G64">
            <v>0</v>
          </cell>
          <cell r="H64">
            <v>0</v>
          </cell>
          <cell r="I64">
            <v>0.86712974735615433</v>
          </cell>
          <cell r="J64">
            <v>450.53682526740687</v>
          </cell>
          <cell r="K64">
            <v>0.84767048272125822</v>
          </cell>
          <cell r="L64">
            <v>9529.3166354574932</v>
          </cell>
          <cell r="M64">
            <v>160.06252042545722</v>
          </cell>
          <cell r="N64">
            <v>0</v>
          </cell>
          <cell r="O64">
            <v>0.98348062163216365</v>
          </cell>
          <cell r="P64">
            <v>1.6519378367836346E-2</v>
          </cell>
          <cell r="Q64">
            <v>0</v>
          </cell>
          <cell r="R64">
            <v>2.2441006889945388E-2</v>
          </cell>
          <cell r="S64">
            <v>0</v>
          </cell>
          <cell r="T64">
            <v>0</v>
          </cell>
        </row>
        <row r="65">
          <cell r="A65" t="str">
            <v>&gt; Small Non Domestic Off Peak (related MPAN)</v>
          </cell>
        </row>
        <row r="66">
          <cell r="A66" t="str">
            <v>Small Non Domestic Off Peak (related MPAN)</v>
          </cell>
          <cell r="B66">
            <v>23325.86026304205</v>
          </cell>
          <cell r="C66">
            <v>3507</v>
          </cell>
          <cell r="D66">
            <v>39653.962447171492</v>
          </cell>
          <cell r="E66">
            <v>39653.962447171492</v>
          </cell>
          <cell r="F66">
            <v>0</v>
          </cell>
          <cell r="G66">
            <v>0</v>
          </cell>
          <cell r="H66">
            <v>0</v>
          </cell>
          <cell r="I66">
            <v>0.17000000000000004</v>
          </cell>
          <cell r="J66">
            <v>11.307089377579553</v>
          </cell>
          <cell r="K66">
            <v>0.17000000000000004</v>
          </cell>
          <cell r="L66">
            <v>39653.962447171492</v>
          </cell>
          <cell r="M66">
            <v>0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  <cell r="J68" t="str">
            <v/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</row>
        <row r="69">
          <cell r="A69" t="str">
            <v>&gt; LV Medium Non-Domestic</v>
          </cell>
        </row>
        <row r="70">
          <cell r="A70" t="str">
            <v>LV Medium Non-Domestic</v>
          </cell>
          <cell r="B70">
            <v>533522.74866071995</v>
          </cell>
          <cell r="C70">
            <v>6068.9846575342472</v>
          </cell>
          <cell r="D70">
            <v>12338743.096284531</v>
          </cell>
          <cell r="E70">
            <v>11572069.505944531</v>
          </cell>
          <cell r="F70">
            <v>766673.59034000011</v>
          </cell>
          <cell r="G70">
            <v>0</v>
          </cell>
          <cell r="H70">
            <v>0</v>
          </cell>
          <cell r="I70">
            <v>2.312692968998598</v>
          </cell>
          <cell r="J70">
            <v>2033.0819391620621</v>
          </cell>
          <cell r="K70">
            <v>2.1689927064953496</v>
          </cell>
          <cell r="L70">
            <v>11436397.344714299</v>
          </cell>
          <cell r="M70">
            <v>135672.16123023359</v>
          </cell>
          <cell r="N70">
            <v>0</v>
          </cell>
          <cell r="O70">
            <v>0.98827589471697019</v>
          </cell>
          <cell r="P70">
            <v>1.1724105283029909E-2</v>
          </cell>
          <cell r="Q70">
            <v>0</v>
          </cell>
          <cell r="R70">
            <v>6.2135469095783553E-2</v>
          </cell>
          <cell r="S70">
            <v>0</v>
          </cell>
          <cell r="T70">
            <v>0</v>
          </cell>
        </row>
        <row r="71">
          <cell r="A71" t="str">
            <v>LDNO LV: LV Medium Non-Domestic</v>
          </cell>
          <cell r="B71">
            <v>116.41752569010873</v>
          </cell>
          <cell r="C71">
            <v>1.300821917808219</v>
          </cell>
          <cell r="D71">
            <v>1622.8863059726339</v>
          </cell>
          <cell r="E71">
            <v>1519.4748659726338</v>
          </cell>
          <cell r="F71">
            <v>103.41144</v>
          </cell>
          <cell r="G71">
            <v>0</v>
          </cell>
          <cell r="H71">
            <v>0</v>
          </cell>
          <cell r="I71">
            <v>1.3940223315625067</v>
          </cell>
          <cell r="J71">
            <v>1247.5853026116501</v>
          </cell>
          <cell r="K71">
            <v>1.3051942626038255</v>
          </cell>
          <cell r="L71">
            <v>1497.2361647224818</v>
          </cell>
          <cell r="M71">
            <v>22.238701250152047</v>
          </cell>
          <cell r="N71">
            <v>0</v>
          </cell>
          <cell r="O71">
            <v>0.98536421908109895</v>
          </cell>
          <cell r="P71">
            <v>1.463578091890108E-2</v>
          </cell>
          <cell r="Q71">
            <v>0</v>
          </cell>
          <cell r="R71">
            <v>6.372069295268537E-2</v>
          </cell>
          <cell r="S71">
            <v>0</v>
          </cell>
          <cell r="T71">
            <v>0</v>
          </cell>
        </row>
        <row r="72">
          <cell r="A72" t="str">
            <v>LDNO HV: LV Medium Non-Domestic</v>
          </cell>
          <cell r="B72">
            <v>4114.5121380357587</v>
          </cell>
          <cell r="C72">
            <v>37.073424657534247</v>
          </cell>
          <cell r="D72">
            <v>37746.555936342353</v>
          </cell>
          <cell r="E72">
            <v>35994.187836342353</v>
          </cell>
          <cell r="F72">
            <v>1752.3680999999999</v>
          </cell>
          <cell r="G72">
            <v>0</v>
          </cell>
          <cell r="H72">
            <v>0</v>
          </cell>
          <cell r="I72">
            <v>0.91740052453368914</v>
          </cell>
          <cell r="J72">
            <v>1018.1567061857963</v>
          </cell>
          <cell r="K72">
            <v>0.87481058820076163</v>
          </cell>
          <cell r="L72">
            <v>35732.677053615189</v>
          </cell>
          <cell r="M72">
            <v>261.51078272716501</v>
          </cell>
          <cell r="N72">
            <v>0</v>
          </cell>
          <cell r="O72">
            <v>0.99273463860564948</v>
          </cell>
          <cell r="P72">
            <v>7.2653613943505814E-3</v>
          </cell>
          <cell r="Q72">
            <v>0</v>
          </cell>
          <cell r="R72">
            <v>4.642458249582504E-2</v>
          </cell>
          <cell r="S72">
            <v>0</v>
          </cell>
          <cell r="T72">
            <v>0</v>
          </cell>
        </row>
        <row r="73">
          <cell r="A73" t="str">
            <v>&gt; LV Sub Medium Non-Domestic</v>
          </cell>
        </row>
        <row r="74">
          <cell r="A74" t="str">
            <v>LV Sub Medium Non-Domestic</v>
          </cell>
          <cell r="B74">
            <v>53804.705648400006</v>
          </cell>
          <cell r="C74">
            <v>450.0843835616439</v>
          </cell>
          <cell r="D74">
            <v>1102798.3889023254</v>
          </cell>
          <cell r="E74">
            <v>1065818.7808223255</v>
          </cell>
          <cell r="F74">
            <v>36979.608080000013</v>
          </cell>
          <cell r="G74">
            <v>0</v>
          </cell>
          <cell r="H74">
            <v>0</v>
          </cell>
          <cell r="I74">
            <v>2.0496318595418606</v>
          </cell>
          <cell r="J74">
            <v>2450.203626652346</v>
          </cell>
          <cell r="K74">
            <v>1.9809025399881912</v>
          </cell>
          <cell r="L74">
            <v>1052557.0102662048</v>
          </cell>
          <cell r="M74">
            <v>13261.7705561208</v>
          </cell>
          <cell r="N74">
            <v>0</v>
          </cell>
          <cell r="O74">
            <v>0.98755719940880693</v>
          </cell>
          <cell r="P74">
            <v>1.2442800591193156E-2</v>
          </cell>
          <cell r="Q74">
            <v>0</v>
          </cell>
          <cell r="R74">
            <v>3.3532519136891203E-2</v>
          </cell>
          <cell r="S74">
            <v>0</v>
          </cell>
          <cell r="T74">
            <v>0</v>
          </cell>
        </row>
        <row r="75">
          <cell r="A75" t="str">
            <v>&gt; HV Medium Non-Domestic</v>
          </cell>
        </row>
        <row r="76">
          <cell r="A76" t="str">
            <v>HV Medium Non-Domestic</v>
          </cell>
          <cell r="B76">
            <v>1975.1286542399998</v>
          </cell>
          <cell r="C76">
            <v>17.561095890410957</v>
          </cell>
          <cell r="D76">
            <v>41993.942274921596</v>
          </cell>
          <cell r="E76">
            <v>32695.245414921596</v>
          </cell>
          <cell r="F76">
            <v>9298.6968599999982</v>
          </cell>
          <cell r="G76">
            <v>0</v>
          </cell>
          <cell r="H76">
            <v>0</v>
          </cell>
          <cell r="I76">
            <v>2.1261370587061958</v>
          </cell>
          <cell r="J76">
            <v>2391.305334073822</v>
          </cell>
          <cell r="K76">
            <v>1.6553476324053555</v>
          </cell>
          <cell r="L76">
            <v>32450.836158921597</v>
          </cell>
          <cell r="M76">
            <v>244.409256</v>
          </cell>
          <cell r="N76">
            <v>0</v>
          </cell>
          <cell r="O76">
            <v>0.99252462390484297</v>
          </cell>
          <cell r="P76">
            <v>7.4753760951571102E-3</v>
          </cell>
          <cell r="Q76">
            <v>0</v>
          </cell>
          <cell r="R76">
            <v>0.22142948140291882</v>
          </cell>
          <cell r="S76">
            <v>0</v>
          </cell>
          <cell r="T76">
            <v>0</v>
          </cell>
        </row>
        <row r="77">
          <cell r="A77" t="str">
            <v>&gt; LV Network Domestic</v>
          </cell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  <cell r="J80" t="str">
            <v/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</row>
        <row r="81">
          <cell r="A81" t="str">
            <v>&gt; LV Network Non-Domestic Non-CT</v>
          </cell>
        </row>
        <row r="82">
          <cell r="A82" t="str">
            <v>LV Network Non-Domestic Non-CT</v>
          </cell>
          <cell r="B82">
            <v>149687.6028666498</v>
          </cell>
          <cell r="C82">
            <v>2200.9758617656676</v>
          </cell>
          <cell r="D82">
            <v>3723978.6013653958</v>
          </cell>
          <cell r="E82">
            <v>3664610.5789580597</v>
          </cell>
          <cell r="F82">
            <v>59368.022407336233</v>
          </cell>
          <cell r="G82">
            <v>0</v>
          </cell>
          <cell r="H82">
            <v>0</v>
          </cell>
          <cell r="I82">
            <v>2.487833681646253</v>
          </cell>
          <cell r="J82">
            <v>1691.967034285394</v>
          </cell>
          <cell r="K82">
            <v>2.4481723995691897</v>
          </cell>
          <cell r="L82">
            <v>3182640.2567150858</v>
          </cell>
          <cell r="M82">
            <v>382752.10568887857</v>
          </cell>
          <cell r="N82">
            <v>99218.216554095154</v>
          </cell>
          <cell r="O82">
            <v>0.86847979836918709</v>
          </cell>
          <cell r="P82">
            <v>0.1044455058571884</v>
          </cell>
          <cell r="Q82">
            <v>2.7074695773624431E-2</v>
          </cell>
          <cell r="R82">
            <v>1.5942095474331931E-2</v>
          </cell>
          <cell r="S82">
            <v>0</v>
          </cell>
          <cell r="T82">
            <v>0</v>
          </cell>
        </row>
        <row r="83">
          <cell r="A83" t="str">
            <v>LDNO LV: LV Network Non-Domestic Non-CT</v>
          </cell>
          <cell r="B83">
            <v>44.082445802243129</v>
          </cell>
          <cell r="C83">
            <v>0.4717556235699642</v>
          </cell>
          <cell r="D83">
            <v>673.43040370672156</v>
          </cell>
          <cell r="E83">
            <v>665.42353138568035</v>
          </cell>
          <cell r="F83">
            <v>8.006872321041218</v>
          </cell>
          <cell r="G83">
            <v>0</v>
          </cell>
          <cell r="H83">
            <v>0</v>
          </cell>
          <cell r="I83">
            <v>1.527661161832482</v>
          </cell>
          <cell r="J83">
            <v>1427.4984124420253</v>
          </cell>
          <cell r="K83">
            <v>1.5094977587469076</v>
          </cell>
          <cell r="L83">
            <v>577.20431938730667</v>
          </cell>
          <cell r="M83">
            <v>69.419265748653828</v>
          </cell>
          <cell r="N83">
            <v>18.799946249719813</v>
          </cell>
          <cell r="O83">
            <v>0.86742396708654756</v>
          </cell>
          <cell r="P83">
            <v>0.10432343082922677</v>
          </cell>
          <cell r="Q83">
            <v>2.8252602084225573E-2</v>
          </cell>
          <cell r="R83">
            <v>1.1889680473244872E-2</v>
          </cell>
          <cell r="S83">
            <v>0</v>
          </cell>
          <cell r="T83">
            <v>0</v>
          </cell>
        </row>
        <row r="84">
          <cell r="A84" t="str">
            <v>LDNO HV: LV Network Non-Domestic Non-CT</v>
          </cell>
          <cell r="B84">
            <v>1212.464066934916</v>
          </cell>
          <cell r="C84">
            <v>13.445035271743974</v>
          </cell>
          <cell r="D84">
            <v>12122.447667298606</v>
          </cell>
          <cell r="E84">
            <v>11986.511638183638</v>
          </cell>
          <cell r="F84">
            <v>135.93602911496745</v>
          </cell>
          <cell r="G84">
            <v>0</v>
          </cell>
          <cell r="H84">
            <v>0</v>
          </cell>
          <cell r="I84">
            <v>0.99981912849127996</v>
          </cell>
          <cell r="J84">
            <v>901.63003832166123</v>
          </cell>
          <cell r="K84">
            <v>0.98860757733507854</v>
          </cell>
          <cell r="L84">
            <v>10458.32261778043</v>
          </cell>
          <cell r="M84">
            <v>1258.7873321130469</v>
          </cell>
          <cell r="N84">
            <v>269.40168829016079</v>
          </cell>
          <cell r="O84">
            <v>0.87250760967560537</v>
          </cell>
          <cell r="P84">
            <v>0.1050169866021</v>
          </cell>
          <cell r="Q84">
            <v>2.247540372229466E-2</v>
          </cell>
          <cell r="R84">
            <v>1.1213579373220735E-2</v>
          </cell>
          <cell r="S84">
            <v>0</v>
          </cell>
          <cell r="T84">
            <v>0</v>
          </cell>
        </row>
        <row r="85">
          <cell r="A85" t="str">
            <v>&gt; LV HH Metered</v>
          </cell>
        </row>
        <row r="86">
          <cell r="A86" t="str">
            <v>LV HH Metered</v>
          </cell>
          <cell r="B86">
            <v>972189.87119167019</v>
          </cell>
          <cell r="C86">
            <v>4354.0394807000857</v>
          </cell>
          <cell r="D86">
            <v>24536950.623358674</v>
          </cell>
          <cell r="E86">
            <v>18806747.232797746</v>
          </cell>
          <cell r="F86">
            <v>160829.51033809976</v>
          </cell>
          <cell r="G86">
            <v>5268185.0706128329</v>
          </cell>
          <cell r="H86">
            <v>301188.80961000005</v>
          </cell>
          <cell r="I86">
            <v>2.5238846186786841</v>
          </cell>
          <cell r="J86">
            <v>5635.4451382726966</v>
          </cell>
          <cell r="K86">
            <v>1.9344726570484851</v>
          </cell>
          <cell r="L86">
            <v>16723608.789128754</v>
          </cell>
          <cell r="M86">
            <v>1671223.1918703355</v>
          </cell>
          <cell r="N86">
            <v>411915.25179865549</v>
          </cell>
          <cell r="O86">
            <v>0.88923451685275312</v>
          </cell>
          <cell r="P86">
            <v>8.8862958127912242E-2</v>
          </cell>
          <cell r="Q86">
            <v>2.1902525019334658E-2</v>
          </cell>
          <cell r="R86">
            <v>6.5545842597487794E-3</v>
          </cell>
          <cell r="S86">
            <v>0.21470414769460508</v>
          </cell>
          <cell r="T86">
            <v>1.2274907922880787E-2</v>
          </cell>
        </row>
        <row r="87">
          <cell r="A87" t="str">
            <v>LDNO LV: LV HH Metered</v>
          </cell>
          <cell r="B87">
            <v>257.09890380537132</v>
          </cell>
          <cell r="C87">
            <v>2.2274224586218172</v>
          </cell>
          <cell r="D87">
            <v>3232.6884978186176</v>
          </cell>
          <cell r="E87">
            <v>3037.2352512242578</v>
          </cell>
          <cell r="F87">
            <v>51.788685874186569</v>
          </cell>
          <cell r="G87">
            <v>116.07176072017353</v>
          </cell>
          <cell r="H87">
            <v>27.592800000000004</v>
          </cell>
          <cell r="I87">
            <v>1.2573715601159559</v>
          </cell>
          <cell r="J87">
            <v>1451.3135958136982</v>
          </cell>
          <cell r="K87">
            <v>1.1813489697036987</v>
          </cell>
          <cell r="L87">
            <v>2657.9442735628409</v>
          </cell>
          <cell r="M87">
            <v>322.63459477069347</v>
          </cell>
          <cell r="N87">
            <v>56.656382890722995</v>
          </cell>
          <cell r="O87">
            <v>0.87511965775172296</v>
          </cell>
          <cell r="P87">
            <v>0.10622640924526507</v>
          </cell>
          <cell r="Q87">
            <v>1.8653933003011793E-2</v>
          </cell>
          <cell r="R87">
            <v>1.6020314332523225E-2</v>
          </cell>
          <cell r="S87">
            <v>3.5905643491012967E-2</v>
          </cell>
          <cell r="T87">
            <v>8.5355579477018346E-3</v>
          </cell>
        </row>
        <row r="88">
          <cell r="A88" t="str">
            <v>LDNO HV: LV HH Metered</v>
          </cell>
          <cell r="B88">
            <v>35528.618673607343</v>
          </cell>
          <cell r="C88">
            <v>64.481540070721763</v>
          </cell>
          <cell r="D88">
            <v>352457.27973727556</v>
          </cell>
          <cell r="E88">
            <v>281555.55891855102</v>
          </cell>
          <cell r="F88">
            <v>892.00538456832942</v>
          </cell>
          <cell r="G88">
            <v>67754.089204156204</v>
          </cell>
          <cell r="H88">
            <v>2255.6262300000008</v>
          </cell>
          <cell r="I88">
            <v>0.99203766680380601</v>
          </cell>
          <cell r="J88">
            <v>5466.0183263412928</v>
          </cell>
          <cell r="K88">
            <v>0.79247538865817579</v>
          </cell>
          <cell r="L88">
            <v>253073.14351240799</v>
          </cell>
          <cell r="M88">
            <v>22920.329751733298</v>
          </cell>
          <cell r="N88">
            <v>5562.0856544097187</v>
          </cell>
          <cell r="O88">
            <v>0.89883909408308826</v>
          </cell>
          <cell r="P88">
            <v>8.140606365496672E-2</v>
          </cell>
          <cell r="Q88">
            <v>1.9754842261944936E-2</v>
          </cell>
          <cell r="R88">
            <v>2.5308184448147512E-3</v>
          </cell>
          <cell r="S88">
            <v>0.19223347934439214</v>
          </cell>
          <cell r="T88">
            <v>6.3997152553675789E-3</v>
          </cell>
        </row>
        <row r="89">
          <cell r="A89" t="str">
            <v>&gt; LV Sub HH Metered</v>
          </cell>
        </row>
        <row r="90">
          <cell r="A90" t="str">
            <v>LV Sub HH Metered</v>
          </cell>
          <cell r="B90">
            <v>747817.33688928001</v>
          </cell>
          <cell r="C90">
            <v>1571.915616438356</v>
          </cell>
          <cell r="D90">
            <v>16001630.345151072</v>
          </cell>
          <cell r="E90">
            <v>12005640.917491073</v>
          </cell>
          <cell r="F90">
            <v>44695.062679999995</v>
          </cell>
          <cell r="G90">
            <v>3717905.6044799997</v>
          </cell>
          <cell r="H90">
            <v>233388.76049999997</v>
          </cell>
          <cell r="I90">
            <v>2.1397779318293919</v>
          </cell>
          <cell r="J90">
            <v>10179.700600855116</v>
          </cell>
          <cell r="K90">
            <v>1.6054242560665049</v>
          </cell>
          <cell r="L90">
            <v>11000900.539284853</v>
          </cell>
          <cell r="M90">
            <v>775128.69476283016</v>
          </cell>
          <cell r="N90">
            <v>229611.68344338934</v>
          </cell>
          <cell r="O90">
            <v>0.91631097538970963</v>
          </cell>
          <cell r="P90">
            <v>6.4563708017748689E-2</v>
          </cell>
          <cell r="Q90">
            <v>1.9125316592541679E-2</v>
          </cell>
          <cell r="R90">
            <v>2.7931568043967352E-3</v>
          </cell>
          <cell r="S90">
            <v>0.23234542507767816</v>
          </cell>
          <cell r="T90">
            <v>1.4585311338023947E-2</v>
          </cell>
        </row>
        <row r="91">
          <cell r="A91" t="str">
            <v>LDNO HV: LV Sub HH Metered</v>
          </cell>
          <cell r="B91">
            <v>23.750238620046886</v>
          </cell>
          <cell r="C91">
            <v>1</v>
          </cell>
          <cell r="D91">
            <v>6639.4463194609079</v>
          </cell>
          <cell r="E91">
            <v>88.499319460907742</v>
          </cell>
          <cell r="F91">
            <v>17.446999999999999</v>
          </cell>
          <cell r="G91">
            <v>6533.5</v>
          </cell>
          <cell r="H91">
            <v>0</v>
          </cell>
          <cell r="I91">
            <v>27.955282579168465</v>
          </cell>
          <cell r="J91">
            <v>6639.4463194609079</v>
          </cell>
          <cell r="K91">
            <v>0.3726249696969699</v>
          </cell>
          <cell r="L91">
            <v>73.133116590913573</v>
          </cell>
          <cell r="M91">
            <v>8.2963574586754412</v>
          </cell>
          <cell r="N91">
            <v>7.0698454113187248</v>
          </cell>
          <cell r="O91">
            <v>0.82636925387000537</v>
          </cell>
          <cell r="P91">
            <v>9.374487294605853E-2</v>
          </cell>
          <cell r="Q91">
            <v>7.9885873183936112E-2</v>
          </cell>
          <cell r="R91">
            <v>2.6277793599838329E-3</v>
          </cell>
          <cell r="S91">
            <v>0.98404289840398762</v>
          </cell>
          <cell r="T91">
            <v>0</v>
          </cell>
        </row>
        <row r="92">
          <cell r="A92" t="str">
            <v>&gt; HV HH Metered</v>
          </cell>
        </row>
        <row r="93">
          <cell r="A93" t="str">
            <v>HV HH Metered</v>
          </cell>
          <cell r="B93">
            <v>2550188.2570723202</v>
          </cell>
          <cell r="C93">
            <v>1039.438904109589</v>
          </cell>
          <cell r="D93">
            <v>42058819.209294319</v>
          </cell>
          <cell r="E93">
            <v>32996454.426374324</v>
          </cell>
          <cell r="F93">
            <v>293234.55008000002</v>
          </cell>
          <cell r="G93">
            <v>8292233.6809200002</v>
          </cell>
          <cell r="H93">
            <v>476896.55192000023</v>
          </cell>
          <cell r="I93">
            <v>1.6492437016229891</v>
          </cell>
          <cell r="J93">
            <v>40463.002724843194</v>
          </cell>
          <cell r="K93">
            <v>1.2938830823515388</v>
          </cell>
          <cell r="L93">
            <v>31152715.646611318</v>
          </cell>
          <cell r="M93">
            <v>1298783.4539513597</v>
          </cell>
          <cell r="N93">
            <v>544955.32581164362</v>
          </cell>
          <cell r="O93">
            <v>0.9441231243836522</v>
          </cell>
          <cell r="P93">
            <v>3.9361303404563126E-2</v>
          </cell>
          <cell r="Q93">
            <v>1.6515572211784565E-2</v>
          </cell>
          <cell r="R93">
            <v>6.9720109977600116E-3</v>
          </cell>
          <cell r="S93">
            <v>0.19715802385359288</v>
          </cell>
          <cell r="T93">
            <v>1.1338800301236554E-2</v>
          </cell>
        </row>
        <row r="94">
          <cell r="A94" t="str">
            <v>LDNO HV: HV HH Metered</v>
          </cell>
          <cell r="B94">
            <v>15356.797184349511</v>
          </cell>
          <cell r="C94">
            <v>7</v>
          </cell>
          <cell r="D94">
            <v>188041.06529620601</v>
          </cell>
          <cell r="E94">
            <v>140916.51989620601</v>
          </cell>
          <cell r="F94">
            <v>1437.1875</v>
          </cell>
          <cell r="G94">
            <v>45223.5</v>
          </cell>
          <cell r="H94">
            <v>463.85789999999992</v>
          </cell>
          <cell r="I94">
            <v>1.2244810101929542</v>
          </cell>
          <cell r="J94">
            <v>26863.009328029431</v>
          </cell>
          <cell r="K94">
            <v>0.91761659807435303</v>
          </cell>
          <cell r="L94">
            <v>133286.31359449288</v>
          </cell>
          <cell r="M94">
            <v>4954.9973812989047</v>
          </cell>
          <cell r="N94">
            <v>2675.2089204142194</v>
          </cell>
          <cell r="O94">
            <v>0.94585300355605384</v>
          </cell>
          <cell r="P94">
            <v>3.5162643705284345E-2</v>
          </cell>
          <cell r="Q94">
            <v>1.8984352738661735E-2</v>
          </cell>
          <cell r="R94">
            <v>7.6429448947021956E-3</v>
          </cell>
          <cell r="S94">
            <v>0.24049799935329577</v>
          </cell>
          <cell r="T94">
            <v>2.4667904282999129E-3</v>
          </cell>
        </row>
        <row r="95">
          <cell r="A95" t="str">
            <v>&gt; NHH UMS category A</v>
          </cell>
        </row>
        <row r="96">
          <cell r="A96" t="str">
            <v>NHH UMS category A</v>
          </cell>
          <cell r="B96">
            <v>13729.213342319999</v>
          </cell>
          <cell r="C96">
            <v>712.52859088629771</v>
          </cell>
          <cell r="D96">
            <v>333894.46848522237</v>
          </cell>
          <cell r="E96">
            <v>333894.46848522237</v>
          </cell>
          <cell r="F96">
            <v>0</v>
          </cell>
          <cell r="G96">
            <v>0</v>
          </cell>
          <cell r="H96">
            <v>0</v>
          </cell>
          <cell r="I96">
            <v>2.4319999999999999</v>
          </cell>
          <cell r="J96">
            <v>468.60501144227607</v>
          </cell>
          <cell r="K96">
            <v>2.4319999999999999</v>
          </cell>
          <cell r="L96">
            <v>333894.46848522237</v>
          </cell>
          <cell r="M96">
            <v>0</v>
          </cell>
          <cell r="N96">
            <v>0</v>
          </cell>
          <cell r="O96">
            <v>1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A97" t="str">
            <v>LDNO LV: NHH UMS category A</v>
          </cell>
          <cell r="B97">
            <v>170.41772904049424</v>
          </cell>
          <cell r="C97">
            <v>0</v>
          </cell>
          <cell r="D97">
            <v>2607.391254319562</v>
          </cell>
          <cell r="E97">
            <v>2607.391254319562</v>
          </cell>
          <cell r="F97">
            <v>0</v>
          </cell>
          <cell r="G97">
            <v>0</v>
          </cell>
          <cell r="H97">
            <v>0</v>
          </cell>
          <cell r="I97">
            <v>1.5300000000000002</v>
          </cell>
          <cell r="J97" t="str">
            <v/>
          </cell>
          <cell r="K97">
            <v>1.5300000000000002</v>
          </cell>
          <cell r="L97">
            <v>2607.391254319562</v>
          </cell>
          <cell r="M97">
            <v>0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 t="str">
            <v>LDNO HV: NHH UMS category A</v>
          </cell>
          <cell r="B98">
            <v>7.5209088963481801</v>
          </cell>
          <cell r="C98">
            <v>0</v>
          </cell>
          <cell r="D98">
            <v>68.440270956768444</v>
          </cell>
          <cell r="E98">
            <v>68.440270956768444</v>
          </cell>
          <cell r="F98">
            <v>0</v>
          </cell>
          <cell r="G98">
            <v>0</v>
          </cell>
          <cell r="H98">
            <v>0</v>
          </cell>
          <cell r="I98">
            <v>0.91000000000000014</v>
          </cell>
          <cell r="J98" t="str">
            <v/>
          </cell>
          <cell r="K98">
            <v>0.91000000000000014</v>
          </cell>
          <cell r="L98">
            <v>68.440270956768444</v>
          </cell>
          <cell r="M98">
            <v>0</v>
          </cell>
          <cell r="N98">
            <v>0</v>
          </cell>
          <cell r="O98">
            <v>1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A99" t="str">
            <v>&gt; NHH UMS category B</v>
          </cell>
        </row>
        <row r="100">
          <cell r="A100" t="str">
            <v>NHH UMS category B</v>
          </cell>
          <cell r="B100">
            <v>4919.5618768799995</v>
          </cell>
          <cell r="C100">
            <v>666.03736367953206</v>
          </cell>
          <cell r="D100">
            <v>169085.34170836557</v>
          </cell>
          <cell r="E100">
            <v>169085.34170836557</v>
          </cell>
          <cell r="F100">
            <v>0</v>
          </cell>
          <cell r="G100">
            <v>0</v>
          </cell>
          <cell r="H100">
            <v>0</v>
          </cell>
          <cell r="I100">
            <v>3.4369999999999994</v>
          </cell>
          <cell r="J100">
            <v>253.86765207022532</v>
          </cell>
          <cell r="K100">
            <v>3.4369999999999994</v>
          </cell>
          <cell r="L100">
            <v>169085.34170836557</v>
          </cell>
          <cell r="M100">
            <v>0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A101" t="str">
            <v>LDNO LV: NHH UMS category B</v>
          </cell>
          <cell r="B101">
            <v>74.730392800822074</v>
          </cell>
          <cell r="C101">
            <v>0</v>
          </cell>
          <cell r="D101">
            <v>1616.4183962817813</v>
          </cell>
          <cell r="E101">
            <v>1616.4183962817813</v>
          </cell>
          <cell r="F101">
            <v>0</v>
          </cell>
          <cell r="G101">
            <v>0</v>
          </cell>
          <cell r="H101">
            <v>0</v>
          </cell>
          <cell r="I101">
            <v>2.1629999999999998</v>
          </cell>
          <cell r="J101" t="str">
            <v/>
          </cell>
          <cell r="K101">
            <v>2.1629999999999998</v>
          </cell>
          <cell r="L101">
            <v>1616.4183962817813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 t="str">
            <v>LDNO HV: NHH UMS category B</v>
          </cell>
          <cell r="B102">
            <v>160.40081778803821</v>
          </cell>
          <cell r="C102">
            <v>0</v>
          </cell>
          <cell r="D102">
            <v>2062.7545167541716</v>
          </cell>
          <cell r="E102">
            <v>2062.7545167541716</v>
          </cell>
          <cell r="F102">
            <v>0</v>
          </cell>
          <cell r="G102">
            <v>0</v>
          </cell>
          <cell r="H102">
            <v>0</v>
          </cell>
          <cell r="I102">
            <v>1.2860000000000003</v>
          </cell>
          <cell r="J102" t="str">
            <v/>
          </cell>
          <cell r="K102">
            <v>1.2860000000000003</v>
          </cell>
          <cell r="L102">
            <v>2062.7545167541716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&gt; NHH UMS category C</v>
          </cell>
        </row>
        <row r="104">
          <cell r="A104" t="str">
            <v>NHH UMS category C</v>
          </cell>
          <cell r="B104">
            <v>605.50569408000013</v>
          </cell>
          <cell r="C104">
            <v>169.7940471899262</v>
          </cell>
          <cell r="D104">
            <v>33496.574996505602</v>
          </cell>
          <cell r="E104">
            <v>33496.574996505602</v>
          </cell>
          <cell r="F104">
            <v>0</v>
          </cell>
          <cell r="G104">
            <v>0</v>
          </cell>
          <cell r="H104">
            <v>0</v>
          </cell>
          <cell r="I104">
            <v>5.532</v>
          </cell>
          <cell r="J104">
            <v>197.27767581296536</v>
          </cell>
          <cell r="K104">
            <v>5.532</v>
          </cell>
          <cell r="L104">
            <v>33496.574996505602</v>
          </cell>
          <cell r="M104">
            <v>0</v>
          </cell>
          <cell r="N104">
            <v>0</v>
          </cell>
          <cell r="O104">
            <v>1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LDNO LV: NHH UMS category C</v>
          </cell>
          <cell r="B105">
            <v>6.8645436994184763</v>
          </cell>
          <cell r="C105">
            <v>0</v>
          </cell>
          <cell r="D105">
            <v>238.95476617675715</v>
          </cell>
          <cell r="E105">
            <v>238.95476617675715</v>
          </cell>
          <cell r="F105">
            <v>0</v>
          </cell>
          <cell r="G105">
            <v>0</v>
          </cell>
          <cell r="H105">
            <v>0</v>
          </cell>
          <cell r="I105">
            <v>3.4809999999999999</v>
          </cell>
          <cell r="J105" t="str">
            <v/>
          </cell>
          <cell r="K105">
            <v>3.4809999999999999</v>
          </cell>
          <cell r="L105">
            <v>238.95476617675715</v>
          </cell>
          <cell r="M105">
            <v>0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A106" t="str">
            <v>LDNO HV: NHH UMS category C</v>
          </cell>
          <cell r="B106">
            <v>122.18456741553865</v>
          </cell>
          <cell r="C106">
            <v>0</v>
          </cell>
          <cell r="D106">
            <v>2529.2205455016501</v>
          </cell>
          <cell r="E106">
            <v>2529.2205455016501</v>
          </cell>
          <cell r="F106">
            <v>0</v>
          </cell>
          <cell r="G106">
            <v>0</v>
          </cell>
          <cell r="H106">
            <v>0</v>
          </cell>
          <cell r="I106">
            <v>2.0700000000000003</v>
          </cell>
          <cell r="J106" t="str">
            <v/>
          </cell>
          <cell r="K106">
            <v>2.0700000000000003</v>
          </cell>
          <cell r="L106">
            <v>2529.2205455016501</v>
          </cell>
          <cell r="M106">
            <v>0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&gt; NHH UMS category D</v>
          </cell>
        </row>
        <row r="108">
          <cell r="A108" t="str">
            <v>NHH UMS category D</v>
          </cell>
          <cell r="B108">
            <v>0</v>
          </cell>
          <cell r="C108">
            <v>1.0106788523209893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 t="str">
            <v/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  <cell r="J109" t="str">
            <v/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  <cell r="J110" t="str">
            <v/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</row>
        <row r="111">
          <cell r="A111" t="str">
            <v>&gt; LV UMS (Pseudo HH Metered)</v>
          </cell>
        </row>
        <row r="112">
          <cell r="A112" t="str">
            <v>LV UMS (Pseudo HH Metered)</v>
          </cell>
          <cell r="B112">
            <v>121017.40318248002</v>
          </cell>
          <cell r="C112">
            <v>0</v>
          </cell>
          <cell r="D112">
            <v>4334868.4796606107</v>
          </cell>
          <cell r="E112">
            <v>4334868.4796606107</v>
          </cell>
          <cell r="F112">
            <v>0</v>
          </cell>
          <cell r="G112">
            <v>0</v>
          </cell>
          <cell r="H112">
            <v>0</v>
          </cell>
          <cell r="I112">
            <v>3.5820207388883887</v>
          </cell>
          <cell r="J112" t="str">
            <v/>
          </cell>
          <cell r="K112">
            <v>3.5820207388883887</v>
          </cell>
          <cell r="L112">
            <v>3177350.1259633387</v>
          </cell>
          <cell r="M112">
            <v>391712.10918739199</v>
          </cell>
          <cell r="N112">
            <v>765806.24450988008</v>
          </cell>
          <cell r="O112">
            <v>0.73297497741202577</v>
          </cell>
          <cell r="P112">
            <v>9.0363089682033507E-2</v>
          </cell>
          <cell r="Q112">
            <v>0.17666193290594073</v>
          </cell>
          <cell r="R112">
            <v>0</v>
          </cell>
          <cell r="S112">
            <v>0</v>
          </cell>
          <cell r="T112">
            <v>0</v>
          </cell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  <cell r="J113" t="str">
            <v/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  <cell r="J114" t="str">
            <v/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</row>
        <row r="115">
          <cell r="A115" t="str">
            <v>&gt; LV Generation NHH or Aggregate HH</v>
          </cell>
        </row>
        <row r="116">
          <cell r="A116" t="str">
            <v>LV Generation NHH or Aggregate HH</v>
          </cell>
          <cell r="B116">
            <v>2909.5225527458178</v>
          </cell>
          <cell r="C116">
            <v>262.77650160345729</v>
          </cell>
          <cell r="D116">
            <v>-18795.515690737986</v>
          </cell>
          <cell r="E116">
            <v>-18795.515690737986</v>
          </cell>
          <cell r="F116">
            <v>0</v>
          </cell>
          <cell r="G116">
            <v>0</v>
          </cell>
          <cell r="H116">
            <v>0</v>
          </cell>
          <cell r="I116">
            <v>-0.64600000000000013</v>
          </cell>
          <cell r="J116">
            <v>-71.52662272329566</v>
          </cell>
          <cell r="K116">
            <v>-0.64600000000000013</v>
          </cell>
          <cell r="L116">
            <v>-18795.515690737986</v>
          </cell>
          <cell r="M116">
            <v>0</v>
          </cell>
          <cell r="N116">
            <v>0</v>
          </cell>
          <cell r="O116">
            <v>1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A117" t="str">
            <v>LDNO LV: LV Generation NHH or Aggregate HH</v>
          </cell>
          <cell r="B117">
            <v>131.37291442659162</v>
          </cell>
          <cell r="C117">
            <v>0</v>
          </cell>
          <cell r="D117">
            <v>-848.66902719578195</v>
          </cell>
          <cell r="E117">
            <v>-848.66902719578195</v>
          </cell>
          <cell r="F117">
            <v>0</v>
          </cell>
          <cell r="G117">
            <v>0</v>
          </cell>
          <cell r="H117">
            <v>0</v>
          </cell>
          <cell r="I117">
            <v>-0.64600000000000013</v>
          </cell>
          <cell r="J117" t="str">
            <v/>
          </cell>
          <cell r="K117">
            <v>-0.64600000000000013</v>
          </cell>
          <cell r="L117">
            <v>-848.66902719578195</v>
          </cell>
          <cell r="M117">
            <v>0</v>
          </cell>
          <cell r="N117">
            <v>0</v>
          </cell>
          <cell r="O117">
            <v>1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</row>
        <row r="119">
          <cell r="A119" t="str">
            <v>&gt; LV Sub Generation NHH</v>
          </cell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  <cell r="J120" t="str">
            <v/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  <cell r="J121" t="str">
            <v/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</row>
        <row r="122">
          <cell r="A122" t="str">
            <v>&gt; LV Generation Intermittent</v>
          </cell>
        </row>
        <row r="123">
          <cell r="A123" t="str">
            <v>LV Generation Intermittent</v>
          </cell>
          <cell r="B123">
            <v>71952.316851985845</v>
          </cell>
          <cell r="C123">
            <v>501.29671075121087</v>
          </cell>
          <cell r="D123">
            <v>-459006.75849382853</v>
          </cell>
          <cell r="E123">
            <v>-464811.96686382859</v>
          </cell>
          <cell r="F123">
            <v>0</v>
          </cell>
          <cell r="G123">
            <v>0</v>
          </cell>
          <cell r="H123">
            <v>5805.2083700000003</v>
          </cell>
          <cell r="I123">
            <v>-0.63793186734772978</v>
          </cell>
          <cell r="J123">
            <v>-915.63887942929182</v>
          </cell>
          <cell r="K123">
            <v>-0.64600000000000013</v>
          </cell>
          <cell r="L123">
            <v>-464811.96686382859</v>
          </cell>
          <cell r="M123">
            <v>0</v>
          </cell>
          <cell r="N123">
            <v>0</v>
          </cell>
          <cell r="O123">
            <v>1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-1.2647326564534786E-2</v>
          </cell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  <cell r="J124" t="str">
            <v/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</row>
        <row r="125">
          <cell r="A125" t="str">
            <v>LDNO HV: LV Generation Intermittent</v>
          </cell>
          <cell r="B125">
            <v>521.48274625493195</v>
          </cell>
          <cell r="C125">
            <v>0</v>
          </cell>
          <cell r="D125">
            <v>-3368.7785408068607</v>
          </cell>
          <cell r="E125">
            <v>-3368.7785408068607</v>
          </cell>
          <cell r="F125">
            <v>0</v>
          </cell>
          <cell r="G125">
            <v>0</v>
          </cell>
          <cell r="H125">
            <v>0</v>
          </cell>
          <cell r="I125">
            <v>-0.64600000000000013</v>
          </cell>
          <cell r="J125" t="str">
            <v/>
          </cell>
          <cell r="K125">
            <v>-0.64600000000000013</v>
          </cell>
          <cell r="L125">
            <v>-3368.7785408068607</v>
          </cell>
          <cell r="M125">
            <v>0</v>
          </cell>
          <cell r="N125">
            <v>0</v>
          </cell>
          <cell r="O125">
            <v>1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A126" t="str">
            <v>&gt; LV Generation Non-Intermittent</v>
          </cell>
        </row>
        <row r="127">
          <cell r="A127" t="str">
            <v>LV Generation Non-Intermittent</v>
          </cell>
          <cell r="B127">
            <v>2470.0161762435237</v>
          </cell>
          <cell r="C127">
            <v>8.0854308185679145</v>
          </cell>
          <cell r="D127">
            <v>-15859.359711520809</v>
          </cell>
          <cell r="E127">
            <v>-16420.419211520806</v>
          </cell>
          <cell r="F127">
            <v>0</v>
          </cell>
          <cell r="G127">
            <v>0</v>
          </cell>
          <cell r="H127">
            <v>561.05949999999996</v>
          </cell>
          <cell r="I127">
            <v>-0.64207513554183326</v>
          </cell>
          <cell r="J127">
            <v>-1961.4736762202372</v>
          </cell>
          <cell r="K127">
            <v>-0.66478994629474386</v>
          </cell>
          <cell r="L127">
            <v>-11519.58978335018</v>
          </cell>
          <cell r="M127">
            <v>-3720.3989673888364</v>
          </cell>
          <cell r="N127">
            <v>-1180.4304607817905</v>
          </cell>
          <cell r="O127">
            <v>0.70154054138081123</v>
          </cell>
          <cell r="P127">
            <v>0.22657149732075962</v>
          </cell>
          <cell r="Q127">
            <v>7.188796129842917E-2</v>
          </cell>
          <cell r="R127">
            <v>0</v>
          </cell>
          <cell r="S127">
            <v>0</v>
          </cell>
          <cell r="T127">
            <v>-3.5377184842615442E-2</v>
          </cell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  <cell r="J128" t="str">
            <v/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</row>
        <row r="129">
          <cell r="A129" t="str">
            <v>LDNO HV: LV Generation Non-Intermittent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  <cell r="J129" t="str">
            <v/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</row>
        <row r="130">
          <cell r="A130" t="str">
            <v>&gt; LV Sub Generation Intermittent</v>
          </cell>
        </row>
        <row r="131">
          <cell r="A131" t="str">
            <v>LV Sub Generation Intermittent</v>
          </cell>
          <cell r="B131">
            <v>11369.436806012916</v>
          </cell>
          <cell r="C131">
            <v>60.640731139259373</v>
          </cell>
          <cell r="D131">
            <v>-64988.52093323569</v>
          </cell>
          <cell r="E131">
            <v>-66624.899683235693</v>
          </cell>
          <cell r="F131">
            <v>0</v>
          </cell>
          <cell r="G131">
            <v>0</v>
          </cell>
          <cell r="H131">
            <v>1636.3787500000003</v>
          </cell>
          <cell r="I131">
            <v>-0.57160721363845768</v>
          </cell>
          <cell r="J131">
            <v>-1071.6975160472878</v>
          </cell>
          <cell r="K131">
            <v>-0.58600000000000008</v>
          </cell>
          <cell r="L131">
            <v>-66624.899683235693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-2.5179504418650987E-2</v>
          </cell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  <cell r="J132" t="str">
            <v/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</row>
        <row r="133">
          <cell r="A133" t="str">
            <v>&gt; LV Sub Generation Non-Intermittent</v>
          </cell>
        </row>
        <row r="134">
          <cell r="A134" t="str">
            <v>LV Sub Generation Non-Intermittent</v>
          </cell>
          <cell r="B134">
            <v>3530.5359037256403</v>
          </cell>
          <cell r="C134">
            <v>9.0961096708889073</v>
          </cell>
          <cell r="D134">
            <v>-21204.427092032329</v>
          </cell>
          <cell r="E134">
            <v>-21494.353342032329</v>
          </cell>
          <cell r="F134">
            <v>0</v>
          </cell>
          <cell r="G134">
            <v>0</v>
          </cell>
          <cell r="H134">
            <v>289.92625000000004</v>
          </cell>
          <cell r="I134">
            <v>-0.60060080594722465</v>
          </cell>
          <cell r="J134">
            <v>-2331.1534116496805</v>
          </cell>
          <cell r="K134">
            <v>-0.60881276747108448</v>
          </cell>
          <cell r="L134">
            <v>-16083.22735154719</v>
          </cell>
          <cell r="M134">
            <v>-3633.3552539392831</v>
          </cell>
          <cell r="N134">
            <v>-1777.7707365458573</v>
          </cell>
          <cell r="O134">
            <v>0.74825360389402118</v>
          </cell>
          <cell r="P134">
            <v>0.16903766287466004</v>
          </cell>
          <cell r="Q134">
            <v>8.270873323131879E-2</v>
          </cell>
          <cell r="R134">
            <v>0</v>
          </cell>
          <cell r="S134">
            <v>0</v>
          </cell>
          <cell r="T134">
            <v>-1.367291126242884E-2</v>
          </cell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  <cell r="J135" t="str">
            <v/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</row>
        <row r="136">
          <cell r="A136" t="str">
            <v>&gt; HV Generation Intermittent</v>
          </cell>
        </row>
        <row r="137">
          <cell r="A137" t="str">
            <v>HV Generation Intermittent</v>
          </cell>
          <cell r="B137">
            <v>331383.34514890902</v>
          </cell>
          <cell r="C137">
            <v>147</v>
          </cell>
          <cell r="D137">
            <v>-1217119.7673569198</v>
          </cell>
          <cell r="E137">
            <v>-1239373.7108569199</v>
          </cell>
          <cell r="F137">
            <v>19997.218500000003</v>
          </cell>
          <cell r="G137">
            <v>0</v>
          </cell>
          <cell r="H137">
            <v>2256.7250000000004</v>
          </cell>
          <cell r="I137">
            <v>-0.36728453169847752</v>
          </cell>
          <cell r="J137">
            <v>-8279.7263085504746</v>
          </cell>
          <cell r="K137">
            <v>-0.37400000000000005</v>
          </cell>
          <cell r="L137">
            <v>-1239373.7108569199</v>
          </cell>
          <cell r="M137">
            <v>0</v>
          </cell>
          <cell r="N137">
            <v>0</v>
          </cell>
          <cell r="O137">
            <v>1</v>
          </cell>
          <cell r="P137">
            <v>0</v>
          </cell>
          <cell r="Q137">
            <v>0</v>
          </cell>
          <cell r="R137">
            <v>-1.64299512967616E-2</v>
          </cell>
          <cell r="S137">
            <v>0</v>
          </cell>
          <cell r="T137">
            <v>-1.8541519581928019E-3</v>
          </cell>
        </row>
        <row r="138">
          <cell r="A138" t="str">
            <v>LDNO HV: HV Generation Intermittent</v>
          </cell>
          <cell r="B138">
            <v>63.286861742145874</v>
          </cell>
          <cell r="C138">
            <v>0</v>
          </cell>
          <cell r="D138">
            <v>-130.23301291562558</v>
          </cell>
          <cell r="E138">
            <v>-236.69286291562557</v>
          </cell>
          <cell r="F138">
            <v>0</v>
          </cell>
          <cell r="G138">
            <v>0</v>
          </cell>
          <cell r="H138">
            <v>106.45984999999999</v>
          </cell>
          <cell r="I138">
            <v>-0.20578206807953781</v>
          </cell>
          <cell r="J138" t="str">
            <v/>
          </cell>
          <cell r="K138">
            <v>-0.374</v>
          </cell>
          <cell r="L138">
            <v>-236.69286291562557</v>
          </cell>
          <cell r="M138">
            <v>0</v>
          </cell>
          <cell r="N138">
            <v>0</v>
          </cell>
          <cell r="O138">
            <v>1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-0.81745670791608294</v>
          </cell>
        </row>
        <row r="139">
          <cell r="A139" t="str">
            <v>&gt; HV Generation Non-Intermittent</v>
          </cell>
        </row>
        <row r="140">
          <cell r="A140" t="str">
            <v>HV Generation Non-Intermittent</v>
          </cell>
          <cell r="B140">
            <v>226383.60562321375</v>
          </cell>
          <cell r="C140">
            <v>52</v>
          </cell>
          <cell r="D140">
            <v>-860358.0130061839</v>
          </cell>
          <cell r="E140">
            <v>-868976.21700618404</v>
          </cell>
          <cell r="F140">
            <v>7073.8460000000014</v>
          </cell>
          <cell r="G140">
            <v>0</v>
          </cell>
          <cell r="H140">
            <v>1544.3579999999999</v>
          </cell>
          <cell r="I140">
            <v>-0.38004431046925657</v>
          </cell>
          <cell r="J140">
            <v>-16545.346403965075</v>
          </cell>
          <cell r="K140">
            <v>-0.3838512133482328</v>
          </cell>
          <cell r="L140">
            <v>-704384.80440977192</v>
          </cell>
          <cell r="M140">
            <v>-103481.33633563681</v>
          </cell>
          <cell r="N140">
            <v>-61110.076260775175</v>
          </cell>
          <cell r="O140">
            <v>0.81059157963670625</v>
          </cell>
          <cell r="P140">
            <v>0.11908419852059125</v>
          </cell>
          <cell r="Q140">
            <v>7.0324221842702386E-2</v>
          </cell>
          <cell r="R140">
            <v>-8.2219795632323088E-3</v>
          </cell>
          <cell r="S140">
            <v>0</v>
          </cell>
          <cell r="T140">
            <v>-1.7950178607668756E-3</v>
          </cell>
        </row>
        <row r="141">
          <cell r="A141" t="str">
            <v>LDNO HV: HV Generation Non-Intermittent</v>
          </cell>
          <cell r="B141">
            <v>5.0771859970127773</v>
          </cell>
          <cell r="C141">
            <v>0</v>
          </cell>
          <cell r="D141">
            <v>-254.97479610941411</v>
          </cell>
          <cell r="E141">
            <v>-255.94094610941411</v>
          </cell>
          <cell r="F141">
            <v>0</v>
          </cell>
          <cell r="G141">
            <v>0</v>
          </cell>
          <cell r="H141">
            <v>0.96614999999999995</v>
          </cell>
          <cell r="I141">
            <v>-5.021970758200144</v>
          </cell>
          <cell r="J141" t="str">
            <v/>
          </cell>
          <cell r="K141">
            <v>-5.0410000000000004</v>
          </cell>
          <cell r="L141">
            <v>-255.94094610941411</v>
          </cell>
          <cell r="M141">
            <v>0</v>
          </cell>
          <cell r="N141">
            <v>0</v>
          </cell>
          <cell r="O141">
            <v>1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-3.7891980491491723E-3</v>
          </cell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by tariff (in Volume forecasts for the charging year) (copy)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13243586.761650262</v>
          </cell>
          <cell r="C156">
            <v>1618533.2661645915</v>
          </cell>
          <cell r="D156">
            <v>330924689.37306815</v>
          </cell>
          <cell r="E156">
            <v>283044280.60846317</v>
          </cell>
          <cell r="F156">
            <v>29456034.966797322</v>
          </cell>
          <cell r="G156">
            <v>17397951.516977709</v>
          </cell>
          <cell r="H156">
            <v>1026422.2808300002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>
        <row r="148">
          <cell r="B148">
            <v>1.008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Summary statistics for WPD South West in April 15 (DCP179)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128022921.52007926</v>
          </cell>
          <cell r="D14">
            <v>13189.74555939436</v>
          </cell>
          <cell r="E14">
            <v>4.3179459254728086E-5</v>
          </cell>
          <cell r="F14"/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by tariff (in Volume forecasts for the charging year) (copy)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</row>
        <row r="45">
          <cell r="A45" t="str">
            <v>&gt; Domestic Unrestricted</v>
          </cell>
        </row>
        <row r="46">
          <cell r="A46" t="str">
            <v>Domestic Unrestricted</v>
          </cell>
          <cell r="B46">
            <v>4290939.5165220276</v>
          </cell>
          <cell r="C46">
            <v>1195490</v>
          </cell>
          <cell r="D46">
            <v>144818589.834791</v>
          </cell>
          <cell r="E46">
            <v>124866339.93079102</v>
          </cell>
          <cell r="F46">
            <v>19952249.903999999</v>
          </cell>
          <cell r="G46">
            <v>0</v>
          </cell>
          <cell r="H46">
            <v>0</v>
          </cell>
          <cell r="I46">
            <v>3.3749855778012008</v>
          </cell>
        </row>
        <row r="47">
          <cell r="A47" t="str">
            <v>LDNO LV: Domestic Unrestricted</v>
          </cell>
          <cell r="B47">
            <v>14926.848307863251</v>
          </cell>
          <cell r="C47">
            <v>4822</v>
          </cell>
          <cell r="D47">
            <v>326553.84256315557</v>
          </cell>
          <cell r="E47">
            <v>275549.61976315558</v>
          </cell>
          <cell r="F47">
            <v>51004.222800000003</v>
          </cell>
          <cell r="G47">
            <v>0</v>
          </cell>
          <cell r="H47">
            <v>0</v>
          </cell>
          <cell r="I47">
            <v>2.1876945208261525</v>
          </cell>
        </row>
        <row r="48">
          <cell r="A48" t="str">
            <v>LDNO HV: Domestic Unrestricted</v>
          </cell>
          <cell r="B48">
            <v>19637.868890578757</v>
          </cell>
          <cell r="C48">
            <v>6443</v>
          </cell>
          <cell r="D48">
            <v>254966.06677402579</v>
          </cell>
          <cell r="E48">
            <v>214641.9069740258</v>
          </cell>
          <cell r="F48">
            <v>40324.159800000001</v>
          </cell>
          <cell r="G48">
            <v>0</v>
          </cell>
          <cell r="H48">
            <v>0</v>
          </cell>
          <cell r="I48">
            <v>1.2983387769553012</v>
          </cell>
        </row>
        <row r="49">
          <cell r="A49" t="str">
            <v>&gt; Domestic Two Rate</v>
          </cell>
        </row>
        <row r="50">
          <cell r="A50" t="str">
            <v>Domestic Two Rate</v>
          </cell>
          <cell r="B50">
            <v>1468090.5966089817</v>
          </cell>
          <cell r="C50">
            <v>224253</v>
          </cell>
          <cell r="D50">
            <v>28974641.282358333</v>
          </cell>
          <cell r="E50">
            <v>25231948.413558334</v>
          </cell>
          <cell r="F50">
            <v>3742692.8687999994</v>
          </cell>
          <cell r="G50">
            <v>0</v>
          </cell>
          <cell r="H50">
            <v>0</v>
          </cell>
          <cell r="I50">
            <v>1.9736276050867985</v>
          </cell>
        </row>
        <row r="51">
          <cell r="A51" t="str">
            <v>LDNO LV: Domestic Two Rate</v>
          </cell>
          <cell r="B51">
            <v>2262.2384290526452</v>
          </cell>
          <cell r="C51">
            <v>438</v>
          </cell>
          <cell r="D51">
            <v>39730.783439091494</v>
          </cell>
          <cell r="E51">
            <v>35097.882239091494</v>
          </cell>
          <cell r="F51">
            <v>4632.9012000000002</v>
          </cell>
          <cell r="G51">
            <v>0</v>
          </cell>
          <cell r="H51">
            <v>0</v>
          </cell>
          <cell r="I51">
            <v>1.7562597703607001</v>
          </cell>
        </row>
        <row r="52">
          <cell r="A52" t="str">
            <v>LDNO HV: Domestic Two Rate</v>
          </cell>
          <cell r="B52">
            <v>1079.9382553484052</v>
          </cell>
          <cell r="C52">
            <v>273</v>
          </cell>
          <cell r="D52">
            <v>11340.381066824697</v>
          </cell>
          <cell r="E52">
            <v>9631.7832668246974</v>
          </cell>
          <cell r="F52">
            <v>1708.5978</v>
          </cell>
          <cell r="G52">
            <v>0</v>
          </cell>
          <cell r="H52">
            <v>0</v>
          </cell>
          <cell r="I52">
            <v>1.0500953189371101</v>
          </cell>
        </row>
        <row r="53">
          <cell r="A53" t="str">
            <v>&gt; Domestic Off Peak (related MPAN)</v>
          </cell>
        </row>
        <row r="54">
          <cell r="A54" t="str">
            <v>Domestic Off Peak (related MPAN)</v>
          </cell>
          <cell r="B54">
            <v>73622.900414584816</v>
          </cell>
          <cell r="C54">
            <v>16320</v>
          </cell>
          <cell r="D54">
            <v>133257.44975039852</v>
          </cell>
          <cell r="E54">
            <v>133257.44975039852</v>
          </cell>
          <cell r="F54">
            <v>0</v>
          </cell>
          <cell r="G54">
            <v>0</v>
          </cell>
          <cell r="H54">
            <v>0</v>
          </cell>
          <cell r="I54">
            <v>0.18099999999999999</v>
          </cell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</row>
        <row r="57">
          <cell r="A57" t="str">
            <v>&gt; Small Non Domestic Unrestricted</v>
          </cell>
        </row>
        <row r="58">
          <cell r="A58" t="str">
            <v>Small Non Domestic Unrestricted</v>
          </cell>
          <cell r="B58">
            <v>1193627.2538431787</v>
          </cell>
          <cell r="C58">
            <v>108227</v>
          </cell>
          <cell r="D58">
            <v>27440507.541415755</v>
          </cell>
          <cell r="E58">
            <v>24540976.339015756</v>
          </cell>
          <cell r="F58">
            <v>2899531.2024000003</v>
          </cell>
          <cell r="G58">
            <v>0</v>
          </cell>
          <cell r="H58">
            <v>0</v>
          </cell>
          <cell r="I58">
            <v>2.2989176439348418</v>
          </cell>
        </row>
        <row r="59">
          <cell r="A59" t="str">
            <v>LDNO LV: Small Non Domestic Unrestricted</v>
          </cell>
          <cell r="B59">
            <v>732.33594813142463</v>
          </cell>
          <cell r="C59">
            <v>89</v>
          </cell>
          <cell r="D59">
            <v>11061.094363633778</v>
          </cell>
          <cell r="E59">
            <v>9549.6607636337776</v>
          </cell>
          <cell r="F59">
            <v>1511.4335999999998</v>
          </cell>
          <cell r="G59">
            <v>0</v>
          </cell>
          <cell r="H59">
            <v>0</v>
          </cell>
          <cell r="I59">
            <v>1.5103852803971274</v>
          </cell>
        </row>
        <row r="60">
          <cell r="A60" t="str">
            <v>LDNO HV: Small Non Domestic Unrestricted</v>
          </cell>
          <cell r="B60">
            <v>5309.6832109572451</v>
          </cell>
          <cell r="C60">
            <v>236</v>
          </cell>
          <cell r="D60">
            <v>43366.094388589932</v>
          </cell>
          <cell r="E60">
            <v>40990.754388589929</v>
          </cell>
          <cell r="F60">
            <v>2375.34</v>
          </cell>
          <cell r="G60">
            <v>0</v>
          </cell>
          <cell r="H60">
            <v>0</v>
          </cell>
          <cell r="I60">
            <v>0.81673600223640785</v>
          </cell>
        </row>
        <row r="61">
          <cell r="A61" t="str">
            <v>&gt; Small Non Domestic Two Rate</v>
          </cell>
        </row>
        <row r="62">
          <cell r="A62" t="str">
            <v>Small Non Domestic Two Rate</v>
          </cell>
          <cell r="B62">
            <v>555412.77476588357</v>
          </cell>
          <cell r="C62">
            <v>27300</v>
          </cell>
          <cell r="D62">
            <v>10549942.627196804</v>
          </cell>
          <cell r="E62">
            <v>9818542.8671968039</v>
          </cell>
          <cell r="F62">
            <v>731399.76</v>
          </cell>
          <cell r="G62">
            <v>0</v>
          </cell>
          <cell r="H62">
            <v>0</v>
          </cell>
          <cell r="I62">
            <v>1.8994778490004651</v>
          </cell>
        </row>
        <row r="63">
          <cell r="A63" t="str">
            <v>LDNO LV: Small Non Domestic Two Rate</v>
          </cell>
          <cell r="B63">
            <v>624.26050379770322</v>
          </cell>
          <cell r="C63">
            <v>1</v>
          </cell>
          <cell r="D63">
            <v>6976.8308706430334</v>
          </cell>
          <cell r="E63">
            <v>6959.8484706430336</v>
          </cell>
          <cell r="F63">
            <v>16.982399999999998</v>
          </cell>
          <cell r="G63">
            <v>0</v>
          </cell>
          <cell r="H63">
            <v>0</v>
          </cell>
          <cell r="I63">
            <v>1.1176152949288514</v>
          </cell>
        </row>
        <row r="64">
          <cell r="A64" t="str">
            <v>LDNO HV: Small Non Domestic Two Rate</v>
          </cell>
          <cell r="B64">
            <v>786.03661557156647</v>
          </cell>
          <cell r="C64">
            <v>15</v>
          </cell>
          <cell r="D64">
            <v>5670.9716399529343</v>
          </cell>
          <cell r="E64">
            <v>5519.9966399529339</v>
          </cell>
          <cell r="F64">
            <v>150.97499999999999</v>
          </cell>
          <cell r="G64">
            <v>0</v>
          </cell>
          <cell r="H64">
            <v>0</v>
          </cell>
          <cell r="I64">
            <v>0.72146405493200705</v>
          </cell>
        </row>
        <row r="65">
          <cell r="A65" t="str">
            <v>&gt; Small Non Domestic Off Peak (related MPAN)</v>
          </cell>
        </row>
        <row r="66">
          <cell r="A66" t="str">
            <v>Small Non Domestic Off Peak (related MPAN)</v>
          </cell>
          <cell r="B66">
            <v>26247.101929221681</v>
          </cell>
          <cell r="C66">
            <v>3435</v>
          </cell>
          <cell r="D66">
            <v>50131.964684813414</v>
          </cell>
          <cell r="E66">
            <v>50131.964684813414</v>
          </cell>
          <cell r="F66">
            <v>0</v>
          </cell>
          <cell r="G66">
            <v>0</v>
          </cell>
          <cell r="H66">
            <v>0</v>
          </cell>
          <cell r="I66">
            <v>0.19100000000000003</v>
          </cell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</row>
        <row r="69">
          <cell r="A69" t="str">
            <v>&gt; LV Medium Non-Domestic</v>
          </cell>
        </row>
        <row r="70">
          <cell r="A70" t="str">
            <v>LV Medium Non-Domestic</v>
          </cell>
          <cell r="B70">
            <v>874795.68846558407</v>
          </cell>
          <cell r="C70">
            <v>9354</v>
          </cell>
          <cell r="D70">
            <v>17689458.779095229</v>
          </cell>
          <cell r="E70">
            <v>16421713.029895229</v>
          </cell>
          <cell r="F70">
            <v>1267745.7492</v>
          </cell>
          <cell r="G70">
            <v>0</v>
          </cell>
          <cell r="H70">
            <v>0</v>
          </cell>
          <cell r="I70">
            <v>2.022124595758243</v>
          </cell>
        </row>
        <row r="71">
          <cell r="A71" t="str">
            <v>LDNO LV: LV Medium Non-Domestic</v>
          </cell>
          <cell r="B71">
            <v>0.64818048392488592</v>
          </cell>
          <cell r="C71">
            <v>1</v>
          </cell>
          <cell r="D71">
            <v>90.509128754552762</v>
          </cell>
          <cell r="E71">
            <v>4.5357287545527587</v>
          </cell>
          <cell r="F71">
            <v>85.973399999999998</v>
          </cell>
          <cell r="G71">
            <v>0</v>
          </cell>
          <cell r="H71">
            <v>0</v>
          </cell>
          <cell r="I71">
            <v>13.963568944022908</v>
          </cell>
        </row>
        <row r="72">
          <cell r="A72" t="str">
            <v>LDNO HV: LV Medium Non-Domestic</v>
          </cell>
          <cell r="B72">
            <v>5100.7168199113912</v>
          </cell>
          <cell r="C72">
            <v>47</v>
          </cell>
          <cell r="D72">
            <v>40706.168688886479</v>
          </cell>
          <cell r="E72">
            <v>38315.090688886477</v>
          </cell>
          <cell r="F72">
            <v>2391.078</v>
          </cell>
          <cell r="G72">
            <v>0</v>
          </cell>
          <cell r="H72">
            <v>0</v>
          </cell>
          <cell r="I72">
            <v>0.79804800239025275</v>
          </cell>
        </row>
        <row r="73">
          <cell r="A73" t="str">
            <v>&gt; LV Sub Medium Non-Domestic</v>
          </cell>
        </row>
        <row r="74">
          <cell r="A74" t="str">
            <v>LV Sub Medium Non-Domestic</v>
          </cell>
          <cell r="B74">
            <v>89732.301707028033</v>
          </cell>
          <cell r="C74">
            <v>707</v>
          </cell>
          <cell r="D74">
            <v>1596339.5587924758</v>
          </cell>
          <cell r="E74">
            <v>1537574.7085924759</v>
          </cell>
          <cell r="F74">
            <v>58764.850200000008</v>
          </cell>
          <cell r="G74">
            <v>0</v>
          </cell>
          <cell r="H74">
            <v>0</v>
          </cell>
          <cell r="I74">
            <v>1.7790021301408867</v>
          </cell>
        </row>
        <row r="75">
          <cell r="A75" t="str">
            <v>&gt; HV Medium Non-Domestic</v>
          </cell>
        </row>
        <row r="76">
          <cell r="A76" t="str">
            <v>HV Medium Non-Domestic</v>
          </cell>
          <cell r="B76">
            <v>2680.1007331845758</v>
          </cell>
          <cell r="C76">
            <v>26</v>
          </cell>
          <cell r="D76">
            <v>53435.12049301315</v>
          </cell>
          <cell r="E76">
            <v>40421.990493013152</v>
          </cell>
          <cell r="F76">
            <v>13013.13</v>
          </cell>
          <cell r="G76">
            <v>0</v>
          </cell>
          <cell r="H76">
            <v>0</v>
          </cell>
          <cell r="I76">
            <v>1.9937728396320369</v>
          </cell>
        </row>
        <row r="77">
          <cell r="A77" t="str">
            <v>&gt; LV Network Domestic</v>
          </cell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</row>
        <row r="81">
          <cell r="A81" t="str">
            <v>&gt; LV Network Non-Domestic Non-CT</v>
          </cell>
        </row>
        <row r="82">
          <cell r="A82" t="str">
            <v>LV Network Non-Domestic Non-CT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 t="str">
            <v/>
          </cell>
        </row>
        <row r="83">
          <cell r="A83" t="str">
            <v>LDNO LV: LV Network Non-Domestic Non-CT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 t="str">
            <v/>
          </cell>
        </row>
        <row r="84">
          <cell r="A84" t="str">
            <v>LDNO HV: LV Network Non-Domestic Non-CT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 t="str">
            <v/>
          </cell>
        </row>
        <row r="85">
          <cell r="A85" t="str">
            <v>&gt; LV HH Metered</v>
          </cell>
        </row>
        <row r="86">
          <cell r="A86" t="str">
            <v>LV HH Metered</v>
          </cell>
          <cell r="B86">
            <v>826708.81219169917</v>
          </cell>
          <cell r="C86">
            <v>3115</v>
          </cell>
          <cell r="D86">
            <v>18492022.691171885</v>
          </cell>
          <cell r="E86">
            <v>13876628.868571883</v>
          </cell>
          <cell r="F86">
            <v>106940.44200000001</v>
          </cell>
          <cell r="G86">
            <v>4245599.9999999991</v>
          </cell>
          <cell r="H86">
            <v>262853.38060000003</v>
          </cell>
          <cell r="I86">
            <v>2.2368241899039916</v>
          </cell>
        </row>
        <row r="87">
          <cell r="A87" t="str">
            <v>LDNO LV: LV HH Metered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 t="str">
            <v/>
          </cell>
        </row>
        <row r="88">
          <cell r="A88" t="str">
            <v>LDNO HV: LV HH Metered</v>
          </cell>
          <cell r="B88">
            <v>30540.940180356491</v>
          </cell>
          <cell r="C88">
            <v>69</v>
          </cell>
          <cell r="D88">
            <v>284363.385787429</v>
          </cell>
          <cell r="E88">
            <v>205612.64498742897</v>
          </cell>
          <cell r="F88">
            <v>888.94079999999997</v>
          </cell>
          <cell r="G88">
            <v>75798.600000000006</v>
          </cell>
          <cell r="H88">
            <v>2063.1999999999998</v>
          </cell>
          <cell r="I88">
            <v>0.93108916787809826</v>
          </cell>
        </row>
        <row r="89">
          <cell r="A89" t="str">
            <v>&gt; LV Sub HH Metered</v>
          </cell>
        </row>
        <row r="90">
          <cell r="A90" t="str">
            <v>LV Sub HH Metered</v>
          </cell>
          <cell r="B90">
            <v>742263.73788662534</v>
          </cell>
          <cell r="C90">
            <v>1328</v>
          </cell>
          <cell r="D90">
            <v>14078507.568909287</v>
          </cell>
          <cell r="E90">
            <v>10079744.494839288</v>
          </cell>
          <cell r="F90">
            <v>34509.407999999996</v>
          </cell>
          <cell r="G90">
            <v>3758014.8</v>
          </cell>
          <cell r="H90">
            <v>206238.86606999999</v>
          </cell>
          <cell r="I90">
            <v>1.8966988214988976</v>
          </cell>
        </row>
        <row r="91">
          <cell r="A91" t="str">
            <v>LDNO HV: LV Sub HH Metered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 t="str">
            <v/>
          </cell>
        </row>
        <row r="92">
          <cell r="A92" t="str">
            <v>&gt; HV HH Metered</v>
          </cell>
        </row>
        <row r="93">
          <cell r="A93" t="str">
            <v>HV HH Metered</v>
          </cell>
          <cell r="B93">
            <v>2694746.2319235839</v>
          </cell>
          <cell r="C93">
            <v>987</v>
          </cell>
          <cell r="D93">
            <v>37816161.98129122</v>
          </cell>
          <cell r="E93">
            <v>28435083.20173122</v>
          </cell>
          <cell r="F93">
            <v>257673.9186</v>
          </cell>
          <cell r="G93">
            <v>8714752.8000000007</v>
          </cell>
          <cell r="H93">
            <v>408652.06095999992</v>
          </cell>
          <cell r="I93">
            <v>1.4033292461196618</v>
          </cell>
        </row>
        <row r="94">
          <cell r="A94" t="str">
            <v>LDNO HV: HV HH Metered</v>
          </cell>
          <cell r="B94">
            <v>9669.9172379839692</v>
          </cell>
          <cell r="C94">
            <v>4</v>
          </cell>
          <cell r="D94">
            <v>114927.34853259678</v>
          </cell>
          <cell r="E94">
            <v>81530.037832596747</v>
          </cell>
          <cell r="F94">
            <v>754.39919999999995</v>
          </cell>
          <cell r="G94">
            <v>32574</v>
          </cell>
          <cell r="H94">
            <v>68.911500000000004</v>
          </cell>
          <cell r="I94">
            <v>1.1885039520416556</v>
          </cell>
        </row>
        <row r="95">
          <cell r="A95" t="str">
            <v>&gt; NHH UMS category A</v>
          </cell>
        </row>
        <row r="96">
          <cell r="A96" t="str">
            <v>NHH UMS category A</v>
          </cell>
          <cell r="B96">
            <v>13888.880918624196</v>
          </cell>
          <cell r="C96">
            <v>705</v>
          </cell>
          <cell r="D96">
            <v>302499.826407635</v>
          </cell>
          <cell r="E96">
            <v>302499.826407635</v>
          </cell>
          <cell r="F96">
            <v>0</v>
          </cell>
          <cell r="G96">
            <v>0</v>
          </cell>
          <cell r="H96">
            <v>0</v>
          </cell>
          <cell r="I96">
            <v>2.1779999999999999</v>
          </cell>
        </row>
        <row r="97">
          <cell r="A97" t="str">
            <v>LDNO LV: NHH UMS category A</v>
          </cell>
          <cell r="B97">
            <v>123.87920407572531</v>
          </cell>
          <cell r="C97">
            <v>0</v>
          </cell>
          <cell r="D97">
            <v>1712.0106003265237</v>
          </cell>
          <cell r="E97">
            <v>1712.0106003265237</v>
          </cell>
          <cell r="F97">
            <v>0</v>
          </cell>
          <cell r="G97">
            <v>0</v>
          </cell>
          <cell r="H97">
            <v>0</v>
          </cell>
          <cell r="I97">
            <v>1.3819999999999999</v>
          </cell>
        </row>
        <row r="98">
          <cell r="A98" t="str">
            <v>LDNO HV: NHH UMS category A</v>
          </cell>
          <cell r="B98">
            <v>10.40420543122422</v>
          </cell>
          <cell r="C98">
            <v>0</v>
          </cell>
          <cell r="D98">
            <v>85.106400427414115</v>
          </cell>
          <cell r="E98">
            <v>85.106400427414115</v>
          </cell>
          <cell r="F98">
            <v>0</v>
          </cell>
          <cell r="G98">
            <v>0</v>
          </cell>
          <cell r="H98">
            <v>0</v>
          </cell>
          <cell r="I98">
            <v>0.81800000000000006</v>
          </cell>
        </row>
        <row r="99">
          <cell r="A99" t="str">
            <v>&gt; NHH UMS category B</v>
          </cell>
        </row>
        <row r="100">
          <cell r="A100" t="str">
            <v>NHH UMS category B</v>
          </cell>
          <cell r="B100">
            <v>5281.8846906525441</v>
          </cell>
          <cell r="C100">
            <v>659</v>
          </cell>
          <cell r="D100">
            <v>166326.5489086486</v>
          </cell>
          <cell r="E100">
            <v>166326.5489086486</v>
          </cell>
          <cell r="F100">
            <v>0</v>
          </cell>
          <cell r="G100">
            <v>0</v>
          </cell>
          <cell r="H100">
            <v>0</v>
          </cell>
          <cell r="I100">
            <v>3.149</v>
          </cell>
        </row>
        <row r="101">
          <cell r="A101" t="str">
            <v>LDNO LV: NHH UMS category B</v>
          </cell>
          <cell r="B101">
            <v>74.429472524303549</v>
          </cell>
          <cell r="C101">
            <v>0</v>
          </cell>
          <cell r="D101">
            <v>1486.356566310342</v>
          </cell>
          <cell r="E101">
            <v>1486.356566310342</v>
          </cell>
          <cell r="F101">
            <v>0</v>
          </cell>
          <cell r="G101">
            <v>0</v>
          </cell>
          <cell r="H101">
            <v>0</v>
          </cell>
          <cell r="I101">
            <v>1.9970000000000003</v>
          </cell>
        </row>
        <row r="102">
          <cell r="A102" t="str">
            <v>LDNO HV: NHH UMS category B</v>
          </cell>
          <cell r="B102">
            <v>172.63431210942738</v>
          </cell>
          <cell r="C102">
            <v>0</v>
          </cell>
          <cell r="D102">
            <v>2040.5375691334316</v>
          </cell>
          <cell r="E102">
            <v>2040.5375691334316</v>
          </cell>
          <cell r="F102">
            <v>0</v>
          </cell>
          <cell r="G102">
            <v>0</v>
          </cell>
          <cell r="H102">
            <v>0</v>
          </cell>
          <cell r="I102">
            <v>1.1819999999999999</v>
          </cell>
        </row>
        <row r="103">
          <cell r="A103" t="str">
            <v>&gt; NHH UMS category C</v>
          </cell>
        </row>
        <row r="104">
          <cell r="A104" t="str">
            <v>NHH UMS category C</v>
          </cell>
          <cell r="B104">
            <v>618.25082843430403</v>
          </cell>
          <cell r="C104">
            <v>168</v>
          </cell>
          <cell r="D104">
            <v>31703.902482111112</v>
          </cell>
          <cell r="E104">
            <v>31703.902482111112</v>
          </cell>
          <cell r="F104">
            <v>0</v>
          </cell>
          <cell r="G104">
            <v>0</v>
          </cell>
          <cell r="H104">
            <v>0</v>
          </cell>
          <cell r="I104">
            <v>5.128000000000001</v>
          </cell>
        </row>
        <row r="105">
          <cell r="A105" t="str">
            <v>LDNO LV: NHH UMS category C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</row>
        <row r="106">
          <cell r="A106" t="str">
            <v>LDNO HV: NHH UMS category C</v>
          </cell>
          <cell r="B106">
            <v>128.40951300676156</v>
          </cell>
          <cell r="C106">
            <v>0</v>
          </cell>
          <cell r="D106">
            <v>2471.88312538016</v>
          </cell>
          <cell r="E106">
            <v>2471.88312538016</v>
          </cell>
          <cell r="F106">
            <v>0</v>
          </cell>
          <cell r="G106">
            <v>0</v>
          </cell>
          <cell r="H106">
            <v>0</v>
          </cell>
          <cell r="I106">
            <v>1.9250000000000003</v>
          </cell>
        </row>
        <row r="107">
          <cell r="A107" t="str">
            <v>&gt; NHH UMS category D</v>
          </cell>
        </row>
        <row r="108">
          <cell r="A108" t="str">
            <v>NHH UMS category D</v>
          </cell>
          <cell r="B108">
            <v>0</v>
          </cell>
          <cell r="C108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 t="str">
            <v/>
          </cell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</row>
        <row r="111">
          <cell r="A111" t="str">
            <v>&gt; LV UMS (Pseudo HH Metered)</v>
          </cell>
        </row>
        <row r="112">
          <cell r="A112" t="str">
            <v>LV UMS (Pseudo HH Metered)</v>
          </cell>
          <cell r="B112">
            <v>129074.54311681865</v>
          </cell>
          <cell r="C112">
            <v>17</v>
          </cell>
          <cell r="D112">
            <v>4168090.1191601441</v>
          </cell>
          <cell r="E112">
            <v>4168090.1191601441</v>
          </cell>
          <cell r="F112">
            <v>0</v>
          </cell>
          <cell r="G112">
            <v>0</v>
          </cell>
          <cell r="H112">
            <v>0</v>
          </cell>
          <cell r="I112">
            <v>3.2292116001432003</v>
          </cell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</row>
        <row r="115">
          <cell r="A115" t="str">
            <v>&gt; LV Generation NHH or Aggregate HH</v>
          </cell>
        </row>
        <row r="116">
          <cell r="A116" t="str">
            <v>LV Generation NHH or Aggregate HH</v>
          </cell>
          <cell r="B116">
            <v>2351.3903222280965</v>
          </cell>
          <cell r="C116">
            <v>260</v>
          </cell>
          <cell r="D116">
            <v>-16483.246158818954</v>
          </cell>
          <cell r="E116">
            <v>-16483.246158818954</v>
          </cell>
          <cell r="F116">
            <v>0</v>
          </cell>
          <cell r="G116">
            <v>0</v>
          </cell>
          <cell r="H116">
            <v>0</v>
          </cell>
          <cell r="I116">
            <v>-0.70099999999999996</v>
          </cell>
        </row>
        <row r="117">
          <cell r="A117" t="str">
            <v>LDNO LV: LV Generation NHH or Aggregate HH</v>
          </cell>
          <cell r="B117">
            <v>115.08873251949805</v>
          </cell>
          <cell r="C117">
            <v>0</v>
          </cell>
          <cell r="D117">
            <v>-806.77201496168118</v>
          </cell>
          <cell r="E117">
            <v>-806.77201496168118</v>
          </cell>
          <cell r="F117">
            <v>0</v>
          </cell>
          <cell r="G117">
            <v>0</v>
          </cell>
          <cell r="H117">
            <v>0</v>
          </cell>
          <cell r="I117">
            <v>-0.70099999999999996</v>
          </cell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</row>
        <row r="119">
          <cell r="A119" t="str">
            <v>&gt; LV Sub Generation NHH</v>
          </cell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</row>
        <row r="122">
          <cell r="A122" t="str">
            <v>&gt; LV Generation Intermittent</v>
          </cell>
        </row>
        <row r="123">
          <cell r="A123" t="str">
            <v>LV Generation Intermittent</v>
          </cell>
          <cell r="B123">
            <v>38618.945371842907</v>
          </cell>
          <cell r="C123">
            <v>496</v>
          </cell>
          <cell r="D123">
            <v>-267197.84705661872</v>
          </cell>
          <cell r="E123">
            <v>-270718.80705661874</v>
          </cell>
          <cell r="F123">
            <v>0</v>
          </cell>
          <cell r="G123">
            <v>0</v>
          </cell>
          <cell r="H123">
            <v>3520.96</v>
          </cell>
          <cell r="I123">
            <v>-0.69188281679859864</v>
          </cell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</row>
        <row r="125">
          <cell r="A125" t="str">
            <v>LDNO HV: LV Generation Intermittent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</row>
        <row r="126">
          <cell r="A126" t="str">
            <v>&gt; LV Generation Non-Intermittent</v>
          </cell>
        </row>
        <row r="127">
          <cell r="A127" t="str">
            <v>LV Generation Non-Intermittent</v>
          </cell>
          <cell r="B127">
            <v>4487.6858535705724</v>
          </cell>
          <cell r="C127">
            <v>8</v>
          </cell>
          <cell r="D127">
            <v>-44333.816432651867</v>
          </cell>
          <cell r="E127">
            <v>-44340.219632651868</v>
          </cell>
          <cell r="F127">
            <v>0</v>
          </cell>
          <cell r="G127">
            <v>0</v>
          </cell>
          <cell r="H127">
            <v>6.4032</v>
          </cell>
          <cell r="I127">
            <v>-0.98789928438012675</v>
          </cell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</row>
        <row r="129">
          <cell r="A129" t="str">
            <v>LDNO HV: LV Generation Non-Intermittent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</row>
        <row r="130">
          <cell r="A130" t="str">
            <v>&gt; LV Sub Generation Intermittent</v>
          </cell>
        </row>
        <row r="131">
          <cell r="A131" t="str">
            <v>LV Sub Generation Intermittent</v>
          </cell>
          <cell r="B131">
            <v>5874.3070694289963</v>
          </cell>
          <cell r="C131">
            <v>60</v>
          </cell>
          <cell r="D131">
            <v>-36826.703435039868</v>
          </cell>
          <cell r="E131">
            <v>-37654.308315039867</v>
          </cell>
          <cell r="F131">
            <v>0</v>
          </cell>
          <cell r="G131">
            <v>0</v>
          </cell>
          <cell r="H131">
            <v>827.60488000000009</v>
          </cell>
          <cell r="I131">
            <v>-0.62691144674225485</v>
          </cell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</row>
        <row r="133">
          <cell r="A133" t="str">
            <v>&gt; LV Sub Generation Non-Intermittent</v>
          </cell>
        </row>
        <row r="134">
          <cell r="A134" t="str">
            <v>LV Sub Generation Non-Intermittent</v>
          </cell>
          <cell r="B134">
            <v>2726.6250561353786</v>
          </cell>
          <cell r="C134">
            <v>9</v>
          </cell>
          <cell r="D134">
            <v>-18586.970747259751</v>
          </cell>
          <cell r="E134">
            <v>-18869.255067259754</v>
          </cell>
          <cell r="F134">
            <v>0</v>
          </cell>
          <cell r="G134">
            <v>0</v>
          </cell>
          <cell r="H134">
            <v>282.28432000000004</v>
          </cell>
          <cell r="I134">
            <v>-0.68168414668660982</v>
          </cell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</row>
        <row r="136">
          <cell r="A136" t="str">
            <v>&gt; HV Generation Intermittent</v>
          </cell>
        </row>
        <row r="137">
          <cell r="A137" t="str">
            <v>HV Generation Intermittent</v>
          </cell>
          <cell r="B137">
            <v>199644.04629064412</v>
          </cell>
          <cell r="C137">
            <v>112</v>
          </cell>
          <cell r="D137">
            <v>-770992.01618513803</v>
          </cell>
          <cell r="E137">
            <v>-786597.54238513787</v>
          </cell>
          <cell r="F137">
            <v>14125.843200000001</v>
          </cell>
          <cell r="G137">
            <v>0</v>
          </cell>
          <cell r="H137">
            <v>1479.683</v>
          </cell>
          <cell r="I137">
            <v>-0.38618332502774411</v>
          </cell>
        </row>
        <row r="138">
          <cell r="A138" t="str">
            <v>LDNO HV: HV Generation Intermittent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 t="str">
            <v/>
          </cell>
        </row>
        <row r="139">
          <cell r="A139" t="str">
            <v>&gt; HV Generation Non-Intermittent</v>
          </cell>
        </row>
        <row r="140">
          <cell r="A140" t="str">
            <v>HV Generation Non-Intermittent</v>
          </cell>
          <cell r="B140">
            <v>208602.94945335318</v>
          </cell>
          <cell r="C140">
            <v>50</v>
          </cell>
          <cell r="D140">
            <v>-877319.51033298171</v>
          </cell>
          <cell r="E140">
            <v>-884161.25433298177</v>
          </cell>
          <cell r="F140">
            <v>6306.18</v>
          </cell>
          <cell r="G140">
            <v>0</v>
          </cell>
          <cell r="H140">
            <v>535.56399999999996</v>
          </cell>
          <cell r="I140">
            <v>-0.42056908237971191</v>
          </cell>
        </row>
        <row r="141">
          <cell r="A141" t="str">
            <v>LDNO HV: HV Generation Non-Intermittent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 t="str">
            <v/>
          </cell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by tariff (in Volume forecasts for the charging year) (copy)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13541332.803983016</v>
          </cell>
          <cell r="C156">
            <v>1605525</v>
          </cell>
          <cell r="D156">
            <v>305476619.28605026</v>
          </cell>
          <cell r="E156">
            <v>258572551.90712044</v>
          </cell>
          <cell r="F156">
            <v>29190798.260400008</v>
          </cell>
          <cell r="G156">
            <v>16826740.199999999</v>
          </cell>
          <cell r="H156">
            <v>886528.91852999979</v>
          </cell>
          <cell r="I156"/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29"/>
  </cols>
  <sheetData>
    <row r="2" spans="1:1" ht="15" x14ac:dyDescent="0.25">
      <c r="A2" s="36" t="s">
        <v>75</v>
      </c>
    </row>
    <row r="3" spans="1:1" x14ac:dyDescent="0.2">
      <c r="A3" s="28"/>
    </row>
    <row r="4" spans="1:1" x14ac:dyDescent="0.2">
      <c r="A4" s="29" t="s">
        <v>64</v>
      </c>
    </row>
    <row r="5" spans="1:1" x14ac:dyDescent="0.2">
      <c r="A5" s="30" t="s">
        <v>72</v>
      </c>
    </row>
    <row r="6" spans="1:1" x14ac:dyDescent="0.2">
      <c r="A6" s="31"/>
    </row>
    <row r="7" spans="1:1" x14ac:dyDescent="0.2">
      <c r="A7" s="32" t="s">
        <v>65</v>
      </c>
    </row>
    <row r="8" spans="1:1" x14ac:dyDescent="0.2">
      <c r="A8" s="29" t="s">
        <v>66</v>
      </c>
    </row>
    <row r="9" spans="1:1" ht="12.75" customHeight="1" x14ac:dyDescent="0.2">
      <c r="A9" s="29" t="s">
        <v>76</v>
      </c>
    </row>
    <row r="11" spans="1:1" ht="15" x14ac:dyDescent="0.25">
      <c r="A11" s="36" t="s">
        <v>67</v>
      </c>
    </row>
    <row r="13" spans="1:1" x14ac:dyDescent="0.2">
      <c r="A13" s="29" t="s">
        <v>73</v>
      </c>
    </row>
    <row r="14" spans="1:1" x14ac:dyDescent="0.2">
      <c r="A14" s="29" t="s">
        <v>61</v>
      </c>
    </row>
    <row r="15" spans="1:1" x14ac:dyDescent="0.2">
      <c r="A15" s="33" t="s">
        <v>62</v>
      </c>
    </row>
    <row r="16" spans="1:1" x14ac:dyDescent="0.2">
      <c r="A16" s="29" t="s">
        <v>74</v>
      </c>
    </row>
    <row r="17" spans="1:1" x14ac:dyDescent="0.2">
      <c r="A17" s="33" t="s">
        <v>63</v>
      </c>
    </row>
    <row r="18" spans="1:1" x14ac:dyDescent="0.2">
      <c r="A18" s="34" t="s">
        <v>70</v>
      </c>
    </row>
    <row r="19" spans="1:1" x14ac:dyDescent="0.2">
      <c r="A19" s="35" t="s">
        <v>69</v>
      </c>
    </row>
    <row r="20" spans="1:1" x14ac:dyDescent="0.2">
      <c r="A20" s="35" t="s">
        <v>68</v>
      </c>
    </row>
    <row r="21" spans="1:1" x14ac:dyDescent="0.2">
      <c r="A21" s="29" t="s">
        <v>71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D72"/>
  <sheetViews>
    <sheetView tabSelected="1" topLeftCell="AC1" zoomScale="70" zoomScaleNormal="70" workbookViewId="0">
      <selection activeCell="AT7" sqref="AT7:AU25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44" width="10.5703125" style="1" bestFit="1" customWidth="1"/>
    <col min="45" max="45" width="10" style="1" bestFit="1" customWidth="1"/>
    <col min="46" max="46" width="10.5703125" style="1" bestFit="1" customWidth="1"/>
    <col min="47" max="47" width="10" style="1" bestFit="1" customWidth="1"/>
    <col min="48" max="274" width="9.140625" style="1"/>
    <col min="275" max="275" width="1.42578125" style="1" customWidth="1"/>
    <col min="276" max="276" width="36.5703125" style="1" bestFit="1" customWidth="1"/>
    <col min="277" max="277" width="1.42578125" style="1" customWidth="1"/>
    <col min="278" max="278" width="8.7109375" style="1" customWidth="1"/>
    <col min="279" max="279" width="9.28515625" style="1" customWidth="1"/>
    <col min="280" max="280" width="10.5703125" style="1" bestFit="1" customWidth="1"/>
    <col min="281" max="281" width="9.28515625" style="1" customWidth="1"/>
    <col min="282" max="282" width="8.7109375" style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10.5703125" style="1" bestFit="1" customWidth="1"/>
    <col min="287" max="287" width="9.28515625" style="1" customWidth="1"/>
    <col min="288" max="288" width="8.7109375" style="1" customWidth="1"/>
    <col min="289" max="289" width="9.28515625" style="1" customWidth="1"/>
    <col min="290" max="290" width="8.7109375" style="1" customWidth="1"/>
    <col min="291" max="291" width="9.28515625" style="1" customWidth="1"/>
    <col min="292" max="292" width="8.7109375" style="1" customWidth="1"/>
    <col min="293" max="293" width="9.5703125" style="1" customWidth="1"/>
    <col min="294" max="294" width="10.5703125" style="1" bestFit="1" customWidth="1"/>
    <col min="295" max="295" width="9.28515625" style="1" customWidth="1"/>
    <col min="296" max="296" width="8.7109375" style="1" customWidth="1"/>
    <col min="297" max="297" width="9.28515625" style="1" customWidth="1"/>
    <col min="298" max="298" width="8.7109375" style="1" customWidth="1"/>
    <col min="299" max="299" width="9.28515625" style="1" customWidth="1"/>
    <col min="300" max="300" width="10.5703125" style="1" bestFit="1" customWidth="1"/>
    <col min="301" max="301" width="9.28515625" style="1" customWidth="1"/>
    <col min="302" max="302" width="10.5703125" style="1" bestFit="1" customWidth="1"/>
    <col min="303" max="530" width="9.140625" style="1"/>
    <col min="531" max="531" width="1.42578125" style="1" customWidth="1"/>
    <col min="532" max="532" width="36.5703125" style="1" bestFit="1" customWidth="1"/>
    <col min="533" max="533" width="1.42578125" style="1" customWidth="1"/>
    <col min="534" max="534" width="8.7109375" style="1" customWidth="1"/>
    <col min="535" max="535" width="9.28515625" style="1" customWidth="1"/>
    <col min="536" max="536" width="10.5703125" style="1" bestFit="1" customWidth="1"/>
    <col min="537" max="537" width="9.28515625" style="1" customWidth="1"/>
    <col min="538" max="538" width="8.7109375" style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10.5703125" style="1" bestFit="1" customWidth="1"/>
    <col min="543" max="543" width="9.28515625" style="1" customWidth="1"/>
    <col min="544" max="544" width="8.7109375" style="1" customWidth="1"/>
    <col min="545" max="545" width="9.28515625" style="1" customWidth="1"/>
    <col min="546" max="546" width="8.7109375" style="1" customWidth="1"/>
    <col min="547" max="547" width="9.28515625" style="1" customWidth="1"/>
    <col min="548" max="548" width="8.7109375" style="1" customWidth="1"/>
    <col min="549" max="549" width="9.5703125" style="1" customWidth="1"/>
    <col min="550" max="550" width="10.5703125" style="1" bestFit="1" customWidth="1"/>
    <col min="551" max="551" width="9.28515625" style="1" customWidth="1"/>
    <col min="552" max="552" width="8.7109375" style="1" customWidth="1"/>
    <col min="553" max="553" width="9.28515625" style="1" customWidth="1"/>
    <col min="554" max="554" width="8.7109375" style="1" customWidth="1"/>
    <col min="555" max="555" width="9.28515625" style="1" customWidth="1"/>
    <col min="556" max="556" width="10.5703125" style="1" bestFit="1" customWidth="1"/>
    <col min="557" max="557" width="9.28515625" style="1" customWidth="1"/>
    <col min="558" max="558" width="10.5703125" style="1" bestFit="1" customWidth="1"/>
    <col min="559" max="786" width="9.140625" style="1"/>
    <col min="787" max="787" width="1.42578125" style="1" customWidth="1"/>
    <col min="788" max="788" width="36.5703125" style="1" bestFit="1" customWidth="1"/>
    <col min="789" max="789" width="1.42578125" style="1" customWidth="1"/>
    <col min="790" max="790" width="8.7109375" style="1" customWidth="1"/>
    <col min="791" max="791" width="9.28515625" style="1" customWidth="1"/>
    <col min="792" max="792" width="10.5703125" style="1" bestFit="1" customWidth="1"/>
    <col min="793" max="793" width="9.28515625" style="1" customWidth="1"/>
    <col min="794" max="794" width="8.7109375" style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10.5703125" style="1" bestFit="1" customWidth="1"/>
    <col min="799" max="799" width="9.28515625" style="1" customWidth="1"/>
    <col min="800" max="800" width="8.7109375" style="1" customWidth="1"/>
    <col min="801" max="801" width="9.28515625" style="1" customWidth="1"/>
    <col min="802" max="802" width="8.7109375" style="1" customWidth="1"/>
    <col min="803" max="803" width="9.28515625" style="1" customWidth="1"/>
    <col min="804" max="804" width="8.7109375" style="1" customWidth="1"/>
    <col min="805" max="805" width="9.5703125" style="1" customWidth="1"/>
    <col min="806" max="806" width="10.5703125" style="1" bestFit="1" customWidth="1"/>
    <col min="807" max="807" width="9.28515625" style="1" customWidth="1"/>
    <col min="808" max="808" width="8.7109375" style="1" customWidth="1"/>
    <col min="809" max="809" width="9.28515625" style="1" customWidth="1"/>
    <col min="810" max="810" width="8.7109375" style="1" customWidth="1"/>
    <col min="811" max="811" width="9.28515625" style="1" customWidth="1"/>
    <col min="812" max="812" width="10.5703125" style="1" bestFit="1" customWidth="1"/>
    <col min="813" max="813" width="9.28515625" style="1" customWidth="1"/>
    <col min="814" max="814" width="10.5703125" style="1" bestFit="1" customWidth="1"/>
    <col min="815" max="1042" width="9.140625" style="1"/>
    <col min="1043" max="1043" width="1.42578125" style="1" customWidth="1"/>
    <col min="1044" max="1044" width="36.5703125" style="1" bestFit="1" customWidth="1"/>
    <col min="1045" max="1045" width="1.42578125" style="1" customWidth="1"/>
    <col min="1046" max="1046" width="8.7109375" style="1" customWidth="1"/>
    <col min="1047" max="1047" width="9.28515625" style="1" customWidth="1"/>
    <col min="1048" max="1048" width="10.5703125" style="1" bestFit="1" customWidth="1"/>
    <col min="1049" max="1049" width="9.28515625" style="1" customWidth="1"/>
    <col min="1050" max="1050" width="8.7109375" style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10.5703125" style="1" bestFit="1" customWidth="1"/>
    <col min="1055" max="1055" width="9.28515625" style="1" customWidth="1"/>
    <col min="1056" max="1056" width="8.7109375" style="1" customWidth="1"/>
    <col min="1057" max="1057" width="9.28515625" style="1" customWidth="1"/>
    <col min="1058" max="1058" width="8.7109375" style="1" customWidth="1"/>
    <col min="1059" max="1059" width="9.28515625" style="1" customWidth="1"/>
    <col min="1060" max="1060" width="8.7109375" style="1" customWidth="1"/>
    <col min="1061" max="1061" width="9.5703125" style="1" customWidth="1"/>
    <col min="1062" max="1062" width="10.5703125" style="1" bestFit="1" customWidth="1"/>
    <col min="1063" max="1063" width="9.28515625" style="1" customWidth="1"/>
    <col min="1064" max="1064" width="8.7109375" style="1" customWidth="1"/>
    <col min="1065" max="1065" width="9.28515625" style="1" customWidth="1"/>
    <col min="1066" max="1066" width="8.7109375" style="1" customWidth="1"/>
    <col min="1067" max="1067" width="9.28515625" style="1" customWidth="1"/>
    <col min="1068" max="1068" width="10.5703125" style="1" bestFit="1" customWidth="1"/>
    <col min="1069" max="1069" width="9.28515625" style="1" customWidth="1"/>
    <col min="1070" max="1070" width="10.5703125" style="1" bestFit="1" customWidth="1"/>
    <col min="1071" max="1298" width="9.140625" style="1"/>
    <col min="1299" max="1299" width="1.42578125" style="1" customWidth="1"/>
    <col min="1300" max="1300" width="36.5703125" style="1" bestFit="1" customWidth="1"/>
    <col min="1301" max="1301" width="1.42578125" style="1" customWidth="1"/>
    <col min="1302" max="1302" width="8.7109375" style="1" customWidth="1"/>
    <col min="1303" max="1303" width="9.28515625" style="1" customWidth="1"/>
    <col min="1304" max="1304" width="10.5703125" style="1" bestFit="1" customWidth="1"/>
    <col min="1305" max="1305" width="9.28515625" style="1" customWidth="1"/>
    <col min="1306" max="1306" width="8.7109375" style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10.5703125" style="1" bestFit="1" customWidth="1"/>
    <col min="1311" max="1311" width="9.28515625" style="1" customWidth="1"/>
    <col min="1312" max="1312" width="8.7109375" style="1" customWidth="1"/>
    <col min="1313" max="1313" width="9.28515625" style="1" customWidth="1"/>
    <col min="1314" max="1314" width="8.7109375" style="1" customWidth="1"/>
    <col min="1315" max="1315" width="9.28515625" style="1" customWidth="1"/>
    <col min="1316" max="1316" width="8.7109375" style="1" customWidth="1"/>
    <col min="1317" max="1317" width="9.5703125" style="1" customWidth="1"/>
    <col min="1318" max="1318" width="10.5703125" style="1" bestFit="1" customWidth="1"/>
    <col min="1319" max="1319" width="9.28515625" style="1" customWidth="1"/>
    <col min="1320" max="1320" width="8.7109375" style="1" customWidth="1"/>
    <col min="1321" max="1321" width="9.28515625" style="1" customWidth="1"/>
    <col min="1322" max="1322" width="8.7109375" style="1" customWidth="1"/>
    <col min="1323" max="1323" width="9.28515625" style="1" customWidth="1"/>
    <col min="1324" max="1324" width="10.5703125" style="1" bestFit="1" customWidth="1"/>
    <col min="1325" max="1325" width="9.28515625" style="1" customWidth="1"/>
    <col min="1326" max="1326" width="10.5703125" style="1" bestFit="1" customWidth="1"/>
    <col min="1327" max="1554" width="9.140625" style="1"/>
    <col min="1555" max="1555" width="1.42578125" style="1" customWidth="1"/>
    <col min="1556" max="1556" width="36.5703125" style="1" bestFit="1" customWidth="1"/>
    <col min="1557" max="1557" width="1.42578125" style="1" customWidth="1"/>
    <col min="1558" max="1558" width="8.7109375" style="1" customWidth="1"/>
    <col min="1559" max="1559" width="9.28515625" style="1" customWidth="1"/>
    <col min="1560" max="1560" width="10.5703125" style="1" bestFit="1" customWidth="1"/>
    <col min="1561" max="1561" width="9.28515625" style="1" customWidth="1"/>
    <col min="1562" max="1562" width="8.7109375" style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10.5703125" style="1" bestFit="1" customWidth="1"/>
    <col min="1567" max="1567" width="9.28515625" style="1" customWidth="1"/>
    <col min="1568" max="1568" width="8.7109375" style="1" customWidth="1"/>
    <col min="1569" max="1569" width="9.28515625" style="1" customWidth="1"/>
    <col min="1570" max="1570" width="8.7109375" style="1" customWidth="1"/>
    <col min="1571" max="1571" width="9.28515625" style="1" customWidth="1"/>
    <col min="1572" max="1572" width="8.7109375" style="1" customWidth="1"/>
    <col min="1573" max="1573" width="9.5703125" style="1" customWidth="1"/>
    <col min="1574" max="1574" width="10.5703125" style="1" bestFit="1" customWidth="1"/>
    <col min="1575" max="1575" width="9.28515625" style="1" customWidth="1"/>
    <col min="1576" max="1576" width="8.7109375" style="1" customWidth="1"/>
    <col min="1577" max="1577" width="9.28515625" style="1" customWidth="1"/>
    <col min="1578" max="1578" width="8.7109375" style="1" customWidth="1"/>
    <col min="1579" max="1579" width="9.28515625" style="1" customWidth="1"/>
    <col min="1580" max="1580" width="10.5703125" style="1" bestFit="1" customWidth="1"/>
    <col min="1581" max="1581" width="9.28515625" style="1" customWidth="1"/>
    <col min="1582" max="1582" width="10.5703125" style="1" bestFit="1" customWidth="1"/>
    <col min="1583" max="1810" width="9.140625" style="1"/>
    <col min="1811" max="1811" width="1.42578125" style="1" customWidth="1"/>
    <col min="1812" max="1812" width="36.5703125" style="1" bestFit="1" customWidth="1"/>
    <col min="1813" max="1813" width="1.42578125" style="1" customWidth="1"/>
    <col min="1814" max="1814" width="8.7109375" style="1" customWidth="1"/>
    <col min="1815" max="1815" width="9.28515625" style="1" customWidth="1"/>
    <col min="1816" max="1816" width="10.5703125" style="1" bestFit="1" customWidth="1"/>
    <col min="1817" max="1817" width="9.28515625" style="1" customWidth="1"/>
    <col min="1818" max="1818" width="8.7109375" style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10.5703125" style="1" bestFit="1" customWidth="1"/>
    <col min="1823" max="1823" width="9.28515625" style="1" customWidth="1"/>
    <col min="1824" max="1824" width="8.7109375" style="1" customWidth="1"/>
    <col min="1825" max="1825" width="9.28515625" style="1" customWidth="1"/>
    <col min="1826" max="1826" width="8.7109375" style="1" customWidth="1"/>
    <col min="1827" max="1827" width="9.28515625" style="1" customWidth="1"/>
    <col min="1828" max="1828" width="8.7109375" style="1" customWidth="1"/>
    <col min="1829" max="1829" width="9.5703125" style="1" customWidth="1"/>
    <col min="1830" max="1830" width="10.5703125" style="1" bestFit="1" customWidth="1"/>
    <col min="1831" max="1831" width="9.28515625" style="1" customWidth="1"/>
    <col min="1832" max="1832" width="8.7109375" style="1" customWidth="1"/>
    <col min="1833" max="1833" width="9.28515625" style="1" customWidth="1"/>
    <col min="1834" max="1834" width="8.7109375" style="1" customWidth="1"/>
    <col min="1835" max="1835" width="9.28515625" style="1" customWidth="1"/>
    <col min="1836" max="1836" width="10.5703125" style="1" bestFit="1" customWidth="1"/>
    <col min="1837" max="1837" width="9.28515625" style="1" customWidth="1"/>
    <col min="1838" max="1838" width="10.5703125" style="1" bestFit="1" customWidth="1"/>
    <col min="1839" max="2066" width="9.140625" style="1"/>
    <col min="2067" max="2067" width="1.42578125" style="1" customWidth="1"/>
    <col min="2068" max="2068" width="36.5703125" style="1" bestFit="1" customWidth="1"/>
    <col min="2069" max="2069" width="1.42578125" style="1" customWidth="1"/>
    <col min="2070" max="2070" width="8.7109375" style="1" customWidth="1"/>
    <col min="2071" max="2071" width="9.28515625" style="1" customWidth="1"/>
    <col min="2072" max="2072" width="10.5703125" style="1" bestFit="1" customWidth="1"/>
    <col min="2073" max="2073" width="9.28515625" style="1" customWidth="1"/>
    <col min="2074" max="2074" width="8.7109375" style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10.5703125" style="1" bestFit="1" customWidth="1"/>
    <col min="2079" max="2079" width="9.28515625" style="1" customWidth="1"/>
    <col min="2080" max="2080" width="8.7109375" style="1" customWidth="1"/>
    <col min="2081" max="2081" width="9.28515625" style="1" customWidth="1"/>
    <col min="2082" max="2082" width="8.7109375" style="1" customWidth="1"/>
    <col min="2083" max="2083" width="9.28515625" style="1" customWidth="1"/>
    <col min="2084" max="2084" width="8.7109375" style="1" customWidth="1"/>
    <col min="2085" max="2085" width="9.5703125" style="1" customWidth="1"/>
    <col min="2086" max="2086" width="10.5703125" style="1" bestFit="1" customWidth="1"/>
    <col min="2087" max="2087" width="9.28515625" style="1" customWidth="1"/>
    <col min="2088" max="2088" width="8.7109375" style="1" customWidth="1"/>
    <col min="2089" max="2089" width="9.28515625" style="1" customWidth="1"/>
    <col min="2090" max="2090" width="8.7109375" style="1" customWidth="1"/>
    <col min="2091" max="2091" width="9.28515625" style="1" customWidth="1"/>
    <col min="2092" max="2092" width="10.5703125" style="1" bestFit="1" customWidth="1"/>
    <col min="2093" max="2093" width="9.28515625" style="1" customWidth="1"/>
    <col min="2094" max="2094" width="10.5703125" style="1" bestFit="1" customWidth="1"/>
    <col min="2095" max="2322" width="9.140625" style="1"/>
    <col min="2323" max="2323" width="1.42578125" style="1" customWidth="1"/>
    <col min="2324" max="2324" width="36.5703125" style="1" bestFit="1" customWidth="1"/>
    <col min="2325" max="2325" width="1.42578125" style="1" customWidth="1"/>
    <col min="2326" max="2326" width="8.7109375" style="1" customWidth="1"/>
    <col min="2327" max="2327" width="9.28515625" style="1" customWidth="1"/>
    <col min="2328" max="2328" width="10.5703125" style="1" bestFit="1" customWidth="1"/>
    <col min="2329" max="2329" width="9.28515625" style="1" customWidth="1"/>
    <col min="2330" max="2330" width="8.7109375" style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10.5703125" style="1" bestFit="1" customWidth="1"/>
    <col min="2335" max="2335" width="9.28515625" style="1" customWidth="1"/>
    <col min="2336" max="2336" width="8.7109375" style="1" customWidth="1"/>
    <col min="2337" max="2337" width="9.28515625" style="1" customWidth="1"/>
    <col min="2338" max="2338" width="8.7109375" style="1" customWidth="1"/>
    <col min="2339" max="2339" width="9.28515625" style="1" customWidth="1"/>
    <col min="2340" max="2340" width="8.7109375" style="1" customWidth="1"/>
    <col min="2341" max="2341" width="9.5703125" style="1" customWidth="1"/>
    <col min="2342" max="2342" width="10.5703125" style="1" bestFit="1" customWidth="1"/>
    <col min="2343" max="2343" width="9.28515625" style="1" customWidth="1"/>
    <col min="2344" max="2344" width="8.7109375" style="1" customWidth="1"/>
    <col min="2345" max="2345" width="9.28515625" style="1" customWidth="1"/>
    <col min="2346" max="2346" width="8.7109375" style="1" customWidth="1"/>
    <col min="2347" max="2347" width="9.28515625" style="1" customWidth="1"/>
    <col min="2348" max="2348" width="10.5703125" style="1" bestFit="1" customWidth="1"/>
    <col min="2349" max="2349" width="9.28515625" style="1" customWidth="1"/>
    <col min="2350" max="2350" width="10.5703125" style="1" bestFit="1" customWidth="1"/>
    <col min="2351" max="2578" width="9.140625" style="1"/>
    <col min="2579" max="2579" width="1.42578125" style="1" customWidth="1"/>
    <col min="2580" max="2580" width="36.5703125" style="1" bestFit="1" customWidth="1"/>
    <col min="2581" max="2581" width="1.42578125" style="1" customWidth="1"/>
    <col min="2582" max="2582" width="8.7109375" style="1" customWidth="1"/>
    <col min="2583" max="2583" width="9.28515625" style="1" customWidth="1"/>
    <col min="2584" max="2584" width="10.5703125" style="1" bestFit="1" customWidth="1"/>
    <col min="2585" max="2585" width="9.28515625" style="1" customWidth="1"/>
    <col min="2586" max="2586" width="8.7109375" style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10.5703125" style="1" bestFit="1" customWidth="1"/>
    <col min="2591" max="2591" width="9.28515625" style="1" customWidth="1"/>
    <col min="2592" max="2592" width="8.7109375" style="1" customWidth="1"/>
    <col min="2593" max="2593" width="9.28515625" style="1" customWidth="1"/>
    <col min="2594" max="2594" width="8.7109375" style="1" customWidth="1"/>
    <col min="2595" max="2595" width="9.28515625" style="1" customWidth="1"/>
    <col min="2596" max="2596" width="8.7109375" style="1" customWidth="1"/>
    <col min="2597" max="2597" width="9.5703125" style="1" customWidth="1"/>
    <col min="2598" max="2598" width="10.5703125" style="1" bestFit="1" customWidth="1"/>
    <col min="2599" max="2599" width="9.28515625" style="1" customWidth="1"/>
    <col min="2600" max="2600" width="8.7109375" style="1" customWidth="1"/>
    <col min="2601" max="2601" width="9.28515625" style="1" customWidth="1"/>
    <col min="2602" max="2602" width="8.7109375" style="1" customWidth="1"/>
    <col min="2603" max="2603" width="9.28515625" style="1" customWidth="1"/>
    <col min="2604" max="2604" width="10.5703125" style="1" bestFit="1" customWidth="1"/>
    <col min="2605" max="2605" width="9.28515625" style="1" customWidth="1"/>
    <col min="2606" max="2606" width="10.5703125" style="1" bestFit="1" customWidth="1"/>
    <col min="2607" max="2834" width="9.140625" style="1"/>
    <col min="2835" max="2835" width="1.42578125" style="1" customWidth="1"/>
    <col min="2836" max="2836" width="36.5703125" style="1" bestFit="1" customWidth="1"/>
    <col min="2837" max="2837" width="1.42578125" style="1" customWidth="1"/>
    <col min="2838" max="2838" width="8.7109375" style="1" customWidth="1"/>
    <col min="2839" max="2839" width="9.28515625" style="1" customWidth="1"/>
    <col min="2840" max="2840" width="10.5703125" style="1" bestFit="1" customWidth="1"/>
    <col min="2841" max="2841" width="9.28515625" style="1" customWidth="1"/>
    <col min="2842" max="2842" width="8.7109375" style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10.5703125" style="1" bestFit="1" customWidth="1"/>
    <col min="2847" max="2847" width="9.28515625" style="1" customWidth="1"/>
    <col min="2848" max="2848" width="8.7109375" style="1" customWidth="1"/>
    <col min="2849" max="2849" width="9.28515625" style="1" customWidth="1"/>
    <col min="2850" max="2850" width="8.7109375" style="1" customWidth="1"/>
    <col min="2851" max="2851" width="9.28515625" style="1" customWidth="1"/>
    <col min="2852" max="2852" width="8.7109375" style="1" customWidth="1"/>
    <col min="2853" max="2853" width="9.5703125" style="1" customWidth="1"/>
    <col min="2854" max="2854" width="10.5703125" style="1" bestFit="1" customWidth="1"/>
    <col min="2855" max="2855" width="9.28515625" style="1" customWidth="1"/>
    <col min="2856" max="2856" width="8.7109375" style="1" customWidth="1"/>
    <col min="2857" max="2857" width="9.28515625" style="1" customWidth="1"/>
    <col min="2858" max="2858" width="8.7109375" style="1" customWidth="1"/>
    <col min="2859" max="2859" width="9.28515625" style="1" customWidth="1"/>
    <col min="2860" max="2860" width="10.5703125" style="1" bestFit="1" customWidth="1"/>
    <col min="2861" max="2861" width="9.28515625" style="1" customWidth="1"/>
    <col min="2862" max="2862" width="10.5703125" style="1" bestFit="1" customWidth="1"/>
    <col min="2863" max="3090" width="9.140625" style="1"/>
    <col min="3091" max="3091" width="1.42578125" style="1" customWidth="1"/>
    <col min="3092" max="3092" width="36.5703125" style="1" bestFit="1" customWidth="1"/>
    <col min="3093" max="3093" width="1.42578125" style="1" customWidth="1"/>
    <col min="3094" max="3094" width="8.7109375" style="1" customWidth="1"/>
    <col min="3095" max="3095" width="9.28515625" style="1" customWidth="1"/>
    <col min="3096" max="3096" width="10.5703125" style="1" bestFit="1" customWidth="1"/>
    <col min="3097" max="3097" width="9.28515625" style="1" customWidth="1"/>
    <col min="3098" max="3098" width="8.7109375" style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10.5703125" style="1" bestFit="1" customWidth="1"/>
    <col min="3103" max="3103" width="9.28515625" style="1" customWidth="1"/>
    <col min="3104" max="3104" width="8.7109375" style="1" customWidth="1"/>
    <col min="3105" max="3105" width="9.28515625" style="1" customWidth="1"/>
    <col min="3106" max="3106" width="8.7109375" style="1" customWidth="1"/>
    <col min="3107" max="3107" width="9.28515625" style="1" customWidth="1"/>
    <col min="3108" max="3108" width="8.7109375" style="1" customWidth="1"/>
    <col min="3109" max="3109" width="9.5703125" style="1" customWidth="1"/>
    <col min="3110" max="3110" width="10.5703125" style="1" bestFit="1" customWidth="1"/>
    <col min="3111" max="3111" width="9.28515625" style="1" customWidth="1"/>
    <col min="3112" max="3112" width="8.7109375" style="1" customWidth="1"/>
    <col min="3113" max="3113" width="9.28515625" style="1" customWidth="1"/>
    <col min="3114" max="3114" width="8.7109375" style="1" customWidth="1"/>
    <col min="3115" max="3115" width="9.28515625" style="1" customWidth="1"/>
    <col min="3116" max="3116" width="10.5703125" style="1" bestFit="1" customWidth="1"/>
    <col min="3117" max="3117" width="9.28515625" style="1" customWidth="1"/>
    <col min="3118" max="3118" width="10.5703125" style="1" bestFit="1" customWidth="1"/>
    <col min="3119" max="3346" width="9.140625" style="1"/>
    <col min="3347" max="3347" width="1.42578125" style="1" customWidth="1"/>
    <col min="3348" max="3348" width="36.5703125" style="1" bestFit="1" customWidth="1"/>
    <col min="3349" max="3349" width="1.42578125" style="1" customWidth="1"/>
    <col min="3350" max="3350" width="8.7109375" style="1" customWidth="1"/>
    <col min="3351" max="3351" width="9.28515625" style="1" customWidth="1"/>
    <col min="3352" max="3352" width="10.5703125" style="1" bestFit="1" customWidth="1"/>
    <col min="3353" max="3353" width="9.28515625" style="1" customWidth="1"/>
    <col min="3354" max="3354" width="8.7109375" style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10.5703125" style="1" bestFit="1" customWidth="1"/>
    <col min="3359" max="3359" width="9.28515625" style="1" customWidth="1"/>
    <col min="3360" max="3360" width="8.7109375" style="1" customWidth="1"/>
    <col min="3361" max="3361" width="9.28515625" style="1" customWidth="1"/>
    <col min="3362" max="3362" width="8.7109375" style="1" customWidth="1"/>
    <col min="3363" max="3363" width="9.28515625" style="1" customWidth="1"/>
    <col min="3364" max="3364" width="8.7109375" style="1" customWidth="1"/>
    <col min="3365" max="3365" width="9.5703125" style="1" customWidth="1"/>
    <col min="3366" max="3366" width="10.5703125" style="1" bestFit="1" customWidth="1"/>
    <col min="3367" max="3367" width="9.28515625" style="1" customWidth="1"/>
    <col min="3368" max="3368" width="8.7109375" style="1" customWidth="1"/>
    <col min="3369" max="3369" width="9.28515625" style="1" customWidth="1"/>
    <col min="3370" max="3370" width="8.7109375" style="1" customWidth="1"/>
    <col min="3371" max="3371" width="9.28515625" style="1" customWidth="1"/>
    <col min="3372" max="3372" width="10.5703125" style="1" bestFit="1" customWidth="1"/>
    <col min="3373" max="3373" width="9.28515625" style="1" customWidth="1"/>
    <col min="3374" max="3374" width="10.5703125" style="1" bestFit="1" customWidth="1"/>
    <col min="3375" max="3602" width="9.140625" style="1"/>
    <col min="3603" max="3603" width="1.42578125" style="1" customWidth="1"/>
    <col min="3604" max="3604" width="36.5703125" style="1" bestFit="1" customWidth="1"/>
    <col min="3605" max="3605" width="1.42578125" style="1" customWidth="1"/>
    <col min="3606" max="3606" width="8.7109375" style="1" customWidth="1"/>
    <col min="3607" max="3607" width="9.28515625" style="1" customWidth="1"/>
    <col min="3608" max="3608" width="10.5703125" style="1" bestFit="1" customWidth="1"/>
    <col min="3609" max="3609" width="9.28515625" style="1" customWidth="1"/>
    <col min="3610" max="3610" width="8.7109375" style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10.5703125" style="1" bestFit="1" customWidth="1"/>
    <col min="3615" max="3615" width="9.28515625" style="1" customWidth="1"/>
    <col min="3616" max="3616" width="8.7109375" style="1" customWidth="1"/>
    <col min="3617" max="3617" width="9.28515625" style="1" customWidth="1"/>
    <col min="3618" max="3618" width="8.7109375" style="1" customWidth="1"/>
    <col min="3619" max="3619" width="9.28515625" style="1" customWidth="1"/>
    <col min="3620" max="3620" width="8.7109375" style="1" customWidth="1"/>
    <col min="3621" max="3621" width="9.5703125" style="1" customWidth="1"/>
    <col min="3622" max="3622" width="10.5703125" style="1" bestFit="1" customWidth="1"/>
    <col min="3623" max="3623" width="9.28515625" style="1" customWidth="1"/>
    <col min="3624" max="3624" width="8.7109375" style="1" customWidth="1"/>
    <col min="3625" max="3625" width="9.28515625" style="1" customWidth="1"/>
    <col min="3626" max="3626" width="8.7109375" style="1" customWidth="1"/>
    <col min="3627" max="3627" width="9.28515625" style="1" customWidth="1"/>
    <col min="3628" max="3628" width="10.5703125" style="1" bestFit="1" customWidth="1"/>
    <col min="3629" max="3629" width="9.28515625" style="1" customWidth="1"/>
    <col min="3630" max="3630" width="10.5703125" style="1" bestFit="1" customWidth="1"/>
    <col min="3631" max="3858" width="9.140625" style="1"/>
    <col min="3859" max="3859" width="1.42578125" style="1" customWidth="1"/>
    <col min="3860" max="3860" width="36.5703125" style="1" bestFit="1" customWidth="1"/>
    <col min="3861" max="3861" width="1.42578125" style="1" customWidth="1"/>
    <col min="3862" max="3862" width="8.7109375" style="1" customWidth="1"/>
    <col min="3863" max="3863" width="9.28515625" style="1" customWidth="1"/>
    <col min="3864" max="3864" width="10.5703125" style="1" bestFit="1" customWidth="1"/>
    <col min="3865" max="3865" width="9.28515625" style="1" customWidth="1"/>
    <col min="3866" max="3866" width="8.7109375" style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10.5703125" style="1" bestFit="1" customWidth="1"/>
    <col min="3871" max="3871" width="9.28515625" style="1" customWidth="1"/>
    <col min="3872" max="3872" width="8.7109375" style="1" customWidth="1"/>
    <col min="3873" max="3873" width="9.28515625" style="1" customWidth="1"/>
    <col min="3874" max="3874" width="8.7109375" style="1" customWidth="1"/>
    <col min="3875" max="3875" width="9.28515625" style="1" customWidth="1"/>
    <col min="3876" max="3876" width="8.7109375" style="1" customWidth="1"/>
    <col min="3877" max="3877" width="9.5703125" style="1" customWidth="1"/>
    <col min="3878" max="3878" width="10.5703125" style="1" bestFit="1" customWidth="1"/>
    <col min="3879" max="3879" width="9.28515625" style="1" customWidth="1"/>
    <col min="3880" max="3880" width="8.7109375" style="1" customWidth="1"/>
    <col min="3881" max="3881" width="9.28515625" style="1" customWidth="1"/>
    <col min="3882" max="3882" width="8.7109375" style="1" customWidth="1"/>
    <col min="3883" max="3883" width="9.28515625" style="1" customWidth="1"/>
    <col min="3884" max="3884" width="10.5703125" style="1" bestFit="1" customWidth="1"/>
    <col min="3885" max="3885" width="9.28515625" style="1" customWidth="1"/>
    <col min="3886" max="3886" width="10.5703125" style="1" bestFit="1" customWidth="1"/>
    <col min="3887" max="4114" width="9.140625" style="1"/>
    <col min="4115" max="4115" width="1.42578125" style="1" customWidth="1"/>
    <col min="4116" max="4116" width="36.5703125" style="1" bestFit="1" customWidth="1"/>
    <col min="4117" max="4117" width="1.42578125" style="1" customWidth="1"/>
    <col min="4118" max="4118" width="8.7109375" style="1" customWidth="1"/>
    <col min="4119" max="4119" width="9.28515625" style="1" customWidth="1"/>
    <col min="4120" max="4120" width="10.5703125" style="1" bestFit="1" customWidth="1"/>
    <col min="4121" max="4121" width="9.28515625" style="1" customWidth="1"/>
    <col min="4122" max="4122" width="8.7109375" style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10.5703125" style="1" bestFit="1" customWidth="1"/>
    <col min="4127" max="4127" width="9.28515625" style="1" customWidth="1"/>
    <col min="4128" max="4128" width="8.7109375" style="1" customWidth="1"/>
    <col min="4129" max="4129" width="9.28515625" style="1" customWidth="1"/>
    <col min="4130" max="4130" width="8.7109375" style="1" customWidth="1"/>
    <col min="4131" max="4131" width="9.28515625" style="1" customWidth="1"/>
    <col min="4132" max="4132" width="8.7109375" style="1" customWidth="1"/>
    <col min="4133" max="4133" width="9.5703125" style="1" customWidth="1"/>
    <col min="4134" max="4134" width="10.5703125" style="1" bestFit="1" customWidth="1"/>
    <col min="4135" max="4135" width="9.28515625" style="1" customWidth="1"/>
    <col min="4136" max="4136" width="8.7109375" style="1" customWidth="1"/>
    <col min="4137" max="4137" width="9.28515625" style="1" customWidth="1"/>
    <col min="4138" max="4138" width="8.7109375" style="1" customWidth="1"/>
    <col min="4139" max="4139" width="9.28515625" style="1" customWidth="1"/>
    <col min="4140" max="4140" width="10.5703125" style="1" bestFit="1" customWidth="1"/>
    <col min="4141" max="4141" width="9.28515625" style="1" customWidth="1"/>
    <col min="4142" max="4142" width="10.5703125" style="1" bestFit="1" customWidth="1"/>
    <col min="4143" max="4370" width="9.140625" style="1"/>
    <col min="4371" max="4371" width="1.42578125" style="1" customWidth="1"/>
    <col min="4372" max="4372" width="36.5703125" style="1" bestFit="1" customWidth="1"/>
    <col min="4373" max="4373" width="1.42578125" style="1" customWidth="1"/>
    <col min="4374" max="4374" width="8.7109375" style="1" customWidth="1"/>
    <col min="4375" max="4375" width="9.28515625" style="1" customWidth="1"/>
    <col min="4376" max="4376" width="10.5703125" style="1" bestFit="1" customWidth="1"/>
    <col min="4377" max="4377" width="9.28515625" style="1" customWidth="1"/>
    <col min="4378" max="4378" width="8.7109375" style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10.5703125" style="1" bestFit="1" customWidth="1"/>
    <col min="4383" max="4383" width="9.28515625" style="1" customWidth="1"/>
    <col min="4384" max="4384" width="8.7109375" style="1" customWidth="1"/>
    <col min="4385" max="4385" width="9.28515625" style="1" customWidth="1"/>
    <col min="4386" max="4386" width="8.7109375" style="1" customWidth="1"/>
    <col min="4387" max="4387" width="9.28515625" style="1" customWidth="1"/>
    <col min="4388" max="4388" width="8.7109375" style="1" customWidth="1"/>
    <col min="4389" max="4389" width="9.5703125" style="1" customWidth="1"/>
    <col min="4390" max="4390" width="10.5703125" style="1" bestFit="1" customWidth="1"/>
    <col min="4391" max="4391" width="9.28515625" style="1" customWidth="1"/>
    <col min="4392" max="4392" width="8.7109375" style="1" customWidth="1"/>
    <col min="4393" max="4393" width="9.28515625" style="1" customWidth="1"/>
    <col min="4394" max="4394" width="8.7109375" style="1" customWidth="1"/>
    <col min="4395" max="4395" width="9.28515625" style="1" customWidth="1"/>
    <col min="4396" max="4396" width="10.5703125" style="1" bestFit="1" customWidth="1"/>
    <col min="4397" max="4397" width="9.28515625" style="1" customWidth="1"/>
    <col min="4398" max="4398" width="10.5703125" style="1" bestFit="1" customWidth="1"/>
    <col min="4399" max="4626" width="9.140625" style="1"/>
    <col min="4627" max="4627" width="1.42578125" style="1" customWidth="1"/>
    <col min="4628" max="4628" width="36.5703125" style="1" bestFit="1" customWidth="1"/>
    <col min="4629" max="4629" width="1.42578125" style="1" customWidth="1"/>
    <col min="4630" max="4630" width="8.7109375" style="1" customWidth="1"/>
    <col min="4631" max="4631" width="9.28515625" style="1" customWidth="1"/>
    <col min="4632" max="4632" width="10.5703125" style="1" bestFit="1" customWidth="1"/>
    <col min="4633" max="4633" width="9.28515625" style="1" customWidth="1"/>
    <col min="4634" max="4634" width="8.7109375" style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10.5703125" style="1" bestFit="1" customWidth="1"/>
    <col min="4639" max="4639" width="9.28515625" style="1" customWidth="1"/>
    <col min="4640" max="4640" width="8.7109375" style="1" customWidth="1"/>
    <col min="4641" max="4641" width="9.28515625" style="1" customWidth="1"/>
    <col min="4642" max="4642" width="8.7109375" style="1" customWidth="1"/>
    <col min="4643" max="4643" width="9.28515625" style="1" customWidth="1"/>
    <col min="4644" max="4644" width="8.7109375" style="1" customWidth="1"/>
    <col min="4645" max="4645" width="9.5703125" style="1" customWidth="1"/>
    <col min="4646" max="4646" width="10.5703125" style="1" bestFit="1" customWidth="1"/>
    <col min="4647" max="4647" width="9.28515625" style="1" customWidth="1"/>
    <col min="4648" max="4648" width="8.7109375" style="1" customWidth="1"/>
    <col min="4649" max="4649" width="9.28515625" style="1" customWidth="1"/>
    <col min="4650" max="4650" width="8.7109375" style="1" customWidth="1"/>
    <col min="4651" max="4651" width="9.28515625" style="1" customWidth="1"/>
    <col min="4652" max="4652" width="10.5703125" style="1" bestFit="1" customWidth="1"/>
    <col min="4653" max="4653" width="9.28515625" style="1" customWidth="1"/>
    <col min="4654" max="4654" width="10.5703125" style="1" bestFit="1" customWidth="1"/>
    <col min="4655" max="4882" width="9.140625" style="1"/>
    <col min="4883" max="4883" width="1.42578125" style="1" customWidth="1"/>
    <col min="4884" max="4884" width="36.5703125" style="1" bestFit="1" customWidth="1"/>
    <col min="4885" max="4885" width="1.42578125" style="1" customWidth="1"/>
    <col min="4886" max="4886" width="8.7109375" style="1" customWidth="1"/>
    <col min="4887" max="4887" width="9.28515625" style="1" customWidth="1"/>
    <col min="4888" max="4888" width="10.5703125" style="1" bestFit="1" customWidth="1"/>
    <col min="4889" max="4889" width="9.28515625" style="1" customWidth="1"/>
    <col min="4890" max="4890" width="8.7109375" style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10.5703125" style="1" bestFit="1" customWidth="1"/>
    <col min="4895" max="4895" width="9.28515625" style="1" customWidth="1"/>
    <col min="4896" max="4896" width="8.7109375" style="1" customWidth="1"/>
    <col min="4897" max="4897" width="9.28515625" style="1" customWidth="1"/>
    <col min="4898" max="4898" width="8.7109375" style="1" customWidth="1"/>
    <col min="4899" max="4899" width="9.28515625" style="1" customWidth="1"/>
    <col min="4900" max="4900" width="8.7109375" style="1" customWidth="1"/>
    <col min="4901" max="4901" width="9.5703125" style="1" customWidth="1"/>
    <col min="4902" max="4902" width="10.5703125" style="1" bestFit="1" customWidth="1"/>
    <col min="4903" max="4903" width="9.28515625" style="1" customWidth="1"/>
    <col min="4904" max="4904" width="8.7109375" style="1" customWidth="1"/>
    <col min="4905" max="4905" width="9.28515625" style="1" customWidth="1"/>
    <col min="4906" max="4906" width="8.7109375" style="1" customWidth="1"/>
    <col min="4907" max="4907" width="9.28515625" style="1" customWidth="1"/>
    <col min="4908" max="4908" width="10.5703125" style="1" bestFit="1" customWidth="1"/>
    <col min="4909" max="4909" width="9.28515625" style="1" customWidth="1"/>
    <col min="4910" max="4910" width="10.5703125" style="1" bestFit="1" customWidth="1"/>
    <col min="4911" max="5138" width="9.140625" style="1"/>
    <col min="5139" max="5139" width="1.42578125" style="1" customWidth="1"/>
    <col min="5140" max="5140" width="36.5703125" style="1" bestFit="1" customWidth="1"/>
    <col min="5141" max="5141" width="1.42578125" style="1" customWidth="1"/>
    <col min="5142" max="5142" width="8.7109375" style="1" customWidth="1"/>
    <col min="5143" max="5143" width="9.28515625" style="1" customWidth="1"/>
    <col min="5144" max="5144" width="10.5703125" style="1" bestFit="1" customWidth="1"/>
    <col min="5145" max="5145" width="9.28515625" style="1" customWidth="1"/>
    <col min="5146" max="5146" width="8.7109375" style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10.5703125" style="1" bestFit="1" customWidth="1"/>
    <col min="5151" max="5151" width="9.28515625" style="1" customWidth="1"/>
    <col min="5152" max="5152" width="8.7109375" style="1" customWidth="1"/>
    <col min="5153" max="5153" width="9.28515625" style="1" customWidth="1"/>
    <col min="5154" max="5154" width="8.7109375" style="1" customWidth="1"/>
    <col min="5155" max="5155" width="9.28515625" style="1" customWidth="1"/>
    <col min="5156" max="5156" width="8.7109375" style="1" customWidth="1"/>
    <col min="5157" max="5157" width="9.5703125" style="1" customWidth="1"/>
    <col min="5158" max="5158" width="10.5703125" style="1" bestFit="1" customWidth="1"/>
    <col min="5159" max="5159" width="9.28515625" style="1" customWidth="1"/>
    <col min="5160" max="5160" width="8.7109375" style="1" customWidth="1"/>
    <col min="5161" max="5161" width="9.28515625" style="1" customWidth="1"/>
    <col min="5162" max="5162" width="8.7109375" style="1" customWidth="1"/>
    <col min="5163" max="5163" width="9.28515625" style="1" customWidth="1"/>
    <col min="5164" max="5164" width="10.5703125" style="1" bestFit="1" customWidth="1"/>
    <col min="5165" max="5165" width="9.28515625" style="1" customWidth="1"/>
    <col min="5166" max="5166" width="10.5703125" style="1" bestFit="1" customWidth="1"/>
    <col min="5167" max="5394" width="9.140625" style="1"/>
    <col min="5395" max="5395" width="1.42578125" style="1" customWidth="1"/>
    <col min="5396" max="5396" width="36.5703125" style="1" bestFit="1" customWidth="1"/>
    <col min="5397" max="5397" width="1.42578125" style="1" customWidth="1"/>
    <col min="5398" max="5398" width="8.7109375" style="1" customWidth="1"/>
    <col min="5399" max="5399" width="9.28515625" style="1" customWidth="1"/>
    <col min="5400" max="5400" width="10.5703125" style="1" bestFit="1" customWidth="1"/>
    <col min="5401" max="5401" width="9.28515625" style="1" customWidth="1"/>
    <col min="5402" max="5402" width="8.7109375" style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10.5703125" style="1" bestFit="1" customWidth="1"/>
    <col min="5407" max="5407" width="9.28515625" style="1" customWidth="1"/>
    <col min="5408" max="5408" width="8.7109375" style="1" customWidth="1"/>
    <col min="5409" max="5409" width="9.28515625" style="1" customWidth="1"/>
    <col min="5410" max="5410" width="8.7109375" style="1" customWidth="1"/>
    <col min="5411" max="5411" width="9.28515625" style="1" customWidth="1"/>
    <col min="5412" max="5412" width="8.7109375" style="1" customWidth="1"/>
    <col min="5413" max="5413" width="9.5703125" style="1" customWidth="1"/>
    <col min="5414" max="5414" width="10.5703125" style="1" bestFit="1" customWidth="1"/>
    <col min="5415" max="5415" width="9.28515625" style="1" customWidth="1"/>
    <col min="5416" max="5416" width="8.7109375" style="1" customWidth="1"/>
    <col min="5417" max="5417" width="9.28515625" style="1" customWidth="1"/>
    <col min="5418" max="5418" width="8.7109375" style="1" customWidth="1"/>
    <col min="5419" max="5419" width="9.28515625" style="1" customWidth="1"/>
    <col min="5420" max="5420" width="10.5703125" style="1" bestFit="1" customWidth="1"/>
    <col min="5421" max="5421" width="9.28515625" style="1" customWidth="1"/>
    <col min="5422" max="5422" width="10.5703125" style="1" bestFit="1" customWidth="1"/>
    <col min="5423" max="5650" width="9.140625" style="1"/>
    <col min="5651" max="5651" width="1.42578125" style="1" customWidth="1"/>
    <col min="5652" max="5652" width="36.5703125" style="1" bestFit="1" customWidth="1"/>
    <col min="5653" max="5653" width="1.42578125" style="1" customWidth="1"/>
    <col min="5654" max="5654" width="8.7109375" style="1" customWidth="1"/>
    <col min="5655" max="5655" width="9.28515625" style="1" customWidth="1"/>
    <col min="5656" max="5656" width="10.5703125" style="1" bestFit="1" customWidth="1"/>
    <col min="5657" max="5657" width="9.28515625" style="1" customWidth="1"/>
    <col min="5658" max="5658" width="8.7109375" style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10.5703125" style="1" bestFit="1" customWidth="1"/>
    <col min="5663" max="5663" width="9.28515625" style="1" customWidth="1"/>
    <col min="5664" max="5664" width="8.7109375" style="1" customWidth="1"/>
    <col min="5665" max="5665" width="9.28515625" style="1" customWidth="1"/>
    <col min="5666" max="5666" width="8.7109375" style="1" customWidth="1"/>
    <col min="5667" max="5667" width="9.28515625" style="1" customWidth="1"/>
    <col min="5668" max="5668" width="8.7109375" style="1" customWidth="1"/>
    <col min="5669" max="5669" width="9.5703125" style="1" customWidth="1"/>
    <col min="5670" max="5670" width="10.5703125" style="1" bestFit="1" customWidth="1"/>
    <col min="5671" max="5671" width="9.28515625" style="1" customWidth="1"/>
    <col min="5672" max="5672" width="8.7109375" style="1" customWidth="1"/>
    <col min="5673" max="5673" width="9.28515625" style="1" customWidth="1"/>
    <col min="5674" max="5674" width="8.7109375" style="1" customWidth="1"/>
    <col min="5675" max="5675" width="9.28515625" style="1" customWidth="1"/>
    <col min="5676" max="5676" width="10.5703125" style="1" bestFit="1" customWidth="1"/>
    <col min="5677" max="5677" width="9.28515625" style="1" customWidth="1"/>
    <col min="5678" max="5678" width="10.5703125" style="1" bestFit="1" customWidth="1"/>
    <col min="5679" max="5906" width="9.140625" style="1"/>
    <col min="5907" max="5907" width="1.42578125" style="1" customWidth="1"/>
    <col min="5908" max="5908" width="36.5703125" style="1" bestFit="1" customWidth="1"/>
    <col min="5909" max="5909" width="1.42578125" style="1" customWidth="1"/>
    <col min="5910" max="5910" width="8.7109375" style="1" customWidth="1"/>
    <col min="5911" max="5911" width="9.28515625" style="1" customWidth="1"/>
    <col min="5912" max="5912" width="10.5703125" style="1" bestFit="1" customWidth="1"/>
    <col min="5913" max="5913" width="9.28515625" style="1" customWidth="1"/>
    <col min="5914" max="5914" width="8.7109375" style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10.5703125" style="1" bestFit="1" customWidth="1"/>
    <col min="5919" max="5919" width="9.28515625" style="1" customWidth="1"/>
    <col min="5920" max="5920" width="8.7109375" style="1" customWidth="1"/>
    <col min="5921" max="5921" width="9.28515625" style="1" customWidth="1"/>
    <col min="5922" max="5922" width="8.7109375" style="1" customWidth="1"/>
    <col min="5923" max="5923" width="9.28515625" style="1" customWidth="1"/>
    <col min="5924" max="5924" width="8.7109375" style="1" customWidth="1"/>
    <col min="5925" max="5925" width="9.5703125" style="1" customWidth="1"/>
    <col min="5926" max="5926" width="10.5703125" style="1" bestFit="1" customWidth="1"/>
    <col min="5927" max="5927" width="9.28515625" style="1" customWidth="1"/>
    <col min="5928" max="5928" width="8.7109375" style="1" customWidth="1"/>
    <col min="5929" max="5929" width="9.28515625" style="1" customWidth="1"/>
    <col min="5930" max="5930" width="8.7109375" style="1" customWidth="1"/>
    <col min="5931" max="5931" width="9.28515625" style="1" customWidth="1"/>
    <col min="5932" max="5932" width="10.5703125" style="1" bestFit="1" customWidth="1"/>
    <col min="5933" max="5933" width="9.28515625" style="1" customWidth="1"/>
    <col min="5934" max="5934" width="10.5703125" style="1" bestFit="1" customWidth="1"/>
    <col min="5935" max="6162" width="9.140625" style="1"/>
    <col min="6163" max="6163" width="1.42578125" style="1" customWidth="1"/>
    <col min="6164" max="6164" width="36.5703125" style="1" bestFit="1" customWidth="1"/>
    <col min="6165" max="6165" width="1.42578125" style="1" customWidth="1"/>
    <col min="6166" max="6166" width="8.7109375" style="1" customWidth="1"/>
    <col min="6167" max="6167" width="9.28515625" style="1" customWidth="1"/>
    <col min="6168" max="6168" width="10.5703125" style="1" bestFit="1" customWidth="1"/>
    <col min="6169" max="6169" width="9.28515625" style="1" customWidth="1"/>
    <col min="6170" max="6170" width="8.7109375" style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10.5703125" style="1" bestFit="1" customWidth="1"/>
    <col min="6175" max="6175" width="9.28515625" style="1" customWidth="1"/>
    <col min="6176" max="6176" width="8.7109375" style="1" customWidth="1"/>
    <col min="6177" max="6177" width="9.28515625" style="1" customWidth="1"/>
    <col min="6178" max="6178" width="8.7109375" style="1" customWidth="1"/>
    <col min="6179" max="6179" width="9.28515625" style="1" customWidth="1"/>
    <col min="6180" max="6180" width="8.7109375" style="1" customWidth="1"/>
    <col min="6181" max="6181" width="9.5703125" style="1" customWidth="1"/>
    <col min="6182" max="6182" width="10.5703125" style="1" bestFit="1" customWidth="1"/>
    <col min="6183" max="6183" width="9.28515625" style="1" customWidth="1"/>
    <col min="6184" max="6184" width="8.7109375" style="1" customWidth="1"/>
    <col min="6185" max="6185" width="9.28515625" style="1" customWidth="1"/>
    <col min="6186" max="6186" width="8.7109375" style="1" customWidth="1"/>
    <col min="6187" max="6187" width="9.28515625" style="1" customWidth="1"/>
    <col min="6188" max="6188" width="10.5703125" style="1" bestFit="1" customWidth="1"/>
    <col min="6189" max="6189" width="9.28515625" style="1" customWidth="1"/>
    <col min="6190" max="6190" width="10.5703125" style="1" bestFit="1" customWidth="1"/>
    <col min="6191" max="6418" width="9.140625" style="1"/>
    <col min="6419" max="6419" width="1.42578125" style="1" customWidth="1"/>
    <col min="6420" max="6420" width="36.5703125" style="1" bestFit="1" customWidth="1"/>
    <col min="6421" max="6421" width="1.42578125" style="1" customWidth="1"/>
    <col min="6422" max="6422" width="8.7109375" style="1" customWidth="1"/>
    <col min="6423" max="6423" width="9.28515625" style="1" customWidth="1"/>
    <col min="6424" max="6424" width="10.5703125" style="1" bestFit="1" customWidth="1"/>
    <col min="6425" max="6425" width="9.28515625" style="1" customWidth="1"/>
    <col min="6426" max="6426" width="8.7109375" style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10.5703125" style="1" bestFit="1" customWidth="1"/>
    <col min="6431" max="6431" width="9.28515625" style="1" customWidth="1"/>
    <col min="6432" max="6432" width="8.7109375" style="1" customWidth="1"/>
    <col min="6433" max="6433" width="9.28515625" style="1" customWidth="1"/>
    <col min="6434" max="6434" width="8.7109375" style="1" customWidth="1"/>
    <col min="6435" max="6435" width="9.28515625" style="1" customWidth="1"/>
    <col min="6436" max="6436" width="8.7109375" style="1" customWidth="1"/>
    <col min="6437" max="6437" width="9.5703125" style="1" customWidth="1"/>
    <col min="6438" max="6438" width="10.5703125" style="1" bestFit="1" customWidth="1"/>
    <col min="6439" max="6439" width="9.28515625" style="1" customWidth="1"/>
    <col min="6440" max="6440" width="8.7109375" style="1" customWidth="1"/>
    <col min="6441" max="6441" width="9.28515625" style="1" customWidth="1"/>
    <col min="6442" max="6442" width="8.7109375" style="1" customWidth="1"/>
    <col min="6443" max="6443" width="9.28515625" style="1" customWidth="1"/>
    <col min="6444" max="6444" width="10.5703125" style="1" bestFit="1" customWidth="1"/>
    <col min="6445" max="6445" width="9.28515625" style="1" customWidth="1"/>
    <col min="6446" max="6446" width="10.5703125" style="1" bestFit="1" customWidth="1"/>
    <col min="6447" max="6674" width="9.140625" style="1"/>
    <col min="6675" max="6675" width="1.42578125" style="1" customWidth="1"/>
    <col min="6676" max="6676" width="36.5703125" style="1" bestFit="1" customWidth="1"/>
    <col min="6677" max="6677" width="1.42578125" style="1" customWidth="1"/>
    <col min="6678" max="6678" width="8.7109375" style="1" customWidth="1"/>
    <col min="6679" max="6679" width="9.28515625" style="1" customWidth="1"/>
    <col min="6680" max="6680" width="10.5703125" style="1" bestFit="1" customWidth="1"/>
    <col min="6681" max="6681" width="9.28515625" style="1" customWidth="1"/>
    <col min="6682" max="6682" width="8.7109375" style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10.5703125" style="1" bestFit="1" customWidth="1"/>
    <col min="6687" max="6687" width="9.28515625" style="1" customWidth="1"/>
    <col min="6688" max="6688" width="8.7109375" style="1" customWidth="1"/>
    <col min="6689" max="6689" width="9.28515625" style="1" customWidth="1"/>
    <col min="6690" max="6690" width="8.7109375" style="1" customWidth="1"/>
    <col min="6691" max="6691" width="9.28515625" style="1" customWidth="1"/>
    <col min="6692" max="6692" width="8.7109375" style="1" customWidth="1"/>
    <col min="6693" max="6693" width="9.5703125" style="1" customWidth="1"/>
    <col min="6694" max="6694" width="10.5703125" style="1" bestFit="1" customWidth="1"/>
    <col min="6695" max="6695" width="9.28515625" style="1" customWidth="1"/>
    <col min="6696" max="6696" width="8.7109375" style="1" customWidth="1"/>
    <col min="6697" max="6697" width="9.28515625" style="1" customWidth="1"/>
    <col min="6698" max="6698" width="8.7109375" style="1" customWidth="1"/>
    <col min="6699" max="6699" width="9.28515625" style="1" customWidth="1"/>
    <col min="6700" max="6700" width="10.5703125" style="1" bestFit="1" customWidth="1"/>
    <col min="6701" max="6701" width="9.28515625" style="1" customWidth="1"/>
    <col min="6702" max="6702" width="10.5703125" style="1" bestFit="1" customWidth="1"/>
    <col min="6703" max="6930" width="9.140625" style="1"/>
    <col min="6931" max="6931" width="1.42578125" style="1" customWidth="1"/>
    <col min="6932" max="6932" width="36.5703125" style="1" bestFit="1" customWidth="1"/>
    <col min="6933" max="6933" width="1.42578125" style="1" customWidth="1"/>
    <col min="6934" max="6934" width="8.7109375" style="1" customWidth="1"/>
    <col min="6935" max="6935" width="9.28515625" style="1" customWidth="1"/>
    <col min="6936" max="6936" width="10.5703125" style="1" bestFit="1" customWidth="1"/>
    <col min="6937" max="6937" width="9.28515625" style="1" customWidth="1"/>
    <col min="6938" max="6938" width="8.7109375" style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10.5703125" style="1" bestFit="1" customWidth="1"/>
    <col min="6943" max="6943" width="9.28515625" style="1" customWidth="1"/>
    <col min="6944" max="6944" width="8.7109375" style="1" customWidth="1"/>
    <col min="6945" max="6945" width="9.28515625" style="1" customWidth="1"/>
    <col min="6946" max="6946" width="8.7109375" style="1" customWidth="1"/>
    <col min="6947" max="6947" width="9.28515625" style="1" customWidth="1"/>
    <col min="6948" max="6948" width="8.7109375" style="1" customWidth="1"/>
    <col min="6949" max="6949" width="9.5703125" style="1" customWidth="1"/>
    <col min="6950" max="6950" width="10.5703125" style="1" bestFit="1" customWidth="1"/>
    <col min="6951" max="6951" width="9.28515625" style="1" customWidth="1"/>
    <col min="6952" max="6952" width="8.7109375" style="1" customWidth="1"/>
    <col min="6953" max="6953" width="9.28515625" style="1" customWidth="1"/>
    <col min="6954" max="6954" width="8.7109375" style="1" customWidth="1"/>
    <col min="6955" max="6955" width="9.28515625" style="1" customWidth="1"/>
    <col min="6956" max="6956" width="10.5703125" style="1" bestFit="1" customWidth="1"/>
    <col min="6957" max="6957" width="9.28515625" style="1" customWidth="1"/>
    <col min="6958" max="6958" width="10.5703125" style="1" bestFit="1" customWidth="1"/>
    <col min="6959" max="7186" width="9.140625" style="1"/>
    <col min="7187" max="7187" width="1.42578125" style="1" customWidth="1"/>
    <col min="7188" max="7188" width="36.5703125" style="1" bestFit="1" customWidth="1"/>
    <col min="7189" max="7189" width="1.42578125" style="1" customWidth="1"/>
    <col min="7190" max="7190" width="8.7109375" style="1" customWidth="1"/>
    <col min="7191" max="7191" width="9.28515625" style="1" customWidth="1"/>
    <col min="7192" max="7192" width="10.5703125" style="1" bestFit="1" customWidth="1"/>
    <col min="7193" max="7193" width="9.28515625" style="1" customWidth="1"/>
    <col min="7194" max="7194" width="8.7109375" style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10.5703125" style="1" bestFit="1" customWidth="1"/>
    <col min="7199" max="7199" width="9.28515625" style="1" customWidth="1"/>
    <col min="7200" max="7200" width="8.7109375" style="1" customWidth="1"/>
    <col min="7201" max="7201" width="9.28515625" style="1" customWidth="1"/>
    <col min="7202" max="7202" width="8.7109375" style="1" customWidth="1"/>
    <col min="7203" max="7203" width="9.28515625" style="1" customWidth="1"/>
    <col min="7204" max="7204" width="8.7109375" style="1" customWidth="1"/>
    <col min="7205" max="7205" width="9.5703125" style="1" customWidth="1"/>
    <col min="7206" max="7206" width="10.5703125" style="1" bestFit="1" customWidth="1"/>
    <col min="7207" max="7207" width="9.28515625" style="1" customWidth="1"/>
    <col min="7208" max="7208" width="8.7109375" style="1" customWidth="1"/>
    <col min="7209" max="7209" width="9.28515625" style="1" customWidth="1"/>
    <col min="7210" max="7210" width="8.7109375" style="1" customWidth="1"/>
    <col min="7211" max="7211" width="9.28515625" style="1" customWidth="1"/>
    <col min="7212" max="7212" width="10.5703125" style="1" bestFit="1" customWidth="1"/>
    <col min="7213" max="7213" width="9.28515625" style="1" customWidth="1"/>
    <col min="7214" max="7214" width="10.5703125" style="1" bestFit="1" customWidth="1"/>
    <col min="7215" max="7442" width="9.140625" style="1"/>
    <col min="7443" max="7443" width="1.42578125" style="1" customWidth="1"/>
    <col min="7444" max="7444" width="36.5703125" style="1" bestFit="1" customWidth="1"/>
    <col min="7445" max="7445" width="1.42578125" style="1" customWidth="1"/>
    <col min="7446" max="7446" width="8.7109375" style="1" customWidth="1"/>
    <col min="7447" max="7447" width="9.28515625" style="1" customWidth="1"/>
    <col min="7448" max="7448" width="10.5703125" style="1" bestFit="1" customWidth="1"/>
    <col min="7449" max="7449" width="9.28515625" style="1" customWidth="1"/>
    <col min="7450" max="7450" width="8.7109375" style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10.5703125" style="1" bestFit="1" customWidth="1"/>
    <col min="7455" max="7455" width="9.28515625" style="1" customWidth="1"/>
    <col min="7456" max="7456" width="8.7109375" style="1" customWidth="1"/>
    <col min="7457" max="7457" width="9.28515625" style="1" customWidth="1"/>
    <col min="7458" max="7458" width="8.7109375" style="1" customWidth="1"/>
    <col min="7459" max="7459" width="9.28515625" style="1" customWidth="1"/>
    <col min="7460" max="7460" width="8.7109375" style="1" customWidth="1"/>
    <col min="7461" max="7461" width="9.5703125" style="1" customWidth="1"/>
    <col min="7462" max="7462" width="10.5703125" style="1" bestFit="1" customWidth="1"/>
    <col min="7463" max="7463" width="9.28515625" style="1" customWidth="1"/>
    <col min="7464" max="7464" width="8.7109375" style="1" customWidth="1"/>
    <col min="7465" max="7465" width="9.28515625" style="1" customWidth="1"/>
    <col min="7466" max="7466" width="8.7109375" style="1" customWidth="1"/>
    <col min="7467" max="7467" width="9.28515625" style="1" customWidth="1"/>
    <col min="7468" max="7468" width="10.5703125" style="1" bestFit="1" customWidth="1"/>
    <col min="7469" max="7469" width="9.28515625" style="1" customWidth="1"/>
    <col min="7470" max="7470" width="10.5703125" style="1" bestFit="1" customWidth="1"/>
    <col min="7471" max="7698" width="9.140625" style="1"/>
    <col min="7699" max="7699" width="1.42578125" style="1" customWidth="1"/>
    <col min="7700" max="7700" width="36.5703125" style="1" bestFit="1" customWidth="1"/>
    <col min="7701" max="7701" width="1.42578125" style="1" customWidth="1"/>
    <col min="7702" max="7702" width="8.7109375" style="1" customWidth="1"/>
    <col min="7703" max="7703" width="9.28515625" style="1" customWidth="1"/>
    <col min="7704" max="7704" width="10.5703125" style="1" bestFit="1" customWidth="1"/>
    <col min="7705" max="7705" width="9.28515625" style="1" customWidth="1"/>
    <col min="7706" max="7706" width="8.7109375" style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10.5703125" style="1" bestFit="1" customWidth="1"/>
    <col min="7711" max="7711" width="9.28515625" style="1" customWidth="1"/>
    <col min="7712" max="7712" width="8.7109375" style="1" customWidth="1"/>
    <col min="7713" max="7713" width="9.28515625" style="1" customWidth="1"/>
    <col min="7714" max="7714" width="8.7109375" style="1" customWidth="1"/>
    <col min="7715" max="7715" width="9.28515625" style="1" customWidth="1"/>
    <col min="7716" max="7716" width="8.7109375" style="1" customWidth="1"/>
    <col min="7717" max="7717" width="9.5703125" style="1" customWidth="1"/>
    <col min="7718" max="7718" width="10.5703125" style="1" bestFit="1" customWidth="1"/>
    <col min="7719" max="7719" width="9.28515625" style="1" customWidth="1"/>
    <col min="7720" max="7720" width="8.7109375" style="1" customWidth="1"/>
    <col min="7721" max="7721" width="9.28515625" style="1" customWidth="1"/>
    <col min="7722" max="7722" width="8.7109375" style="1" customWidth="1"/>
    <col min="7723" max="7723" width="9.28515625" style="1" customWidth="1"/>
    <col min="7724" max="7724" width="10.5703125" style="1" bestFit="1" customWidth="1"/>
    <col min="7725" max="7725" width="9.28515625" style="1" customWidth="1"/>
    <col min="7726" max="7726" width="10.5703125" style="1" bestFit="1" customWidth="1"/>
    <col min="7727" max="7954" width="9.140625" style="1"/>
    <col min="7955" max="7955" width="1.42578125" style="1" customWidth="1"/>
    <col min="7956" max="7956" width="36.5703125" style="1" bestFit="1" customWidth="1"/>
    <col min="7957" max="7957" width="1.42578125" style="1" customWidth="1"/>
    <col min="7958" max="7958" width="8.7109375" style="1" customWidth="1"/>
    <col min="7959" max="7959" width="9.28515625" style="1" customWidth="1"/>
    <col min="7960" max="7960" width="10.5703125" style="1" bestFit="1" customWidth="1"/>
    <col min="7961" max="7961" width="9.28515625" style="1" customWidth="1"/>
    <col min="7962" max="7962" width="8.7109375" style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10.5703125" style="1" bestFit="1" customWidth="1"/>
    <col min="7967" max="7967" width="9.28515625" style="1" customWidth="1"/>
    <col min="7968" max="7968" width="8.7109375" style="1" customWidth="1"/>
    <col min="7969" max="7969" width="9.28515625" style="1" customWidth="1"/>
    <col min="7970" max="7970" width="8.7109375" style="1" customWidth="1"/>
    <col min="7971" max="7971" width="9.28515625" style="1" customWidth="1"/>
    <col min="7972" max="7972" width="8.7109375" style="1" customWidth="1"/>
    <col min="7973" max="7973" width="9.5703125" style="1" customWidth="1"/>
    <col min="7974" max="7974" width="10.5703125" style="1" bestFit="1" customWidth="1"/>
    <col min="7975" max="7975" width="9.28515625" style="1" customWidth="1"/>
    <col min="7976" max="7976" width="8.7109375" style="1" customWidth="1"/>
    <col min="7977" max="7977" width="9.28515625" style="1" customWidth="1"/>
    <col min="7978" max="7978" width="8.7109375" style="1" customWidth="1"/>
    <col min="7979" max="7979" width="9.28515625" style="1" customWidth="1"/>
    <col min="7980" max="7980" width="10.5703125" style="1" bestFit="1" customWidth="1"/>
    <col min="7981" max="7981" width="9.28515625" style="1" customWidth="1"/>
    <col min="7982" max="7982" width="10.5703125" style="1" bestFit="1" customWidth="1"/>
    <col min="7983" max="8210" width="9.140625" style="1"/>
    <col min="8211" max="8211" width="1.42578125" style="1" customWidth="1"/>
    <col min="8212" max="8212" width="36.5703125" style="1" bestFit="1" customWidth="1"/>
    <col min="8213" max="8213" width="1.42578125" style="1" customWidth="1"/>
    <col min="8214" max="8214" width="8.7109375" style="1" customWidth="1"/>
    <col min="8215" max="8215" width="9.28515625" style="1" customWidth="1"/>
    <col min="8216" max="8216" width="10.5703125" style="1" bestFit="1" customWidth="1"/>
    <col min="8217" max="8217" width="9.28515625" style="1" customWidth="1"/>
    <col min="8218" max="8218" width="8.7109375" style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10.5703125" style="1" bestFit="1" customWidth="1"/>
    <col min="8223" max="8223" width="9.28515625" style="1" customWidth="1"/>
    <col min="8224" max="8224" width="8.7109375" style="1" customWidth="1"/>
    <col min="8225" max="8225" width="9.28515625" style="1" customWidth="1"/>
    <col min="8226" max="8226" width="8.7109375" style="1" customWidth="1"/>
    <col min="8227" max="8227" width="9.28515625" style="1" customWidth="1"/>
    <col min="8228" max="8228" width="8.7109375" style="1" customWidth="1"/>
    <col min="8229" max="8229" width="9.5703125" style="1" customWidth="1"/>
    <col min="8230" max="8230" width="10.5703125" style="1" bestFit="1" customWidth="1"/>
    <col min="8231" max="8231" width="9.28515625" style="1" customWidth="1"/>
    <col min="8232" max="8232" width="8.7109375" style="1" customWidth="1"/>
    <col min="8233" max="8233" width="9.28515625" style="1" customWidth="1"/>
    <col min="8234" max="8234" width="8.7109375" style="1" customWidth="1"/>
    <col min="8235" max="8235" width="9.28515625" style="1" customWidth="1"/>
    <col min="8236" max="8236" width="10.5703125" style="1" bestFit="1" customWidth="1"/>
    <col min="8237" max="8237" width="9.28515625" style="1" customWidth="1"/>
    <col min="8238" max="8238" width="10.5703125" style="1" bestFit="1" customWidth="1"/>
    <col min="8239" max="8466" width="9.140625" style="1"/>
    <col min="8467" max="8467" width="1.42578125" style="1" customWidth="1"/>
    <col min="8468" max="8468" width="36.5703125" style="1" bestFit="1" customWidth="1"/>
    <col min="8469" max="8469" width="1.42578125" style="1" customWidth="1"/>
    <col min="8470" max="8470" width="8.7109375" style="1" customWidth="1"/>
    <col min="8471" max="8471" width="9.28515625" style="1" customWidth="1"/>
    <col min="8472" max="8472" width="10.5703125" style="1" bestFit="1" customWidth="1"/>
    <col min="8473" max="8473" width="9.28515625" style="1" customWidth="1"/>
    <col min="8474" max="8474" width="8.7109375" style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10.5703125" style="1" bestFit="1" customWidth="1"/>
    <col min="8479" max="8479" width="9.28515625" style="1" customWidth="1"/>
    <col min="8480" max="8480" width="8.7109375" style="1" customWidth="1"/>
    <col min="8481" max="8481" width="9.28515625" style="1" customWidth="1"/>
    <col min="8482" max="8482" width="8.7109375" style="1" customWidth="1"/>
    <col min="8483" max="8483" width="9.28515625" style="1" customWidth="1"/>
    <col min="8484" max="8484" width="8.7109375" style="1" customWidth="1"/>
    <col min="8485" max="8485" width="9.5703125" style="1" customWidth="1"/>
    <col min="8486" max="8486" width="10.5703125" style="1" bestFit="1" customWidth="1"/>
    <col min="8487" max="8487" width="9.28515625" style="1" customWidth="1"/>
    <col min="8488" max="8488" width="8.7109375" style="1" customWidth="1"/>
    <col min="8489" max="8489" width="9.28515625" style="1" customWidth="1"/>
    <col min="8490" max="8490" width="8.7109375" style="1" customWidth="1"/>
    <col min="8491" max="8491" width="9.28515625" style="1" customWidth="1"/>
    <col min="8492" max="8492" width="10.5703125" style="1" bestFit="1" customWidth="1"/>
    <col min="8493" max="8493" width="9.28515625" style="1" customWidth="1"/>
    <col min="8494" max="8494" width="10.5703125" style="1" bestFit="1" customWidth="1"/>
    <col min="8495" max="8722" width="9.140625" style="1"/>
    <col min="8723" max="8723" width="1.42578125" style="1" customWidth="1"/>
    <col min="8724" max="8724" width="36.5703125" style="1" bestFit="1" customWidth="1"/>
    <col min="8725" max="8725" width="1.42578125" style="1" customWidth="1"/>
    <col min="8726" max="8726" width="8.7109375" style="1" customWidth="1"/>
    <col min="8727" max="8727" width="9.28515625" style="1" customWidth="1"/>
    <col min="8728" max="8728" width="10.5703125" style="1" bestFit="1" customWidth="1"/>
    <col min="8729" max="8729" width="9.28515625" style="1" customWidth="1"/>
    <col min="8730" max="8730" width="8.7109375" style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10.5703125" style="1" bestFit="1" customWidth="1"/>
    <col min="8735" max="8735" width="9.28515625" style="1" customWidth="1"/>
    <col min="8736" max="8736" width="8.7109375" style="1" customWidth="1"/>
    <col min="8737" max="8737" width="9.28515625" style="1" customWidth="1"/>
    <col min="8738" max="8738" width="8.7109375" style="1" customWidth="1"/>
    <col min="8739" max="8739" width="9.28515625" style="1" customWidth="1"/>
    <col min="8740" max="8740" width="8.7109375" style="1" customWidth="1"/>
    <col min="8741" max="8741" width="9.5703125" style="1" customWidth="1"/>
    <col min="8742" max="8742" width="10.5703125" style="1" bestFit="1" customWidth="1"/>
    <col min="8743" max="8743" width="9.28515625" style="1" customWidth="1"/>
    <col min="8744" max="8744" width="8.7109375" style="1" customWidth="1"/>
    <col min="8745" max="8745" width="9.28515625" style="1" customWidth="1"/>
    <col min="8746" max="8746" width="8.7109375" style="1" customWidth="1"/>
    <col min="8747" max="8747" width="9.28515625" style="1" customWidth="1"/>
    <col min="8748" max="8748" width="10.5703125" style="1" bestFit="1" customWidth="1"/>
    <col min="8749" max="8749" width="9.28515625" style="1" customWidth="1"/>
    <col min="8750" max="8750" width="10.5703125" style="1" bestFit="1" customWidth="1"/>
    <col min="8751" max="8978" width="9.140625" style="1"/>
    <col min="8979" max="8979" width="1.42578125" style="1" customWidth="1"/>
    <col min="8980" max="8980" width="36.5703125" style="1" bestFit="1" customWidth="1"/>
    <col min="8981" max="8981" width="1.42578125" style="1" customWidth="1"/>
    <col min="8982" max="8982" width="8.7109375" style="1" customWidth="1"/>
    <col min="8983" max="8983" width="9.28515625" style="1" customWidth="1"/>
    <col min="8984" max="8984" width="10.5703125" style="1" bestFit="1" customWidth="1"/>
    <col min="8985" max="8985" width="9.28515625" style="1" customWidth="1"/>
    <col min="8986" max="8986" width="8.7109375" style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10.5703125" style="1" bestFit="1" customWidth="1"/>
    <col min="8991" max="8991" width="9.28515625" style="1" customWidth="1"/>
    <col min="8992" max="8992" width="8.7109375" style="1" customWidth="1"/>
    <col min="8993" max="8993" width="9.28515625" style="1" customWidth="1"/>
    <col min="8994" max="8994" width="8.7109375" style="1" customWidth="1"/>
    <col min="8995" max="8995" width="9.28515625" style="1" customWidth="1"/>
    <col min="8996" max="8996" width="8.7109375" style="1" customWidth="1"/>
    <col min="8997" max="8997" width="9.5703125" style="1" customWidth="1"/>
    <col min="8998" max="8998" width="10.5703125" style="1" bestFit="1" customWidth="1"/>
    <col min="8999" max="8999" width="9.28515625" style="1" customWidth="1"/>
    <col min="9000" max="9000" width="8.7109375" style="1" customWidth="1"/>
    <col min="9001" max="9001" width="9.28515625" style="1" customWidth="1"/>
    <col min="9002" max="9002" width="8.7109375" style="1" customWidth="1"/>
    <col min="9003" max="9003" width="9.28515625" style="1" customWidth="1"/>
    <col min="9004" max="9004" width="10.5703125" style="1" bestFit="1" customWidth="1"/>
    <col min="9005" max="9005" width="9.28515625" style="1" customWidth="1"/>
    <col min="9006" max="9006" width="10.5703125" style="1" bestFit="1" customWidth="1"/>
    <col min="9007" max="9234" width="9.140625" style="1"/>
    <col min="9235" max="9235" width="1.42578125" style="1" customWidth="1"/>
    <col min="9236" max="9236" width="36.5703125" style="1" bestFit="1" customWidth="1"/>
    <col min="9237" max="9237" width="1.42578125" style="1" customWidth="1"/>
    <col min="9238" max="9238" width="8.7109375" style="1" customWidth="1"/>
    <col min="9239" max="9239" width="9.28515625" style="1" customWidth="1"/>
    <col min="9240" max="9240" width="10.5703125" style="1" bestFit="1" customWidth="1"/>
    <col min="9241" max="9241" width="9.28515625" style="1" customWidth="1"/>
    <col min="9242" max="9242" width="8.7109375" style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10.5703125" style="1" bestFit="1" customWidth="1"/>
    <col min="9247" max="9247" width="9.28515625" style="1" customWidth="1"/>
    <col min="9248" max="9248" width="8.7109375" style="1" customWidth="1"/>
    <col min="9249" max="9249" width="9.28515625" style="1" customWidth="1"/>
    <col min="9250" max="9250" width="8.7109375" style="1" customWidth="1"/>
    <col min="9251" max="9251" width="9.28515625" style="1" customWidth="1"/>
    <col min="9252" max="9252" width="8.7109375" style="1" customWidth="1"/>
    <col min="9253" max="9253" width="9.5703125" style="1" customWidth="1"/>
    <col min="9254" max="9254" width="10.5703125" style="1" bestFit="1" customWidth="1"/>
    <col min="9255" max="9255" width="9.28515625" style="1" customWidth="1"/>
    <col min="9256" max="9256" width="8.7109375" style="1" customWidth="1"/>
    <col min="9257" max="9257" width="9.28515625" style="1" customWidth="1"/>
    <col min="9258" max="9258" width="8.7109375" style="1" customWidth="1"/>
    <col min="9259" max="9259" width="9.28515625" style="1" customWidth="1"/>
    <col min="9260" max="9260" width="10.5703125" style="1" bestFit="1" customWidth="1"/>
    <col min="9261" max="9261" width="9.28515625" style="1" customWidth="1"/>
    <col min="9262" max="9262" width="10.5703125" style="1" bestFit="1" customWidth="1"/>
    <col min="9263" max="9490" width="9.140625" style="1"/>
    <col min="9491" max="9491" width="1.42578125" style="1" customWidth="1"/>
    <col min="9492" max="9492" width="36.5703125" style="1" bestFit="1" customWidth="1"/>
    <col min="9493" max="9493" width="1.42578125" style="1" customWidth="1"/>
    <col min="9494" max="9494" width="8.7109375" style="1" customWidth="1"/>
    <col min="9495" max="9495" width="9.28515625" style="1" customWidth="1"/>
    <col min="9496" max="9496" width="10.5703125" style="1" bestFit="1" customWidth="1"/>
    <col min="9497" max="9497" width="9.28515625" style="1" customWidth="1"/>
    <col min="9498" max="9498" width="8.7109375" style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10.5703125" style="1" bestFit="1" customWidth="1"/>
    <col min="9503" max="9503" width="9.28515625" style="1" customWidth="1"/>
    <col min="9504" max="9504" width="8.7109375" style="1" customWidth="1"/>
    <col min="9505" max="9505" width="9.28515625" style="1" customWidth="1"/>
    <col min="9506" max="9506" width="8.7109375" style="1" customWidth="1"/>
    <col min="9507" max="9507" width="9.28515625" style="1" customWidth="1"/>
    <col min="9508" max="9508" width="8.7109375" style="1" customWidth="1"/>
    <col min="9509" max="9509" width="9.5703125" style="1" customWidth="1"/>
    <col min="9510" max="9510" width="10.5703125" style="1" bestFit="1" customWidth="1"/>
    <col min="9511" max="9511" width="9.28515625" style="1" customWidth="1"/>
    <col min="9512" max="9512" width="8.7109375" style="1" customWidth="1"/>
    <col min="9513" max="9513" width="9.28515625" style="1" customWidth="1"/>
    <col min="9514" max="9514" width="8.7109375" style="1" customWidth="1"/>
    <col min="9515" max="9515" width="9.28515625" style="1" customWidth="1"/>
    <col min="9516" max="9516" width="10.5703125" style="1" bestFit="1" customWidth="1"/>
    <col min="9517" max="9517" width="9.28515625" style="1" customWidth="1"/>
    <col min="9518" max="9518" width="10.5703125" style="1" bestFit="1" customWidth="1"/>
    <col min="9519" max="9746" width="9.140625" style="1"/>
    <col min="9747" max="9747" width="1.42578125" style="1" customWidth="1"/>
    <col min="9748" max="9748" width="36.5703125" style="1" bestFit="1" customWidth="1"/>
    <col min="9749" max="9749" width="1.42578125" style="1" customWidth="1"/>
    <col min="9750" max="9750" width="8.7109375" style="1" customWidth="1"/>
    <col min="9751" max="9751" width="9.28515625" style="1" customWidth="1"/>
    <col min="9752" max="9752" width="10.5703125" style="1" bestFit="1" customWidth="1"/>
    <col min="9753" max="9753" width="9.28515625" style="1" customWidth="1"/>
    <col min="9754" max="9754" width="8.7109375" style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10.5703125" style="1" bestFit="1" customWidth="1"/>
    <col min="9759" max="9759" width="9.28515625" style="1" customWidth="1"/>
    <col min="9760" max="9760" width="8.7109375" style="1" customWidth="1"/>
    <col min="9761" max="9761" width="9.28515625" style="1" customWidth="1"/>
    <col min="9762" max="9762" width="8.7109375" style="1" customWidth="1"/>
    <col min="9763" max="9763" width="9.28515625" style="1" customWidth="1"/>
    <col min="9764" max="9764" width="8.7109375" style="1" customWidth="1"/>
    <col min="9765" max="9765" width="9.5703125" style="1" customWidth="1"/>
    <col min="9766" max="9766" width="10.5703125" style="1" bestFit="1" customWidth="1"/>
    <col min="9767" max="9767" width="9.28515625" style="1" customWidth="1"/>
    <col min="9768" max="9768" width="8.7109375" style="1" customWidth="1"/>
    <col min="9769" max="9769" width="9.28515625" style="1" customWidth="1"/>
    <col min="9770" max="9770" width="8.7109375" style="1" customWidth="1"/>
    <col min="9771" max="9771" width="9.28515625" style="1" customWidth="1"/>
    <col min="9772" max="9772" width="10.5703125" style="1" bestFit="1" customWidth="1"/>
    <col min="9773" max="9773" width="9.28515625" style="1" customWidth="1"/>
    <col min="9774" max="9774" width="10.5703125" style="1" bestFit="1" customWidth="1"/>
    <col min="9775" max="10002" width="9.140625" style="1"/>
    <col min="10003" max="10003" width="1.42578125" style="1" customWidth="1"/>
    <col min="10004" max="10004" width="36.5703125" style="1" bestFit="1" customWidth="1"/>
    <col min="10005" max="10005" width="1.42578125" style="1" customWidth="1"/>
    <col min="10006" max="10006" width="8.7109375" style="1" customWidth="1"/>
    <col min="10007" max="10007" width="9.28515625" style="1" customWidth="1"/>
    <col min="10008" max="10008" width="10.5703125" style="1" bestFit="1" customWidth="1"/>
    <col min="10009" max="10009" width="9.28515625" style="1" customWidth="1"/>
    <col min="10010" max="10010" width="8.7109375" style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10.5703125" style="1" bestFit="1" customWidth="1"/>
    <col min="10015" max="10015" width="9.28515625" style="1" customWidth="1"/>
    <col min="10016" max="10016" width="8.7109375" style="1" customWidth="1"/>
    <col min="10017" max="10017" width="9.28515625" style="1" customWidth="1"/>
    <col min="10018" max="10018" width="8.7109375" style="1" customWidth="1"/>
    <col min="10019" max="10019" width="9.28515625" style="1" customWidth="1"/>
    <col min="10020" max="10020" width="8.7109375" style="1" customWidth="1"/>
    <col min="10021" max="10021" width="9.5703125" style="1" customWidth="1"/>
    <col min="10022" max="10022" width="10.5703125" style="1" bestFit="1" customWidth="1"/>
    <col min="10023" max="10023" width="9.28515625" style="1" customWidth="1"/>
    <col min="10024" max="10024" width="8.7109375" style="1" customWidth="1"/>
    <col min="10025" max="10025" width="9.28515625" style="1" customWidth="1"/>
    <col min="10026" max="10026" width="8.7109375" style="1" customWidth="1"/>
    <col min="10027" max="10027" width="9.28515625" style="1" customWidth="1"/>
    <col min="10028" max="10028" width="10.5703125" style="1" bestFit="1" customWidth="1"/>
    <col min="10029" max="10029" width="9.28515625" style="1" customWidth="1"/>
    <col min="10030" max="10030" width="10.5703125" style="1" bestFit="1" customWidth="1"/>
    <col min="10031" max="10258" width="9.140625" style="1"/>
    <col min="10259" max="10259" width="1.42578125" style="1" customWidth="1"/>
    <col min="10260" max="10260" width="36.5703125" style="1" bestFit="1" customWidth="1"/>
    <col min="10261" max="10261" width="1.42578125" style="1" customWidth="1"/>
    <col min="10262" max="10262" width="8.7109375" style="1" customWidth="1"/>
    <col min="10263" max="10263" width="9.28515625" style="1" customWidth="1"/>
    <col min="10264" max="10264" width="10.5703125" style="1" bestFit="1" customWidth="1"/>
    <col min="10265" max="10265" width="9.28515625" style="1" customWidth="1"/>
    <col min="10266" max="10266" width="8.7109375" style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10.5703125" style="1" bestFit="1" customWidth="1"/>
    <col min="10271" max="10271" width="9.28515625" style="1" customWidth="1"/>
    <col min="10272" max="10272" width="8.7109375" style="1" customWidth="1"/>
    <col min="10273" max="10273" width="9.28515625" style="1" customWidth="1"/>
    <col min="10274" max="10274" width="8.7109375" style="1" customWidth="1"/>
    <col min="10275" max="10275" width="9.28515625" style="1" customWidth="1"/>
    <col min="10276" max="10276" width="8.7109375" style="1" customWidth="1"/>
    <col min="10277" max="10277" width="9.5703125" style="1" customWidth="1"/>
    <col min="10278" max="10278" width="10.5703125" style="1" bestFit="1" customWidth="1"/>
    <col min="10279" max="10279" width="9.28515625" style="1" customWidth="1"/>
    <col min="10280" max="10280" width="8.7109375" style="1" customWidth="1"/>
    <col min="10281" max="10281" width="9.28515625" style="1" customWidth="1"/>
    <col min="10282" max="10282" width="8.7109375" style="1" customWidth="1"/>
    <col min="10283" max="10283" width="9.28515625" style="1" customWidth="1"/>
    <col min="10284" max="10284" width="10.5703125" style="1" bestFit="1" customWidth="1"/>
    <col min="10285" max="10285" width="9.28515625" style="1" customWidth="1"/>
    <col min="10286" max="10286" width="10.5703125" style="1" bestFit="1" customWidth="1"/>
    <col min="10287" max="10514" width="9.140625" style="1"/>
    <col min="10515" max="10515" width="1.42578125" style="1" customWidth="1"/>
    <col min="10516" max="10516" width="36.5703125" style="1" bestFit="1" customWidth="1"/>
    <col min="10517" max="10517" width="1.42578125" style="1" customWidth="1"/>
    <col min="10518" max="10518" width="8.7109375" style="1" customWidth="1"/>
    <col min="10519" max="10519" width="9.28515625" style="1" customWidth="1"/>
    <col min="10520" max="10520" width="10.5703125" style="1" bestFit="1" customWidth="1"/>
    <col min="10521" max="10521" width="9.28515625" style="1" customWidth="1"/>
    <col min="10522" max="10522" width="8.7109375" style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10.5703125" style="1" bestFit="1" customWidth="1"/>
    <col min="10527" max="10527" width="9.28515625" style="1" customWidth="1"/>
    <col min="10528" max="10528" width="8.7109375" style="1" customWidth="1"/>
    <col min="10529" max="10529" width="9.28515625" style="1" customWidth="1"/>
    <col min="10530" max="10530" width="8.7109375" style="1" customWidth="1"/>
    <col min="10531" max="10531" width="9.28515625" style="1" customWidth="1"/>
    <col min="10532" max="10532" width="8.7109375" style="1" customWidth="1"/>
    <col min="10533" max="10533" width="9.5703125" style="1" customWidth="1"/>
    <col min="10534" max="10534" width="10.5703125" style="1" bestFit="1" customWidth="1"/>
    <col min="10535" max="10535" width="9.28515625" style="1" customWidth="1"/>
    <col min="10536" max="10536" width="8.7109375" style="1" customWidth="1"/>
    <col min="10537" max="10537" width="9.28515625" style="1" customWidth="1"/>
    <col min="10538" max="10538" width="8.7109375" style="1" customWidth="1"/>
    <col min="10539" max="10539" width="9.28515625" style="1" customWidth="1"/>
    <col min="10540" max="10540" width="10.5703125" style="1" bestFit="1" customWidth="1"/>
    <col min="10541" max="10541" width="9.28515625" style="1" customWidth="1"/>
    <col min="10542" max="10542" width="10.5703125" style="1" bestFit="1" customWidth="1"/>
    <col min="10543" max="10770" width="9.140625" style="1"/>
    <col min="10771" max="10771" width="1.42578125" style="1" customWidth="1"/>
    <col min="10772" max="10772" width="36.5703125" style="1" bestFit="1" customWidth="1"/>
    <col min="10773" max="10773" width="1.42578125" style="1" customWidth="1"/>
    <col min="10774" max="10774" width="8.7109375" style="1" customWidth="1"/>
    <col min="10775" max="10775" width="9.28515625" style="1" customWidth="1"/>
    <col min="10776" max="10776" width="10.5703125" style="1" bestFit="1" customWidth="1"/>
    <col min="10777" max="10777" width="9.28515625" style="1" customWidth="1"/>
    <col min="10778" max="10778" width="8.7109375" style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10.5703125" style="1" bestFit="1" customWidth="1"/>
    <col min="10783" max="10783" width="9.28515625" style="1" customWidth="1"/>
    <col min="10784" max="10784" width="8.7109375" style="1" customWidth="1"/>
    <col min="10785" max="10785" width="9.28515625" style="1" customWidth="1"/>
    <col min="10786" max="10786" width="8.7109375" style="1" customWidth="1"/>
    <col min="10787" max="10787" width="9.28515625" style="1" customWidth="1"/>
    <col min="10788" max="10788" width="8.7109375" style="1" customWidth="1"/>
    <col min="10789" max="10789" width="9.5703125" style="1" customWidth="1"/>
    <col min="10790" max="10790" width="10.5703125" style="1" bestFit="1" customWidth="1"/>
    <col min="10791" max="10791" width="9.28515625" style="1" customWidth="1"/>
    <col min="10792" max="10792" width="8.7109375" style="1" customWidth="1"/>
    <col min="10793" max="10793" width="9.28515625" style="1" customWidth="1"/>
    <col min="10794" max="10794" width="8.7109375" style="1" customWidth="1"/>
    <col min="10795" max="10795" width="9.28515625" style="1" customWidth="1"/>
    <col min="10796" max="10796" width="10.5703125" style="1" bestFit="1" customWidth="1"/>
    <col min="10797" max="10797" width="9.28515625" style="1" customWidth="1"/>
    <col min="10798" max="10798" width="10.5703125" style="1" bestFit="1" customWidth="1"/>
    <col min="10799" max="11026" width="9.140625" style="1"/>
    <col min="11027" max="11027" width="1.42578125" style="1" customWidth="1"/>
    <col min="11028" max="11028" width="36.5703125" style="1" bestFit="1" customWidth="1"/>
    <col min="11029" max="11029" width="1.42578125" style="1" customWidth="1"/>
    <col min="11030" max="11030" width="8.7109375" style="1" customWidth="1"/>
    <col min="11031" max="11031" width="9.28515625" style="1" customWidth="1"/>
    <col min="11032" max="11032" width="10.5703125" style="1" bestFit="1" customWidth="1"/>
    <col min="11033" max="11033" width="9.28515625" style="1" customWidth="1"/>
    <col min="11034" max="11034" width="8.7109375" style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10.5703125" style="1" bestFit="1" customWidth="1"/>
    <col min="11039" max="11039" width="9.28515625" style="1" customWidth="1"/>
    <col min="11040" max="11040" width="8.7109375" style="1" customWidth="1"/>
    <col min="11041" max="11041" width="9.28515625" style="1" customWidth="1"/>
    <col min="11042" max="11042" width="8.7109375" style="1" customWidth="1"/>
    <col min="11043" max="11043" width="9.28515625" style="1" customWidth="1"/>
    <col min="11044" max="11044" width="8.7109375" style="1" customWidth="1"/>
    <col min="11045" max="11045" width="9.5703125" style="1" customWidth="1"/>
    <col min="11046" max="11046" width="10.5703125" style="1" bestFit="1" customWidth="1"/>
    <col min="11047" max="11047" width="9.28515625" style="1" customWidth="1"/>
    <col min="11048" max="11048" width="8.7109375" style="1" customWidth="1"/>
    <col min="11049" max="11049" width="9.28515625" style="1" customWidth="1"/>
    <col min="11050" max="11050" width="8.7109375" style="1" customWidth="1"/>
    <col min="11051" max="11051" width="9.28515625" style="1" customWidth="1"/>
    <col min="11052" max="11052" width="10.5703125" style="1" bestFit="1" customWidth="1"/>
    <col min="11053" max="11053" width="9.28515625" style="1" customWidth="1"/>
    <col min="11054" max="11054" width="10.5703125" style="1" bestFit="1" customWidth="1"/>
    <col min="11055" max="11282" width="9.140625" style="1"/>
    <col min="11283" max="11283" width="1.42578125" style="1" customWidth="1"/>
    <col min="11284" max="11284" width="36.5703125" style="1" bestFit="1" customWidth="1"/>
    <col min="11285" max="11285" width="1.42578125" style="1" customWidth="1"/>
    <col min="11286" max="11286" width="8.7109375" style="1" customWidth="1"/>
    <col min="11287" max="11287" width="9.28515625" style="1" customWidth="1"/>
    <col min="11288" max="11288" width="10.5703125" style="1" bestFit="1" customWidth="1"/>
    <col min="11289" max="11289" width="9.28515625" style="1" customWidth="1"/>
    <col min="11290" max="11290" width="8.7109375" style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10.5703125" style="1" bestFit="1" customWidth="1"/>
    <col min="11295" max="11295" width="9.28515625" style="1" customWidth="1"/>
    <col min="11296" max="11296" width="8.7109375" style="1" customWidth="1"/>
    <col min="11297" max="11297" width="9.28515625" style="1" customWidth="1"/>
    <col min="11298" max="11298" width="8.7109375" style="1" customWidth="1"/>
    <col min="11299" max="11299" width="9.28515625" style="1" customWidth="1"/>
    <col min="11300" max="11300" width="8.7109375" style="1" customWidth="1"/>
    <col min="11301" max="11301" width="9.5703125" style="1" customWidth="1"/>
    <col min="11302" max="11302" width="10.5703125" style="1" bestFit="1" customWidth="1"/>
    <col min="11303" max="11303" width="9.28515625" style="1" customWidth="1"/>
    <col min="11304" max="11304" width="8.7109375" style="1" customWidth="1"/>
    <col min="11305" max="11305" width="9.28515625" style="1" customWidth="1"/>
    <col min="11306" max="11306" width="8.7109375" style="1" customWidth="1"/>
    <col min="11307" max="11307" width="9.28515625" style="1" customWidth="1"/>
    <col min="11308" max="11308" width="10.5703125" style="1" bestFit="1" customWidth="1"/>
    <col min="11309" max="11309" width="9.28515625" style="1" customWidth="1"/>
    <col min="11310" max="11310" width="10.5703125" style="1" bestFit="1" customWidth="1"/>
    <col min="11311" max="11538" width="9.140625" style="1"/>
    <col min="11539" max="11539" width="1.42578125" style="1" customWidth="1"/>
    <col min="11540" max="11540" width="36.5703125" style="1" bestFit="1" customWidth="1"/>
    <col min="11541" max="11541" width="1.42578125" style="1" customWidth="1"/>
    <col min="11542" max="11542" width="8.7109375" style="1" customWidth="1"/>
    <col min="11543" max="11543" width="9.28515625" style="1" customWidth="1"/>
    <col min="11544" max="11544" width="10.5703125" style="1" bestFit="1" customWidth="1"/>
    <col min="11545" max="11545" width="9.28515625" style="1" customWidth="1"/>
    <col min="11546" max="11546" width="8.7109375" style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10.5703125" style="1" bestFit="1" customWidth="1"/>
    <col min="11551" max="11551" width="9.28515625" style="1" customWidth="1"/>
    <col min="11552" max="11552" width="8.7109375" style="1" customWidth="1"/>
    <col min="11553" max="11553" width="9.28515625" style="1" customWidth="1"/>
    <col min="11554" max="11554" width="8.7109375" style="1" customWidth="1"/>
    <col min="11555" max="11555" width="9.28515625" style="1" customWidth="1"/>
    <col min="11556" max="11556" width="8.7109375" style="1" customWidth="1"/>
    <col min="11557" max="11557" width="9.5703125" style="1" customWidth="1"/>
    <col min="11558" max="11558" width="10.5703125" style="1" bestFit="1" customWidth="1"/>
    <col min="11559" max="11559" width="9.28515625" style="1" customWidth="1"/>
    <col min="11560" max="11560" width="8.7109375" style="1" customWidth="1"/>
    <col min="11561" max="11561" width="9.28515625" style="1" customWidth="1"/>
    <col min="11562" max="11562" width="8.7109375" style="1" customWidth="1"/>
    <col min="11563" max="11563" width="9.28515625" style="1" customWidth="1"/>
    <col min="11564" max="11564" width="10.5703125" style="1" bestFit="1" customWidth="1"/>
    <col min="11565" max="11565" width="9.28515625" style="1" customWidth="1"/>
    <col min="11566" max="11566" width="10.5703125" style="1" bestFit="1" customWidth="1"/>
    <col min="11567" max="11794" width="9.140625" style="1"/>
    <col min="11795" max="11795" width="1.42578125" style="1" customWidth="1"/>
    <col min="11796" max="11796" width="36.5703125" style="1" bestFit="1" customWidth="1"/>
    <col min="11797" max="11797" width="1.42578125" style="1" customWidth="1"/>
    <col min="11798" max="11798" width="8.7109375" style="1" customWidth="1"/>
    <col min="11799" max="11799" width="9.28515625" style="1" customWidth="1"/>
    <col min="11800" max="11800" width="10.5703125" style="1" bestFit="1" customWidth="1"/>
    <col min="11801" max="11801" width="9.28515625" style="1" customWidth="1"/>
    <col min="11802" max="11802" width="8.7109375" style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10.5703125" style="1" bestFit="1" customWidth="1"/>
    <col min="11807" max="11807" width="9.28515625" style="1" customWidth="1"/>
    <col min="11808" max="11808" width="8.7109375" style="1" customWidth="1"/>
    <col min="11809" max="11809" width="9.28515625" style="1" customWidth="1"/>
    <col min="11810" max="11810" width="8.7109375" style="1" customWidth="1"/>
    <col min="11811" max="11811" width="9.28515625" style="1" customWidth="1"/>
    <col min="11812" max="11812" width="8.7109375" style="1" customWidth="1"/>
    <col min="11813" max="11813" width="9.5703125" style="1" customWidth="1"/>
    <col min="11814" max="11814" width="10.5703125" style="1" bestFit="1" customWidth="1"/>
    <col min="11815" max="11815" width="9.28515625" style="1" customWidth="1"/>
    <col min="11816" max="11816" width="8.7109375" style="1" customWidth="1"/>
    <col min="11817" max="11817" width="9.28515625" style="1" customWidth="1"/>
    <col min="11818" max="11818" width="8.7109375" style="1" customWidth="1"/>
    <col min="11819" max="11819" width="9.28515625" style="1" customWidth="1"/>
    <col min="11820" max="11820" width="10.5703125" style="1" bestFit="1" customWidth="1"/>
    <col min="11821" max="11821" width="9.28515625" style="1" customWidth="1"/>
    <col min="11822" max="11822" width="10.5703125" style="1" bestFit="1" customWidth="1"/>
    <col min="11823" max="12050" width="9.140625" style="1"/>
    <col min="12051" max="12051" width="1.42578125" style="1" customWidth="1"/>
    <col min="12052" max="12052" width="36.5703125" style="1" bestFit="1" customWidth="1"/>
    <col min="12053" max="12053" width="1.42578125" style="1" customWidth="1"/>
    <col min="12054" max="12054" width="8.7109375" style="1" customWidth="1"/>
    <col min="12055" max="12055" width="9.28515625" style="1" customWidth="1"/>
    <col min="12056" max="12056" width="10.5703125" style="1" bestFit="1" customWidth="1"/>
    <col min="12057" max="12057" width="9.28515625" style="1" customWidth="1"/>
    <col min="12058" max="12058" width="8.7109375" style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10.5703125" style="1" bestFit="1" customWidth="1"/>
    <col min="12063" max="12063" width="9.28515625" style="1" customWidth="1"/>
    <col min="12064" max="12064" width="8.7109375" style="1" customWidth="1"/>
    <col min="12065" max="12065" width="9.28515625" style="1" customWidth="1"/>
    <col min="12066" max="12066" width="8.7109375" style="1" customWidth="1"/>
    <col min="12067" max="12067" width="9.28515625" style="1" customWidth="1"/>
    <col min="12068" max="12068" width="8.7109375" style="1" customWidth="1"/>
    <col min="12069" max="12069" width="9.5703125" style="1" customWidth="1"/>
    <col min="12070" max="12070" width="10.5703125" style="1" bestFit="1" customWidth="1"/>
    <col min="12071" max="12071" width="9.28515625" style="1" customWidth="1"/>
    <col min="12072" max="12072" width="8.7109375" style="1" customWidth="1"/>
    <col min="12073" max="12073" width="9.28515625" style="1" customWidth="1"/>
    <col min="12074" max="12074" width="8.7109375" style="1" customWidth="1"/>
    <col min="12075" max="12075" width="9.28515625" style="1" customWidth="1"/>
    <col min="12076" max="12076" width="10.5703125" style="1" bestFit="1" customWidth="1"/>
    <col min="12077" max="12077" width="9.28515625" style="1" customWidth="1"/>
    <col min="12078" max="12078" width="10.5703125" style="1" bestFit="1" customWidth="1"/>
    <col min="12079" max="12306" width="9.140625" style="1"/>
    <col min="12307" max="12307" width="1.42578125" style="1" customWidth="1"/>
    <col min="12308" max="12308" width="36.5703125" style="1" bestFit="1" customWidth="1"/>
    <col min="12309" max="12309" width="1.42578125" style="1" customWidth="1"/>
    <col min="12310" max="12310" width="8.7109375" style="1" customWidth="1"/>
    <col min="12311" max="12311" width="9.28515625" style="1" customWidth="1"/>
    <col min="12312" max="12312" width="10.5703125" style="1" bestFit="1" customWidth="1"/>
    <col min="12313" max="12313" width="9.28515625" style="1" customWidth="1"/>
    <col min="12314" max="12314" width="8.7109375" style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10.5703125" style="1" bestFit="1" customWidth="1"/>
    <col min="12319" max="12319" width="9.28515625" style="1" customWidth="1"/>
    <col min="12320" max="12320" width="8.7109375" style="1" customWidth="1"/>
    <col min="12321" max="12321" width="9.28515625" style="1" customWidth="1"/>
    <col min="12322" max="12322" width="8.7109375" style="1" customWidth="1"/>
    <col min="12323" max="12323" width="9.28515625" style="1" customWidth="1"/>
    <col min="12324" max="12324" width="8.7109375" style="1" customWidth="1"/>
    <col min="12325" max="12325" width="9.5703125" style="1" customWidth="1"/>
    <col min="12326" max="12326" width="10.5703125" style="1" bestFit="1" customWidth="1"/>
    <col min="12327" max="12327" width="9.28515625" style="1" customWidth="1"/>
    <col min="12328" max="12328" width="8.7109375" style="1" customWidth="1"/>
    <col min="12329" max="12329" width="9.28515625" style="1" customWidth="1"/>
    <col min="12330" max="12330" width="8.7109375" style="1" customWidth="1"/>
    <col min="12331" max="12331" width="9.28515625" style="1" customWidth="1"/>
    <col min="12332" max="12332" width="10.5703125" style="1" bestFit="1" customWidth="1"/>
    <col min="12333" max="12333" width="9.28515625" style="1" customWidth="1"/>
    <col min="12334" max="12334" width="10.5703125" style="1" bestFit="1" customWidth="1"/>
    <col min="12335" max="12562" width="9.140625" style="1"/>
    <col min="12563" max="12563" width="1.42578125" style="1" customWidth="1"/>
    <col min="12564" max="12564" width="36.5703125" style="1" bestFit="1" customWidth="1"/>
    <col min="12565" max="12565" width="1.42578125" style="1" customWidth="1"/>
    <col min="12566" max="12566" width="8.7109375" style="1" customWidth="1"/>
    <col min="12567" max="12567" width="9.28515625" style="1" customWidth="1"/>
    <col min="12568" max="12568" width="10.5703125" style="1" bestFit="1" customWidth="1"/>
    <col min="12569" max="12569" width="9.28515625" style="1" customWidth="1"/>
    <col min="12570" max="12570" width="8.7109375" style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10.5703125" style="1" bestFit="1" customWidth="1"/>
    <col min="12575" max="12575" width="9.28515625" style="1" customWidth="1"/>
    <col min="12576" max="12576" width="8.7109375" style="1" customWidth="1"/>
    <col min="12577" max="12577" width="9.28515625" style="1" customWidth="1"/>
    <col min="12578" max="12578" width="8.7109375" style="1" customWidth="1"/>
    <col min="12579" max="12579" width="9.28515625" style="1" customWidth="1"/>
    <col min="12580" max="12580" width="8.7109375" style="1" customWidth="1"/>
    <col min="12581" max="12581" width="9.5703125" style="1" customWidth="1"/>
    <col min="12582" max="12582" width="10.5703125" style="1" bestFit="1" customWidth="1"/>
    <col min="12583" max="12583" width="9.28515625" style="1" customWidth="1"/>
    <col min="12584" max="12584" width="8.7109375" style="1" customWidth="1"/>
    <col min="12585" max="12585" width="9.28515625" style="1" customWidth="1"/>
    <col min="12586" max="12586" width="8.7109375" style="1" customWidth="1"/>
    <col min="12587" max="12587" width="9.28515625" style="1" customWidth="1"/>
    <col min="12588" max="12588" width="10.5703125" style="1" bestFit="1" customWidth="1"/>
    <col min="12589" max="12589" width="9.28515625" style="1" customWidth="1"/>
    <col min="12590" max="12590" width="10.5703125" style="1" bestFit="1" customWidth="1"/>
    <col min="12591" max="12818" width="9.140625" style="1"/>
    <col min="12819" max="12819" width="1.42578125" style="1" customWidth="1"/>
    <col min="12820" max="12820" width="36.5703125" style="1" bestFit="1" customWidth="1"/>
    <col min="12821" max="12821" width="1.42578125" style="1" customWidth="1"/>
    <col min="12822" max="12822" width="8.7109375" style="1" customWidth="1"/>
    <col min="12823" max="12823" width="9.28515625" style="1" customWidth="1"/>
    <col min="12824" max="12824" width="10.5703125" style="1" bestFit="1" customWidth="1"/>
    <col min="12825" max="12825" width="9.28515625" style="1" customWidth="1"/>
    <col min="12826" max="12826" width="8.7109375" style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10.5703125" style="1" bestFit="1" customWidth="1"/>
    <col min="12831" max="12831" width="9.28515625" style="1" customWidth="1"/>
    <col min="12832" max="12832" width="8.7109375" style="1" customWidth="1"/>
    <col min="12833" max="12833" width="9.28515625" style="1" customWidth="1"/>
    <col min="12834" max="12834" width="8.7109375" style="1" customWidth="1"/>
    <col min="12835" max="12835" width="9.28515625" style="1" customWidth="1"/>
    <col min="12836" max="12836" width="8.7109375" style="1" customWidth="1"/>
    <col min="12837" max="12837" width="9.5703125" style="1" customWidth="1"/>
    <col min="12838" max="12838" width="10.5703125" style="1" bestFit="1" customWidth="1"/>
    <col min="12839" max="12839" width="9.28515625" style="1" customWidth="1"/>
    <col min="12840" max="12840" width="8.7109375" style="1" customWidth="1"/>
    <col min="12841" max="12841" width="9.28515625" style="1" customWidth="1"/>
    <col min="12842" max="12842" width="8.7109375" style="1" customWidth="1"/>
    <col min="12843" max="12843" width="9.28515625" style="1" customWidth="1"/>
    <col min="12844" max="12844" width="10.5703125" style="1" bestFit="1" customWidth="1"/>
    <col min="12845" max="12845" width="9.28515625" style="1" customWidth="1"/>
    <col min="12846" max="12846" width="10.5703125" style="1" bestFit="1" customWidth="1"/>
    <col min="12847" max="13074" width="9.140625" style="1"/>
    <col min="13075" max="13075" width="1.42578125" style="1" customWidth="1"/>
    <col min="13076" max="13076" width="36.5703125" style="1" bestFit="1" customWidth="1"/>
    <col min="13077" max="13077" width="1.42578125" style="1" customWidth="1"/>
    <col min="13078" max="13078" width="8.7109375" style="1" customWidth="1"/>
    <col min="13079" max="13079" width="9.28515625" style="1" customWidth="1"/>
    <col min="13080" max="13080" width="10.5703125" style="1" bestFit="1" customWidth="1"/>
    <col min="13081" max="13081" width="9.28515625" style="1" customWidth="1"/>
    <col min="13082" max="13082" width="8.7109375" style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10.5703125" style="1" bestFit="1" customWidth="1"/>
    <col min="13087" max="13087" width="9.28515625" style="1" customWidth="1"/>
    <col min="13088" max="13088" width="8.7109375" style="1" customWidth="1"/>
    <col min="13089" max="13089" width="9.28515625" style="1" customWidth="1"/>
    <col min="13090" max="13090" width="8.7109375" style="1" customWidth="1"/>
    <col min="13091" max="13091" width="9.28515625" style="1" customWidth="1"/>
    <col min="13092" max="13092" width="8.7109375" style="1" customWidth="1"/>
    <col min="13093" max="13093" width="9.5703125" style="1" customWidth="1"/>
    <col min="13094" max="13094" width="10.5703125" style="1" bestFit="1" customWidth="1"/>
    <col min="13095" max="13095" width="9.28515625" style="1" customWidth="1"/>
    <col min="13096" max="13096" width="8.7109375" style="1" customWidth="1"/>
    <col min="13097" max="13097" width="9.28515625" style="1" customWidth="1"/>
    <col min="13098" max="13098" width="8.7109375" style="1" customWidth="1"/>
    <col min="13099" max="13099" width="9.28515625" style="1" customWidth="1"/>
    <col min="13100" max="13100" width="10.5703125" style="1" bestFit="1" customWidth="1"/>
    <col min="13101" max="13101" width="9.28515625" style="1" customWidth="1"/>
    <col min="13102" max="13102" width="10.5703125" style="1" bestFit="1" customWidth="1"/>
    <col min="13103" max="13330" width="9.140625" style="1"/>
    <col min="13331" max="13331" width="1.42578125" style="1" customWidth="1"/>
    <col min="13332" max="13332" width="36.5703125" style="1" bestFit="1" customWidth="1"/>
    <col min="13333" max="13333" width="1.42578125" style="1" customWidth="1"/>
    <col min="13334" max="13334" width="8.7109375" style="1" customWidth="1"/>
    <col min="13335" max="13335" width="9.28515625" style="1" customWidth="1"/>
    <col min="13336" max="13336" width="10.5703125" style="1" bestFit="1" customWidth="1"/>
    <col min="13337" max="13337" width="9.28515625" style="1" customWidth="1"/>
    <col min="13338" max="13338" width="8.7109375" style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10.5703125" style="1" bestFit="1" customWidth="1"/>
    <col min="13343" max="13343" width="9.28515625" style="1" customWidth="1"/>
    <col min="13344" max="13344" width="8.7109375" style="1" customWidth="1"/>
    <col min="13345" max="13345" width="9.28515625" style="1" customWidth="1"/>
    <col min="13346" max="13346" width="8.7109375" style="1" customWidth="1"/>
    <col min="13347" max="13347" width="9.28515625" style="1" customWidth="1"/>
    <col min="13348" max="13348" width="8.7109375" style="1" customWidth="1"/>
    <col min="13349" max="13349" width="9.5703125" style="1" customWidth="1"/>
    <col min="13350" max="13350" width="10.5703125" style="1" bestFit="1" customWidth="1"/>
    <col min="13351" max="13351" width="9.28515625" style="1" customWidth="1"/>
    <col min="13352" max="13352" width="8.7109375" style="1" customWidth="1"/>
    <col min="13353" max="13353" width="9.28515625" style="1" customWidth="1"/>
    <col min="13354" max="13354" width="8.7109375" style="1" customWidth="1"/>
    <col min="13355" max="13355" width="9.28515625" style="1" customWidth="1"/>
    <col min="13356" max="13356" width="10.5703125" style="1" bestFit="1" customWidth="1"/>
    <col min="13357" max="13357" width="9.28515625" style="1" customWidth="1"/>
    <col min="13358" max="13358" width="10.5703125" style="1" bestFit="1" customWidth="1"/>
    <col min="13359" max="13586" width="9.140625" style="1"/>
    <col min="13587" max="13587" width="1.42578125" style="1" customWidth="1"/>
    <col min="13588" max="13588" width="36.5703125" style="1" bestFit="1" customWidth="1"/>
    <col min="13589" max="13589" width="1.42578125" style="1" customWidth="1"/>
    <col min="13590" max="13590" width="8.7109375" style="1" customWidth="1"/>
    <col min="13591" max="13591" width="9.28515625" style="1" customWidth="1"/>
    <col min="13592" max="13592" width="10.5703125" style="1" bestFit="1" customWidth="1"/>
    <col min="13593" max="13593" width="9.28515625" style="1" customWidth="1"/>
    <col min="13594" max="13594" width="8.7109375" style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10.5703125" style="1" bestFit="1" customWidth="1"/>
    <col min="13599" max="13599" width="9.28515625" style="1" customWidth="1"/>
    <col min="13600" max="13600" width="8.7109375" style="1" customWidth="1"/>
    <col min="13601" max="13601" width="9.28515625" style="1" customWidth="1"/>
    <col min="13602" max="13602" width="8.7109375" style="1" customWidth="1"/>
    <col min="13603" max="13603" width="9.28515625" style="1" customWidth="1"/>
    <col min="13604" max="13604" width="8.7109375" style="1" customWidth="1"/>
    <col min="13605" max="13605" width="9.5703125" style="1" customWidth="1"/>
    <col min="13606" max="13606" width="10.5703125" style="1" bestFit="1" customWidth="1"/>
    <col min="13607" max="13607" width="9.28515625" style="1" customWidth="1"/>
    <col min="13608" max="13608" width="8.7109375" style="1" customWidth="1"/>
    <col min="13609" max="13609" width="9.28515625" style="1" customWidth="1"/>
    <col min="13610" max="13610" width="8.7109375" style="1" customWidth="1"/>
    <col min="13611" max="13611" width="9.28515625" style="1" customWidth="1"/>
    <col min="13612" max="13612" width="10.5703125" style="1" bestFit="1" customWidth="1"/>
    <col min="13613" max="13613" width="9.28515625" style="1" customWidth="1"/>
    <col min="13614" max="13614" width="10.5703125" style="1" bestFit="1" customWidth="1"/>
    <col min="13615" max="13842" width="9.140625" style="1"/>
    <col min="13843" max="13843" width="1.42578125" style="1" customWidth="1"/>
    <col min="13844" max="13844" width="36.5703125" style="1" bestFit="1" customWidth="1"/>
    <col min="13845" max="13845" width="1.42578125" style="1" customWidth="1"/>
    <col min="13846" max="13846" width="8.7109375" style="1" customWidth="1"/>
    <col min="13847" max="13847" width="9.28515625" style="1" customWidth="1"/>
    <col min="13848" max="13848" width="10.5703125" style="1" bestFit="1" customWidth="1"/>
    <col min="13849" max="13849" width="9.28515625" style="1" customWidth="1"/>
    <col min="13850" max="13850" width="8.7109375" style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10.5703125" style="1" bestFit="1" customWidth="1"/>
    <col min="13855" max="13855" width="9.28515625" style="1" customWidth="1"/>
    <col min="13856" max="13856" width="8.7109375" style="1" customWidth="1"/>
    <col min="13857" max="13857" width="9.28515625" style="1" customWidth="1"/>
    <col min="13858" max="13858" width="8.7109375" style="1" customWidth="1"/>
    <col min="13859" max="13859" width="9.28515625" style="1" customWidth="1"/>
    <col min="13860" max="13860" width="8.7109375" style="1" customWidth="1"/>
    <col min="13861" max="13861" width="9.5703125" style="1" customWidth="1"/>
    <col min="13862" max="13862" width="10.5703125" style="1" bestFit="1" customWidth="1"/>
    <col min="13863" max="13863" width="9.28515625" style="1" customWidth="1"/>
    <col min="13864" max="13864" width="8.7109375" style="1" customWidth="1"/>
    <col min="13865" max="13865" width="9.28515625" style="1" customWidth="1"/>
    <col min="13866" max="13866" width="8.7109375" style="1" customWidth="1"/>
    <col min="13867" max="13867" width="9.28515625" style="1" customWidth="1"/>
    <col min="13868" max="13868" width="10.5703125" style="1" bestFit="1" customWidth="1"/>
    <col min="13869" max="13869" width="9.28515625" style="1" customWidth="1"/>
    <col min="13870" max="13870" width="10.5703125" style="1" bestFit="1" customWidth="1"/>
    <col min="13871" max="14098" width="9.140625" style="1"/>
    <col min="14099" max="14099" width="1.42578125" style="1" customWidth="1"/>
    <col min="14100" max="14100" width="36.5703125" style="1" bestFit="1" customWidth="1"/>
    <col min="14101" max="14101" width="1.42578125" style="1" customWidth="1"/>
    <col min="14102" max="14102" width="8.7109375" style="1" customWidth="1"/>
    <col min="14103" max="14103" width="9.28515625" style="1" customWidth="1"/>
    <col min="14104" max="14104" width="10.5703125" style="1" bestFit="1" customWidth="1"/>
    <col min="14105" max="14105" width="9.28515625" style="1" customWidth="1"/>
    <col min="14106" max="14106" width="8.7109375" style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10.5703125" style="1" bestFit="1" customWidth="1"/>
    <col min="14111" max="14111" width="9.28515625" style="1" customWidth="1"/>
    <col min="14112" max="14112" width="8.7109375" style="1" customWidth="1"/>
    <col min="14113" max="14113" width="9.28515625" style="1" customWidth="1"/>
    <col min="14114" max="14114" width="8.7109375" style="1" customWidth="1"/>
    <col min="14115" max="14115" width="9.28515625" style="1" customWidth="1"/>
    <col min="14116" max="14116" width="8.7109375" style="1" customWidth="1"/>
    <col min="14117" max="14117" width="9.5703125" style="1" customWidth="1"/>
    <col min="14118" max="14118" width="10.5703125" style="1" bestFit="1" customWidth="1"/>
    <col min="14119" max="14119" width="9.28515625" style="1" customWidth="1"/>
    <col min="14120" max="14120" width="8.7109375" style="1" customWidth="1"/>
    <col min="14121" max="14121" width="9.28515625" style="1" customWidth="1"/>
    <col min="14122" max="14122" width="8.7109375" style="1" customWidth="1"/>
    <col min="14123" max="14123" width="9.28515625" style="1" customWidth="1"/>
    <col min="14124" max="14124" width="10.5703125" style="1" bestFit="1" customWidth="1"/>
    <col min="14125" max="14125" width="9.28515625" style="1" customWidth="1"/>
    <col min="14126" max="14126" width="10.5703125" style="1" bestFit="1" customWidth="1"/>
    <col min="14127" max="14354" width="9.140625" style="1"/>
    <col min="14355" max="14355" width="1.42578125" style="1" customWidth="1"/>
    <col min="14356" max="14356" width="36.5703125" style="1" bestFit="1" customWidth="1"/>
    <col min="14357" max="14357" width="1.42578125" style="1" customWidth="1"/>
    <col min="14358" max="14358" width="8.7109375" style="1" customWidth="1"/>
    <col min="14359" max="14359" width="9.28515625" style="1" customWidth="1"/>
    <col min="14360" max="14360" width="10.5703125" style="1" bestFit="1" customWidth="1"/>
    <col min="14361" max="14361" width="9.28515625" style="1" customWidth="1"/>
    <col min="14362" max="14362" width="8.7109375" style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10.5703125" style="1" bestFit="1" customWidth="1"/>
    <col min="14367" max="14367" width="9.28515625" style="1" customWidth="1"/>
    <col min="14368" max="14368" width="8.7109375" style="1" customWidth="1"/>
    <col min="14369" max="14369" width="9.28515625" style="1" customWidth="1"/>
    <col min="14370" max="14370" width="8.7109375" style="1" customWidth="1"/>
    <col min="14371" max="14371" width="9.28515625" style="1" customWidth="1"/>
    <col min="14372" max="14372" width="8.7109375" style="1" customWidth="1"/>
    <col min="14373" max="14373" width="9.5703125" style="1" customWidth="1"/>
    <col min="14374" max="14374" width="10.5703125" style="1" bestFit="1" customWidth="1"/>
    <col min="14375" max="14375" width="9.28515625" style="1" customWidth="1"/>
    <col min="14376" max="14376" width="8.7109375" style="1" customWidth="1"/>
    <col min="14377" max="14377" width="9.28515625" style="1" customWidth="1"/>
    <col min="14378" max="14378" width="8.7109375" style="1" customWidth="1"/>
    <col min="14379" max="14379" width="9.28515625" style="1" customWidth="1"/>
    <col min="14380" max="14380" width="10.5703125" style="1" bestFit="1" customWidth="1"/>
    <col min="14381" max="14381" width="9.28515625" style="1" customWidth="1"/>
    <col min="14382" max="14382" width="10.5703125" style="1" bestFit="1" customWidth="1"/>
    <col min="14383" max="14610" width="9.140625" style="1"/>
    <col min="14611" max="14611" width="1.42578125" style="1" customWidth="1"/>
    <col min="14612" max="14612" width="36.5703125" style="1" bestFit="1" customWidth="1"/>
    <col min="14613" max="14613" width="1.42578125" style="1" customWidth="1"/>
    <col min="14614" max="14614" width="8.7109375" style="1" customWidth="1"/>
    <col min="14615" max="14615" width="9.28515625" style="1" customWidth="1"/>
    <col min="14616" max="14616" width="10.5703125" style="1" bestFit="1" customWidth="1"/>
    <col min="14617" max="14617" width="9.28515625" style="1" customWidth="1"/>
    <col min="14618" max="14618" width="8.7109375" style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10.5703125" style="1" bestFit="1" customWidth="1"/>
    <col min="14623" max="14623" width="9.28515625" style="1" customWidth="1"/>
    <col min="14624" max="14624" width="8.7109375" style="1" customWidth="1"/>
    <col min="14625" max="14625" width="9.28515625" style="1" customWidth="1"/>
    <col min="14626" max="14626" width="8.7109375" style="1" customWidth="1"/>
    <col min="14627" max="14627" width="9.28515625" style="1" customWidth="1"/>
    <col min="14628" max="14628" width="8.7109375" style="1" customWidth="1"/>
    <col min="14629" max="14629" width="9.5703125" style="1" customWidth="1"/>
    <col min="14630" max="14630" width="10.5703125" style="1" bestFit="1" customWidth="1"/>
    <col min="14631" max="14631" width="9.28515625" style="1" customWidth="1"/>
    <col min="14632" max="14632" width="8.7109375" style="1" customWidth="1"/>
    <col min="14633" max="14633" width="9.28515625" style="1" customWidth="1"/>
    <col min="14634" max="14634" width="8.7109375" style="1" customWidth="1"/>
    <col min="14635" max="14635" width="9.28515625" style="1" customWidth="1"/>
    <col min="14636" max="14636" width="10.5703125" style="1" bestFit="1" customWidth="1"/>
    <col min="14637" max="14637" width="9.28515625" style="1" customWidth="1"/>
    <col min="14638" max="14638" width="10.5703125" style="1" bestFit="1" customWidth="1"/>
    <col min="14639" max="14866" width="9.140625" style="1"/>
    <col min="14867" max="14867" width="1.42578125" style="1" customWidth="1"/>
    <col min="14868" max="14868" width="36.5703125" style="1" bestFit="1" customWidth="1"/>
    <col min="14869" max="14869" width="1.42578125" style="1" customWidth="1"/>
    <col min="14870" max="14870" width="8.7109375" style="1" customWidth="1"/>
    <col min="14871" max="14871" width="9.28515625" style="1" customWidth="1"/>
    <col min="14872" max="14872" width="10.5703125" style="1" bestFit="1" customWidth="1"/>
    <col min="14873" max="14873" width="9.28515625" style="1" customWidth="1"/>
    <col min="14874" max="14874" width="8.7109375" style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10.5703125" style="1" bestFit="1" customWidth="1"/>
    <col min="14879" max="14879" width="9.28515625" style="1" customWidth="1"/>
    <col min="14880" max="14880" width="8.7109375" style="1" customWidth="1"/>
    <col min="14881" max="14881" width="9.28515625" style="1" customWidth="1"/>
    <col min="14882" max="14882" width="8.7109375" style="1" customWidth="1"/>
    <col min="14883" max="14883" width="9.28515625" style="1" customWidth="1"/>
    <col min="14884" max="14884" width="8.7109375" style="1" customWidth="1"/>
    <col min="14885" max="14885" width="9.5703125" style="1" customWidth="1"/>
    <col min="14886" max="14886" width="10.5703125" style="1" bestFit="1" customWidth="1"/>
    <col min="14887" max="14887" width="9.28515625" style="1" customWidth="1"/>
    <col min="14888" max="14888" width="8.7109375" style="1" customWidth="1"/>
    <col min="14889" max="14889" width="9.28515625" style="1" customWidth="1"/>
    <col min="14890" max="14890" width="8.7109375" style="1" customWidth="1"/>
    <col min="14891" max="14891" width="9.28515625" style="1" customWidth="1"/>
    <col min="14892" max="14892" width="10.5703125" style="1" bestFit="1" customWidth="1"/>
    <col min="14893" max="14893" width="9.28515625" style="1" customWidth="1"/>
    <col min="14894" max="14894" width="10.5703125" style="1" bestFit="1" customWidth="1"/>
    <col min="14895" max="15122" width="9.140625" style="1"/>
    <col min="15123" max="15123" width="1.42578125" style="1" customWidth="1"/>
    <col min="15124" max="15124" width="36.5703125" style="1" bestFit="1" customWidth="1"/>
    <col min="15125" max="15125" width="1.42578125" style="1" customWidth="1"/>
    <col min="15126" max="15126" width="8.7109375" style="1" customWidth="1"/>
    <col min="15127" max="15127" width="9.28515625" style="1" customWidth="1"/>
    <col min="15128" max="15128" width="10.5703125" style="1" bestFit="1" customWidth="1"/>
    <col min="15129" max="15129" width="9.28515625" style="1" customWidth="1"/>
    <col min="15130" max="15130" width="8.7109375" style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10.5703125" style="1" bestFit="1" customWidth="1"/>
    <col min="15135" max="15135" width="9.28515625" style="1" customWidth="1"/>
    <col min="15136" max="15136" width="8.7109375" style="1" customWidth="1"/>
    <col min="15137" max="15137" width="9.28515625" style="1" customWidth="1"/>
    <col min="15138" max="15138" width="8.7109375" style="1" customWidth="1"/>
    <col min="15139" max="15139" width="9.28515625" style="1" customWidth="1"/>
    <col min="15140" max="15140" width="8.7109375" style="1" customWidth="1"/>
    <col min="15141" max="15141" width="9.5703125" style="1" customWidth="1"/>
    <col min="15142" max="15142" width="10.5703125" style="1" bestFit="1" customWidth="1"/>
    <col min="15143" max="15143" width="9.28515625" style="1" customWidth="1"/>
    <col min="15144" max="15144" width="8.7109375" style="1" customWidth="1"/>
    <col min="15145" max="15145" width="9.28515625" style="1" customWidth="1"/>
    <col min="15146" max="15146" width="8.7109375" style="1" customWidth="1"/>
    <col min="15147" max="15147" width="9.28515625" style="1" customWidth="1"/>
    <col min="15148" max="15148" width="10.5703125" style="1" bestFit="1" customWidth="1"/>
    <col min="15149" max="15149" width="9.28515625" style="1" customWidth="1"/>
    <col min="15150" max="15150" width="10.5703125" style="1" bestFit="1" customWidth="1"/>
    <col min="15151" max="15378" width="9.140625" style="1"/>
    <col min="15379" max="15379" width="1.42578125" style="1" customWidth="1"/>
    <col min="15380" max="15380" width="36.5703125" style="1" bestFit="1" customWidth="1"/>
    <col min="15381" max="15381" width="1.42578125" style="1" customWidth="1"/>
    <col min="15382" max="15382" width="8.7109375" style="1" customWidth="1"/>
    <col min="15383" max="15383" width="9.28515625" style="1" customWidth="1"/>
    <col min="15384" max="15384" width="10.5703125" style="1" bestFit="1" customWidth="1"/>
    <col min="15385" max="15385" width="9.28515625" style="1" customWidth="1"/>
    <col min="15386" max="15386" width="8.7109375" style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10.5703125" style="1" bestFit="1" customWidth="1"/>
    <col min="15391" max="15391" width="9.28515625" style="1" customWidth="1"/>
    <col min="15392" max="15392" width="8.7109375" style="1" customWidth="1"/>
    <col min="15393" max="15393" width="9.28515625" style="1" customWidth="1"/>
    <col min="15394" max="15394" width="8.7109375" style="1" customWidth="1"/>
    <col min="15395" max="15395" width="9.28515625" style="1" customWidth="1"/>
    <col min="15396" max="15396" width="8.7109375" style="1" customWidth="1"/>
    <col min="15397" max="15397" width="9.5703125" style="1" customWidth="1"/>
    <col min="15398" max="15398" width="10.5703125" style="1" bestFit="1" customWidth="1"/>
    <col min="15399" max="15399" width="9.28515625" style="1" customWidth="1"/>
    <col min="15400" max="15400" width="8.7109375" style="1" customWidth="1"/>
    <col min="15401" max="15401" width="9.28515625" style="1" customWidth="1"/>
    <col min="15402" max="15402" width="8.7109375" style="1" customWidth="1"/>
    <col min="15403" max="15403" width="9.28515625" style="1" customWidth="1"/>
    <col min="15404" max="15404" width="10.5703125" style="1" bestFit="1" customWidth="1"/>
    <col min="15405" max="15405" width="9.28515625" style="1" customWidth="1"/>
    <col min="15406" max="15406" width="10.5703125" style="1" bestFit="1" customWidth="1"/>
    <col min="15407" max="15634" width="9.140625" style="1"/>
    <col min="15635" max="15635" width="1.42578125" style="1" customWidth="1"/>
    <col min="15636" max="15636" width="36.5703125" style="1" bestFit="1" customWidth="1"/>
    <col min="15637" max="15637" width="1.42578125" style="1" customWidth="1"/>
    <col min="15638" max="15638" width="8.7109375" style="1" customWidth="1"/>
    <col min="15639" max="15639" width="9.28515625" style="1" customWidth="1"/>
    <col min="15640" max="15640" width="10.5703125" style="1" bestFit="1" customWidth="1"/>
    <col min="15641" max="15641" width="9.28515625" style="1" customWidth="1"/>
    <col min="15642" max="15642" width="8.7109375" style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10.5703125" style="1" bestFit="1" customWidth="1"/>
    <col min="15647" max="15647" width="9.28515625" style="1" customWidth="1"/>
    <col min="15648" max="15648" width="8.7109375" style="1" customWidth="1"/>
    <col min="15649" max="15649" width="9.28515625" style="1" customWidth="1"/>
    <col min="15650" max="15650" width="8.7109375" style="1" customWidth="1"/>
    <col min="15651" max="15651" width="9.28515625" style="1" customWidth="1"/>
    <col min="15652" max="15652" width="8.7109375" style="1" customWidth="1"/>
    <col min="15653" max="15653" width="9.5703125" style="1" customWidth="1"/>
    <col min="15654" max="15654" width="10.5703125" style="1" bestFit="1" customWidth="1"/>
    <col min="15655" max="15655" width="9.28515625" style="1" customWidth="1"/>
    <col min="15656" max="15656" width="8.7109375" style="1" customWidth="1"/>
    <col min="15657" max="15657" width="9.28515625" style="1" customWidth="1"/>
    <col min="15658" max="15658" width="8.7109375" style="1" customWidth="1"/>
    <col min="15659" max="15659" width="9.28515625" style="1" customWidth="1"/>
    <col min="15660" max="15660" width="10.5703125" style="1" bestFit="1" customWidth="1"/>
    <col min="15661" max="15661" width="9.28515625" style="1" customWidth="1"/>
    <col min="15662" max="15662" width="10.5703125" style="1" bestFit="1" customWidth="1"/>
    <col min="15663" max="15890" width="9.140625" style="1"/>
    <col min="15891" max="15891" width="1.42578125" style="1" customWidth="1"/>
    <col min="15892" max="15892" width="36.5703125" style="1" bestFit="1" customWidth="1"/>
    <col min="15893" max="15893" width="1.42578125" style="1" customWidth="1"/>
    <col min="15894" max="15894" width="8.7109375" style="1" customWidth="1"/>
    <col min="15895" max="15895" width="9.28515625" style="1" customWidth="1"/>
    <col min="15896" max="15896" width="10.5703125" style="1" bestFit="1" customWidth="1"/>
    <col min="15897" max="15897" width="9.28515625" style="1" customWidth="1"/>
    <col min="15898" max="15898" width="8.7109375" style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10.5703125" style="1" bestFit="1" customWidth="1"/>
    <col min="15903" max="15903" width="9.28515625" style="1" customWidth="1"/>
    <col min="15904" max="15904" width="8.7109375" style="1" customWidth="1"/>
    <col min="15905" max="15905" width="9.28515625" style="1" customWidth="1"/>
    <col min="15906" max="15906" width="8.7109375" style="1" customWidth="1"/>
    <col min="15907" max="15907" width="9.28515625" style="1" customWidth="1"/>
    <col min="15908" max="15908" width="8.7109375" style="1" customWidth="1"/>
    <col min="15909" max="15909" width="9.5703125" style="1" customWidth="1"/>
    <col min="15910" max="15910" width="10.5703125" style="1" bestFit="1" customWidth="1"/>
    <col min="15911" max="15911" width="9.28515625" style="1" customWidth="1"/>
    <col min="15912" max="15912" width="8.7109375" style="1" customWidth="1"/>
    <col min="15913" max="15913" width="9.28515625" style="1" customWidth="1"/>
    <col min="15914" max="15914" width="8.7109375" style="1" customWidth="1"/>
    <col min="15915" max="15915" width="9.28515625" style="1" customWidth="1"/>
    <col min="15916" max="15916" width="10.5703125" style="1" bestFit="1" customWidth="1"/>
    <col min="15917" max="15917" width="9.28515625" style="1" customWidth="1"/>
    <col min="15918" max="15918" width="10.5703125" style="1" bestFit="1" customWidth="1"/>
    <col min="15919" max="16146" width="9.140625" style="1"/>
    <col min="16147" max="16147" width="1.42578125" style="1" customWidth="1"/>
    <col min="16148" max="16148" width="36.5703125" style="1" bestFit="1" customWidth="1"/>
    <col min="16149" max="16149" width="1.42578125" style="1" customWidth="1"/>
    <col min="16150" max="16150" width="8.7109375" style="1" customWidth="1"/>
    <col min="16151" max="16151" width="9.28515625" style="1" customWidth="1"/>
    <col min="16152" max="16152" width="10.5703125" style="1" bestFit="1" customWidth="1"/>
    <col min="16153" max="16153" width="9.28515625" style="1" customWidth="1"/>
    <col min="16154" max="16154" width="8.7109375" style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10.5703125" style="1" bestFit="1" customWidth="1"/>
    <col min="16159" max="16159" width="9.28515625" style="1" customWidth="1"/>
    <col min="16160" max="16160" width="8.7109375" style="1" customWidth="1"/>
    <col min="16161" max="16161" width="9.28515625" style="1" customWidth="1"/>
    <col min="16162" max="16162" width="8.7109375" style="1" customWidth="1"/>
    <col min="16163" max="16163" width="9.28515625" style="1" customWidth="1"/>
    <col min="16164" max="16164" width="8.7109375" style="1" customWidth="1"/>
    <col min="16165" max="16165" width="9.5703125" style="1" customWidth="1"/>
    <col min="16166" max="16166" width="10.5703125" style="1" bestFit="1" customWidth="1"/>
    <col min="16167" max="16167" width="9.28515625" style="1" customWidth="1"/>
    <col min="16168" max="16168" width="8.7109375" style="1" customWidth="1"/>
    <col min="16169" max="16169" width="9.28515625" style="1" customWidth="1"/>
    <col min="16170" max="16170" width="8.7109375" style="1" customWidth="1"/>
    <col min="16171" max="16171" width="9.28515625" style="1" customWidth="1"/>
    <col min="16172" max="16172" width="10.5703125" style="1" bestFit="1" customWidth="1"/>
    <col min="16173" max="16173" width="9.28515625" style="1" customWidth="1"/>
    <col min="16174" max="16174" width="10.5703125" style="1" bestFit="1" customWidth="1"/>
    <col min="16175" max="16384" width="9.140625" style="1"/>
  </cols>
  <sheetData>
    <row r="2" spans="2:52" ht="72.75" customHeight="1" x14ac:dyDescent="0.25"/>
    <row r="3" spans="2:52" ht="16.5" thickBot="1" x14ac:dyDescent="0.3"/>
    <row r="4" spans="2:52" ht="60.75" customHeight="1" x14ac:dyDescent="0.25">
      <c r="D4" s="63"/>
      <c r="E4" s="64"/>
      <c r="F4" s="63" t="s">
        <v>58</v>
      </c>
      <c r="G4" s="64"/>
      <c r="H4" s="63" t="s">
        <v>94</v>
      </c>
      <c r="I4" s="64"/>
      <c r="J4" s="63" t="s">
        <v>0</v>
      </c>
      <c r="K4" s="64"/>
      <c r="L4" s="63" t="s">
        <v>32</v>
      </c>
      <c r="M4" s="64"/>
      <c r="N4" s="63" t="s">
        <v>1</v>
      </c>
      <c r="O4" s="64"/>
      <c r="P4" s="63" t="s">
        <v>31</v>
      </c>
      <c r="Q4" s="64"/>
      <c r="R4" s="63" t="s">
        <v>2</v>
      </c>
      <c r="S4" s="64"/>
      <c r="T4" s="63" t="s">
        <v>33</v>
      </c>
      <c r="U4" s="64"/>
      <c r="V4" s="63" t="s">
        <v>59</v>
      </c>
      <c r="W4" s="64"/>
      <c r="X4" s="63" t="s">
        <v>60</v>
      </c>
      <c r="Y4" s="64"/>
      <c r="Z4" s="63" t="s">
        <v>3</v>
      </c>
      <c r="AA4" s="64"/>
      <c r="AB4" s="63" t="s">
        <v>4</v>
      </c>
      <c r="AC4" s="64"/>
      <c r="AD4" s="63" t="s">
        <v>5</v>
      </c>
      <c r="AE4" s="64"/>
      <c r="AF4" s="63" t="s">
        <v>6</v>
      </c>
      <c r="AG4" s="64"/>
      <c r="AH4" s="63" t="s">
        <v>34</v>
      </c>
      <c r="AI4" s="64"/>
      <c r="AJ4" s="63" t="s">
        <v>7</v>
      </c>
      <c r="AK4" s="64"/>
      <c r="AL4" s="63" t="s">
        <v>8</v>
      </c>
      <c r="AM4" s="64"/>
      <c r="AN4" s="63" t="s">
        <v>9</v>
      </c>
      <c r="AO4" s="64"/>
      <c r="AP4" s="63" t="s">
        <v>10</v>
      </c>
      <c r="AQ4" s="64"/>
      <c r="AR4" s="63" t="s">
        <v>97</v>
      </c>
      <c r="AS4" s="64"/>
      <c r="AT4" s="63" t="s">
        <v>98</v>
      </c>
      <c r="AU4" s="64"/>
    </row>
    <row r="5" spans="2:52" ht="63.75" thickBot="1" x14ac:dyDescent="0.3">
      <c r="B5" s="2" t="s">
        <v>11</v>
      </c>
      <c r="D5" s="3" t="s">
        <v>12</v>
      </c>
      <c r="E5" s="4" t="s">
        <v>13</v>
      </c>
      <c r="F5" s="3" t="s">
        <v>12</v>
      </c>
      <c r="G5" s="4" t="s">
        <v>13</v>
      </c>
      <c r="H5" s="3" t="s">
        <v>12</v>
      </c>
      <c r="I5" s="4" t="s">
        <v>13</v>
      </c>
      <c r="J5" s="3" t="s">
        <v>12</v>
      </c>
      <c r="K5" s="4" t="s">
        <v>13</v>
      </c>
      <c r="L5" s="3" t="s">
        <v>12</v>
      </c>
      <c r="M5" s="4" t="s">
        <v>13</v>
      </c>
      <c r="N5" s="3" t="s">
        <v>12</v>
      </c>
      <c r="O5" s="4" t="s">
        <v>13</v>
      </c>
      <c r="P5" s="3" t="s">
        <v>12</v>
      </c>
      <c r="Q5" s="4" t="s">
        <v>13</v>
      </c>
      <c r="R5" s="3" t="s">
        <v>12</v>
      </c>
      <c r="S5" s="4" t="s">
        <v>13</v>
      </c>
      <c r="T5" s="3" t="s">
        <v>12</v>
      </c>
      <c r="U5" s="4" t="s">
        <v>13</v>
      </c>
      <c r="V5" s="3" t="s">
        <v>12</v>
      </c>
      <c r="W5" s="4" t="s">
        <v>13</v>
      </c>
      <c r="X5" s="3" t="s">
        <v>12</v>
      </c>
      <c r="Y5" s="4" t="s">
        <v>13</v>
      </c>
      <c r="Z5" s="3" t="s">
        <v>12</v>
      </c>
      <c r="AA5" s="4" t="s">
        <v>13</v>
      </c>
      <c r="AB5" s="3" t="s">
        <v>12</v>
      </c>
      <c r="AC5" s="4" t="s">
        <v>13</v>
      </c>
      <c r="AD5" s="3" t="s">
        <v>12</v>
      </c>
      <c r="AE5" s="4" t="s">
        <v>13</v>
      </c>
      <c r="AF5" s="3" t="s">
        <v>12</v>
      </c>
      <c r="AG5" s="4" t="s">
        <v>13</v>
      </c>
      <c r="AH5" s="3" t="s">
        <v>12</v>
      </c>
      <c r="AI5" s="4" t="s">
        <v>13</v>
      </c>
      <c r="AJ5" s="3" t="s">
        <v>12</v>
      </c>
      <c r="AK5" s="4" t="s">
        <v>13</v>
      </c>
      <c r="AL5" s="3" t="s">
        <v>12</v>
      </c>
      <c r="AM5" s="4" t="s">
        <v>13</v>
      </c>
      <c r="AN5" s="3" t="s">
        <v>12</v>
      </c>
      <c r="AO5" s="4" t="s">
        <v>13</v>
      </c>
      <c r="AP5" s="3" t="s">
        <v>12</v>
      </c>
      <c r="AQ5" s="4" t="s">
        <v>13</v>
      </c>
      <c r="AR5" s="3" t="s">
        <v>12</v>
      </c>
      <c r="AS5" s="4" t="s">
        <v>13</v>
      </c>
      <c r="AT5" s="3" t="s">
        <v>12</v>
      </c>
      <c r="AU5" s="4" t="s">
        <v>13</v>
      </c>
    </row>
    <row r="6" spans="2:52" ht="5.25" customHeight="1" thickBot="1" x14ac:dyDescent="0.3"/>
    <row r="7" spans="2:52" x14ac:dyDescent="0.25">
      <c r="B7" s="5" t="s">
        <v>14</v>
      </c>
      <c r="D7" s="6"/>
      <c r="E7" s="7"/>
      <c r="F7" s="6"/>
      <c r="G7" s="7"/>
      <c r="H7" s="6">
        <v>0</v>
      </c>
      <c r="I7" s="7">
        <v>0</v>
      </c>
      <c r="J7" s="6">
        <v>3.0142412647649053E-4</v>
      </c>
      <c r="K7" s="7">
        <v>1.0169191346551215E-3</v>
      </c>
      <c r="L7" s="6">
        <v>3.0142412647649053E-4</v>
      </c>
      <c r="M7" s="7">
        <v>1.0169191346551215E-3</v>
      </c>
      <c r="N7" s="6">
        <v>3.2649905726711559E-4</v>
      </c>
      <c r="O7" s="7">
        <v>1.1015148079318153E-3</v>
      </c>
      <c r="P7" s="6">
        <v>1.8536796342825124E-3</v>
      </c>
      <c r="Q7" s="7">
        <v>6.2537870198300285E-3</v>
      </c>
      <c r="R7" s="6">
        <v>1.8536796342825124E-3</v>
      </c>
      <c r="S7" s="7">
        <v>6.2537870198300285E-3</v>
      </c>
      <c r="T7" s="6">
        <v>1.8536796342825124E-3</v>
      </c>
      <c r="U7" s="7">
        <v>6.2537870198300285E-3</v>
      </c>
      <c r="V7" s="6">
        <v>6.5962258793776929E-3</v>
      </c>
      <c r="W7" s="7">
        <v>2.2253787019829892E-2</v>
      </c>
      <c r="X7" s="6">
        <v>-1.6523687065461368E-2</v>
      </c>
      <c r="Y7" s="7">
        <v>-5.5746212980170129E-2</v>
      </c>
      <c r="Z7" s="6">
        <v>-1.6523687065461368E-2</v>
      </c>
      <c r="AA7" s="7">
        <v>-5.5746212980170129E-2</v>
      </c>
      <c r="AB7" s="6">
        <v>-1.6518672079303132E-2</v>
      </c>
      <c r="AC7" s="7">
        <v>-5.5729293845514651E-2</v>
      </c>
      <c r="AD7" s="6">
        <v>-1.6518672079303132E-2</v>
      </c>
      <c r="AE7" s="7">
        <v>-5.5729293845514651E-2</v>
      </c>
      <c r="AF7" s="6">
        <v>-1.6518672079303132E-2</v>
      </c>
      <c r="AG7" s="7">
        <v>-5.5729293845514651E-2</v>
      </c>
      <c r="AH7" s="6">
        <v>-1.6518672079303132E-2</v>
      </c>
      <c r="AI7" s="7">
        <v>-5.5729293845514651E-2</v>
      </c>
      <c r="AJ7" s="6">
        <v>-1.5925853798666512E-2</v>
      </c>
      <c r="AK7" s="7">
        <v>-5.3729293845515357E-2</v>
      </c>
      <c r="AL7" s="6">
        <v>-1.5925853798666512E-2</v>
      </c>
      <c r="AM7" s="7">
        <v>-5.3729293845515357E-2</v>
      </c>
      <c r="AN7" s="6">
        <v>1.17190077602356E-2</v>
      </c>
      <c r="AO7" s="7">
        <v>3.975760726472357E-2</v>
      </c>
      <c r="AP7" s="6">
        <v>9.27783912539768E-2</v>
      </c>
      <c r="AQ7" s="7">
        <v>0.31475760726472302</v>
      </c>
      <c r="AR7" s="6">
        <v>9.27783912539768E-2</v>
      </c>
      <c r="AS7" s="7">
        <v>0.31475760726472302</v>
      </c>
      <c r="AT7" s="6">
        <v>9.0351588290456863E-2</v>
      </c>
      <c r="AU7" s="7">
        <v>0.30652449733711618</v>
      </c>
      <c r="AW7" s="56"/>
      <c r="AY7" s="45"/>
      <c r="AZ7" s="46"/>
    </row>
    <row r="8" spans="2:52" x14ac:dyDescent="0.25">
      <c r="B8" s="5" t="s">
        <v>15</v>
      </c>
      <c r="D8" s="8"/>
      <c r="E8" s="9"/>
      <c r="F8" s="8"/>
      <c r="G8" s="9"/>
      <c r="H8" s="8">
        <v>0</v>
      </c>
      <c r="I8" s="9">
        <v>0</v>
      </c>
      <c r="J8" s="8">
        <v>5.2624480336382895E-4</v>
      </c>
      <c r="K8" s="9">
        <v>1.0382447168639703E-3</v>
      </c>
      <c r="L8" s="8">
        <v>5.2624480336382895E-4</v>
      </c>
      <c r="M8" s="9">
        <v>1.0382447168639703E-3</v>
      </c>
      <c r="N8" s="8">
        <v>8.4725405064456361E-4</v>
      </c>
      <c r="O8" s="9">
        <v>1.6715738308495588E-3</v>
      </c>
      <c r="P8" s="8">
        <v>2.1528142840745446E-3</v>
      </c>
      <c r="Q8" s="9">
        <v>4.2473541639605778E-3</v>
      </c>
      <c r="R8" s="8">
        <v>2.1528142840745446E-3</v>
      </c>
      <c r="S8" s="9">
        <v>4.2473541639605778E-3</v>
      </c>
      <c r="T8" s="8">
        <v>2.1528142840745446E-3</v>
      </c>
      <c r="U8" s="9">
        <v>4.2473541639605778E-3</v>
      </c>
      <c r="V8" s="8">
        <v>-2.6247361064599795E-2</v>
      </c>
      <c r="W8" s="9">
        <v>-5.1784233844690428E-2</v>
      </c>
      <c r="X8" s="8">
        <v>-1.6686377802529018E-2</v>
      </c>
      <c r="Y8" s="9">
        <v>-3.2921073018362369E-2</v>
      </c>
      <c r="Z8" s="8">
        <v>-1.6686377802529018E-2</v>
      </c>
      <c r="AA8" s="9">
        <v>-3.2921073018362369E-2</v>
      </c>
      <c r="AB8" s="8">
        <v>-1.664743015147252E-2</v>
      </c>
      <c r="AC8" s="9">
        <v>-3.2844231987942278E-2</v>
      </c>
      <c r="AD8" s="8">
        <v>-1.664743015147252E-2</v>
      </c>
      <c r="AE8" s="9">
        <v>-3.2844231987942278E-2</v>
      </c>
      <c r="AF8" s="8">
        <v>-1.6160132999165078E-2</v>
      </c>
      <c r="AG8" s="9">
        <v>-3.1882828301498148E-2</v>
      </c>
      <c r="AH8" s="8">
        <v>-1.6160132999165078E-2</v>
      </c>
      <c r="AI8" s="9">
        <v>-3.1882828301498148E-2</v>
      </c>
      <c r="AJ8" s="8">
        <v>-1.9690366764474221E-2</v>
      </c>
      <c r="AK8" s="9">
        <v>-3.8847736140395037E-2</v>
      </c>
      <c r="AL8" s="8">
        <v>-1.9690366764474221E-2</v>
      </c>
      <c r="AM8" s="9">
        <v>-3.8847736140395037E-2</v>
      </c>
      <c r="AN8" s="8">
        <v>-2.2939845216581878E-3</v>
      </c>
      <c r="AO8" s="9">
        <v>-4.6066207616871618E-3</v>
      </c>
      <c r="AP8" s="8">
        <v>7.8217290305589993E-2</v>
      </c>
      <c r="AQ8" s="9">
        <v>0.15707054256154782</v>
      </c>
      <c r="AR8" s="8">
        <v>7.8217290305589993E-2</v>
      </c>
      <c r="AS8" s="9">
        <v>0.15707054256154782</v>
      </c>
      <c r="AT8" s="8">
        <v>7.5913736010722044E-2</v>
      </c>
      <c r="AU8" s="9">
        <v>0.15244470444440938</v>
      </c>
      <c r="AW8" s="56"/>
      <c r="AY8" s="45"/>
      <c r="AZ8" s="46"/>
    </row>
    <row r="9" spans="2:52" x14ac:dyDescent="0.25">
      <c r="B9" s="5" t="s">
        <v>16</v>
      </c>
      <c r="D9" s="8"/>
      <c r="E9" s="9"/>
      <c r="F9" s="8"/>
      <c r="G9" s="9"/>
      <c r="H9" s="8">
        <v>0</v>
      </c>
      <c r="I9" s="9">
        <v>0</v>
      </c>
      <c r="J9" s="8">
        <v>0</v>
      </c>
      <c r="K9" s="9">
        <v>0</v>
      </c>
      <c r="L9" s="8">
        <v>0</v>
      </c>
      <c r="M9" s="9">
        <v>0</v>
      </c>
      <c r="N9" s="8">
        <v>-3.3149171270718258E-2</v>
      </c>
      <c r="O9" s="9">
        <v>-6.0000000000000131E-3</v>
      </c>
      <c r="P9" s="8">
        <v>-3.3149171270718258E-2</v>
      </c>
      <c r="Q9" s="9">
        <v>-6.0000000000000131E-3</v>
      </c>
      <c r="R9" s="8">
        <v>-3.3149171270718258E-2</v>
      </c>
      <c r="S9" s="9">
        <v>-6.0000000000000131E-3</v>
      </c>
      <c r="T9" s="8">
        <v>-3.3149171270718258E-2</v>
      </c>
      <c r="U9" s="9">
        <v>-6.0000000000000131E-3</v>
      </c>
      <c r="V9" s="8">
        <v>-3.3149171270718258E-2</v>
      </c>
      <c r="W9" s="9">
        <v>-6.0000000000000131E-3</v>
      </c>
      <c r="X9" s="8">
        <v>-3.3149171270718258E-2</v>
      </c>
      <c r="Y9" s="9">
        <v>-6.0000000000000131E-3</v>
      </c>
      <c r="Z9" s="8">
        <v>-3.3149171270718258E-2</v>
      </c>
      <c r="AA9" s="9">
        <v>-6.0000000000000131E-3</v>
      </c>
      <c r="AB9" s="8">
        <v>-3.3149171270718258E-2</v>
      </c>
      <c r="AC9" s="9">
        <v>-6.0000000000000131E-3</v>
      </c>
      <c r="AD9" s="8">
        <v>-3.3149171270718258E-2</v>
      </c>
      <c r="AE9" s="9">
        <v>-6.0000000000000131E-3</v>
      </c>
      <c r="AF9" s="8">
        <v>-3.3149171270718258E-2</v>
      </c>
      <c r="AG9" s="9">
        <v>-6.0000000000000131E-3</v>
      </c>
      <c r="AH9" s="8">
        <v>-3.3149171270718258E-2</v>
      </c>
      <c r="AI9" s="9">
        <v>-6.0000000000000131E-3</v>
      </c>
      <c r="AJ9" s="8">
        <v>-0.13259668508287303</v>
      </c>
      <c r="AK9" s="9">
        <v>-2.4000000000000011E-2</v>
      </c>
      <c r="AL9" s="8">
        <v>-0.13259668508287303</v>
      </c>
      <c r="AM9" s="9">
        <v>-2.4000000000000011E-2</v>
      </c>
      <c r="AN9" s="8">
        <v>-0.11602209944751363</v>
      </c>
      <c r="AO9" s="9">
        <v>-2.099999999999997E-2</v>
      </c>
      <c r="AP9" s="8">
        <v>-9.9447513812154553E-2</v>
      </c>
      <c r="AQ9" s="9">
        <v>-1.7999999999999974E-2</v>
      </c>
      <c r="AR9" s="8">
        <v>-9.9447513812154553E-2</v>
      </c>
      <c r="AS9" s="9">
        <v>-1.7999999999999974E-2</v>
      </c>
      <c r="AT9" s="8">
        <v>-0.14917127071823211</v>
      </c>
      <c r="AU9" s="9">
        <v>-2.7000000000000007E-2</v>
      </c>
      <c r="AW9" s="56"/>
      <c r="AY9" s="45"/>
      <c r="AZ9" s="46"/>
    </row>
    <row r="10" spans="2:52" x14ac:dyDescent="0.25">
      <c r="B10" s="5" t="s">
        <v>17</v>
      </c>
      <c r="D10" s="8"/>
      <c r="E10" s="9"/>
      <c r="F10" s="8"/>
      <c r="G10" s="9"/>
      <c r="H10" s="8">
        <v>0</v>
      </c>
      <c r="I10" s="9">
        <v>0</v>
      </c>
      <c r="J10" s="8">
        <v>7.2311243375011713E-4</v>
      </c>
      <c r="K10" s="9">
        <v>1.6618959959702625E-3</v>
      </c>
      <c r="L10" s="8">
        <v>7.2311243375011713E-4</v>
      </c>
      <c r="M10" s="9">
        <v>1.6618959959702625E-3</v>
      </c>
      <c r="N10" s="8">
        <v>1.7186560189683675E-3</v>
      </c>
      <c r="O10" s="9">
        <v>3.9499079576894389E-3</v>
      </c>
      <c r="P10" s="8">
        <v>-2.0346785608900131E-3</v>
      </c>
      <c r="Q10" s="9">
        <v>-4.6762080080595637E-3</v>
      </c>
      <c r="R10" s="8">
        <v>-2.0346785608900131E-3</v>
      </c>
      <c r="S10" s="9">
        <v>-4.6762080080595637E-3</v>
      </c>
      <c r="T10" s="8">
        <v>-2.0346785608900131E-3</v>
      </c>
      <c r="U10" s="9">
        <v>-4.6762080080595637E-3</v>
      </c>
      <c r="V10" s="8">
        <v>5.9413539055888087E-3</v>
      </c>
      <c r="W10" s="9">
        <v>1.3654739989925802E-2</v>
      </c>
      <c r="X10" s="8">
        <v>5.2498437260307673E-2</v>
      </c>
      <c r="Y10" s="9">
        <v>0.12065473998992582</v>
      </c>
      <c r="Z10" s="8">
        <v>5.2498437260307673E-2</v>
      </c>
      <c r="AA10" s="9">
        <v>0.12065473998992582</v>
      </c>
      <c r="AB10" s="8">
        <v>5.2351323836960173E-2</v>
      </c>
      <c r="AC10" s="9">
        <v>0.1203166359858959</v>
      </c>
      <c r="AD10" s="8">
        <v>5.2351323836960173E-2</v>
      </c>
      <c r="AE10" s="9">
        <v>0.1203166359858959</v>
      </c>
      <c r="AF10" s="8">
        <v>5.2351323836960173E-2</v>
      </c>
      <c r="AG10" s="9">
        <v>0.1203166359858959</v>
      </c>
      <c r="AH10" s="8">
        <v>5.2351323836960173E-2</v>
      </c>
      <c r="AI10" s="9">
        <v>0.1203166359858959</v>
      </c>
      <c r="AJ10" s="8">
        <v>5.2786436765509093E-2</v>
      </c>
      <c r="AK10" s="9">
        <v>0.12131663598589615</v>
      </c>
      <c r="AL10" s="8">
        <v>5.2786436765509093E-2</v>
      </c>
      <c r="AM10" s="9">
        <v>0.12131663598589615</v>
      </c>
      <c r="AN10" s="8">
        <v>8.4110041217381193E-2</v>
      </c>
      <c r="AO10" s="9">
        <v>0.193713124208471</v>
      </c>
      <c r="AP10" s="8">
        <v>0.17529182731382198</v>
      </c>
      <c r="AQ10" s="9">
        <v>0.40371312420847127</v>
      </c>
      <c r="AR10" s="8">
        <v>0.17529182731382198</v>
      </c>
      <c r="AS10" s="9">
        <v>0.40371312420847127</v>
      </c>
      <c r="AT10" s="8">
        <v>0.17340296318806958</v>
      </c>
      <c r="AU10" s="9">
        <v>0.39936289722357265</v>
      </c>
      <c r="AW10" s="56"/>
      <c r="AY10" s="45"/>
      <c r="AZ10" s="46"/>
    </row>
    <row r="11" spans="2:52" x14ac:dyDescent="0.25">
      <c r="B11" s="5" t="s">
        <v>18</v>
      </c>
      <c r="D11" s="8"/>
      <c r="E11" s="9"/>
      <c r="F11" s="8"/>
      <c r="G11" s="9"/>
      <c r="H11" s="8">
        <v>0</v>
      </c>
      <c r="I11" s="9">
        <v>0</v>
      </c>
      <c r="J11" s="8">
        <v>1.8893728953406352E-4</v>
      </c>
      <c r="K11" s="9">
        <v>3.5881421719916609E-4</v>
      </c>
      <c r="L11" s="8">
        <v>1.8893728953406352E-4</v>
      </c>
      <c r="M11" s="9">
        <v>3.5881421719916609E-4</v>
      </c>
      <c r="N11" s="8">
        <v>-8.1977671642186056E-4</v>
      </c>
      <c r="O11" s="9">
        <v>-1.5568527605452982E-3</v>
      </c>
      <c r="P11" s="8">
        <v>-3.6637898934851476E-3</v>
      </c>
      <c r="Q11" s="9">
        <v>-6.9579695244658419E-3</v>
      </c>
      <c r="R11" s="8">
        <v>-3.6637898934851476E-3</v>
      </c>
      <c r="S11" s="9">
        <v>-6.9579695244658419E-3</v>
      </c>
      <c r="T11" s="8">
        <v>-3.6637898934851476E-3</v>
      </c>
      <c r="U11" s="9">
        <v>-6.9579695244658419E-3</v>
      </c>
      <c r="V11" s="8">
        <v>-2.8969674493397823E-2</v>
      </c>
      <c r="W11" s="9">
        <v>-5.5016831783171724E-2</v>
      </c>
      <c r="X11" s="8">
        <v>3.4438745720218877E-2</v>
      </c>
      <c r="Y11" s="9">
        <v>6.5403243676228087E-2</v>
      </c>
      <c r="Z11" s="8">
        <v>3.4438745720218877E-2</v>
      </c>
      <c r="AA11" s="9">
        <v>6.5403243676228087E-2</v>
      </c>
      <c r="AB11" s="8">
        <v>3.4271940006705526E-2</v>
      </c>
      <c r="AC11" s="9">
        <v>6.5086459934563162E-2</v>
      </c>
      <c r="AD11" s="8">
        <v>3.4271940006705526E-2</v>
      </c>
      <c r="AE11" s="9">
        <v>6.5086459934563162E-2</v>
      </c>
      <c r="AF11" s="8">
        <v>3.4798500216634887E-2</v>
      </c>
      <c r="AG11" s="9">
        <v>6.6086459934563135E-2</v>
      </c>
      <c r="AH11" s="8">
        <v>3.4442757213587472E-2</v>
      </c>
      <c r="AI11" s="9">
        <v>6.541086197569905E-2</v>
      </c>
      <c r="AJ11" s="8">
        <v>3.5195054852050545E-2</v>
      </c>
      <c r="AK11" s="9">
        <v>6.6839564001178242E-2</v>
      </c>
      <c r="AL11" s="8">
        <v>3.5195054852050545E-2</v>
      </c>
      <c r="AM11" s="9">
        <v>6.6839564001178242E-2</v>
      </c>
      <c r="AN11" s="8">
        <v>5.4643924961795376E-2</v>
      </c>
      <c r="AO11" s="9">
        <v>0.10503294829429362</v>
      </c>
      <c r="AP11" s="8">
        <v>0.14467138797562806</v>
      </c>
      <c r="AQ11" s="9">
        <v>0.27807779956384276</v>
      </c>
      <c r="AR11" s="8">
        <v>0.14467138797562806</v>
      </c>
      <c r="AS11" s="9">
        <v>0.27807779956384276</v>
      </c>
      <c r="AT11" s="8">
        <v>0.14160336266153251</v>
      </c>
      <c r="AU11" s="9">
        <v>0.27218064366945438</v>
      </c>
      <c r="AW11" s="56"/>
      <c r="AY11" s="45"/>
      <c r="AZ11" s="46"/>
    </row>
    <row r="12" spans="2:52" x14ac:dyDescent="0.25">
      <c r="B12" s="5" t="s">
        <v>19</v>
      </c>
      <c r="D12" s="8"/>
      <c r="E12" s="9"/>
      <c r="F12" s="8"/>
      <c r="G12" s="9"/>
      <c r="H12" s="8">
        <v>0</v>
      </c>
      <c r="I12" s="9">
        <v>0</v>
      </c>
      <c r="J12" s="8">
        <v>0</v>
      </c>
      <c r="K12" s="9">
        <v>0</v>
      </c>
      <c r="L12" s="8">
        <v>0</v>
      </c>
      <c r="M12" s="9">
        <v>0</v>
      </c>
      <c r="N12" s="8">
        <v>-3.1413612565445059E-2</v>
      </c>
      <c r="O12" s="9">
        <v>-6.0000000000000166E-3</v>
      </c>
      <c r="P12" s="8">
        <v>-3.1413612565445059E-2</v>
      </c>
      <c r="Q12" s="9">
        <v>-6.0000000000000166E-3</v>
      </c>
      <c r="R12" s="8">
        <v>-3.1413612565445059E-2</v>
      </c>
      <c r="S12" s="9">
        <v>-6.0000000000000166E-3</v>
      </c>
      <c r="T12" s="8">
        <v>-3.1413612565445059E-2</v>
      </c>
      <c r="U12" s="9">
        <v>-6.0000000000000166E-3</v>
      </c>
      <c r="V12" s="8">
        <v>-3.1413612565445059E-2</v>
      </c>
      <c r="W12" s="9">
        <v>-6.0000000000000166E-3</v>
      </c>
      <c r="X12" s="8">
        <v>-3.1413612565445059E-2</v>
      </c>
      <c r="Y12" s="9">
        <v>-6.0000000000000166E-3</v>
      </c>
      <c r="Z12" s="8">
        <v>-3.1413612565445059E-2</v>
      </c>
      <c r="AA12" s="9">
        <v>-6.0000000000000166E-3</v>
      </c>
      <c r="AB12" s="8">
        <v>-3.1413612565445059E-2</v>
      </c>
      <c r="AC12" s="9">
        <v>-6.0000000000000166E-3</v>
      </c>
      <c r="AD12" s="8">
        <v>-3.1413612565445059E-2</v>
      </c>
      <c r="AE12" s="9">
        <v>-6.0000000000000166E-3</v>
      </c>
      <c r="AF12" s="8">
        <v>-1.0471204188481686E-2</v>
      </c>
      <c r="AG12" s="9">
        <v>-2.0000000000000057E-3</v>
      </c>
      <c r="AH12" s="8">
        <v>-1.0471204188481686E-2</v>
      </c>
      <c r="AI12" s="9">
        <v>-2.0000000000000057E-3</v>
      </c>
      <c r="AJ12" s="8">
        <v>-9.9476439790576077E-2</v>
      </c>
      <c r="AK12" s="9">
        <v>-1.9000000000000038E-2</v>
      </c>
      <c r="AL12" s="8">
        <v>-9.9476439790576077E-2</v>
      </c>
      <c r="AM12" s="9">
        <v>-1.9000000000000038E-2</v>
      </c>
      <c r="AN12" s="8">
        <v>-8.3769633507853491E-2</v>
      </c>
      <c r="AO12" s="9">
        <v>-1.6000000000000011E-2</v>
      </c>
      <c r="AP12" s="8">
        <v>-5.759162303664922E-2</v>
      </c>
      <c r="AQ12" s="9">
        <v>-1.0999999999999998E-2</v>
      </c>
      <c r="AR12" s="8">
        <v>-5.759162303664922E-2</v>
      </c>
      <c r="AS12" s="9">
        <v>-1.0999999999999998E-2</v>
      </c>
      <c r="AT12" s="8">
        <v>-0.10994764397905743</v>
      </c>
      <c r="AU12" s="9">
        <v>-2.0999999999999967E-2</v>
      </c>
      <c r="AW12" s="56"/>
      <c r="AY12" s="45"/>
      <c r="AZ12" s="46"/>
    </row>
    <row r="13" spans="2:52" x14ac:dyDescent="0.25">
      <c r="B13" s="5" t="s">
        <v>20</v>
      </c>
      <c r="D13" s="8"/>
      <c r="E13" s="9"/>
      <c r="F13" s="8"/>
      <c r="G13" s="9"/>
      <c r="H13" s="8">
        <v>0</v>
      </c>
      <c r="I13" s="9">
        <v>0</v>
      </c>
      <c r="J13" s="8">
        <v>7.4558597862051101E-4</v>
      </c>
      <c r="K13" s="9">
        <v>1.5073725280679998E-3</v>
      </c>
      <c r="L13" s="8">
        <v>7.4558597862051101E-4</v>
      </c>
      <c r="M13" s="9">
        <v>1.5073725280679998E-3</v>
      </c>
      <c r="N13" s="8">
        <v>-2.424400706734553E-3</v>
      </c>
      <c r="O13" s="9">
        <v>-4.901480348547275E-3</v>
      </c>
      <c r="P13" s="8">
        <v>-3.8060861024061809E-3</v>
      </c>
      <c r="Q13" s="9">
        <v>-7.6948732872421889E-3</v>
      </c>
      <c r="R13" s="8">
        <v>-3.8060861024061809E-3</v>
      </c>
      <c r="S13" s="9">
        <v>-7.6948732872421889E-3</v>
      </c>
      <c r="T13" s="8">
        <v>-3.8060861024061809E-3</v>
      </c>
      <c r="U13" s="9">
        <v>-7.6948732872421889E-3</v>
      </c>
      <c r="V13" s="8">
        <v>-4.5617932906774072E-3</v>
      </c>
      <c r="W13" s="9">
        <v>-9.222708154752967E-3</v>
      </c>
      <c r="X13" s="8">
        <v>2.0476182373324603E-2</v>
      </c>
      <c r="Y13" s="9">
        <v>4.1397284383446517E-2</v>
      </c>
      <c r="Z13" s="8">
        <v>2.0476182373324603E-2</v>
      </c>
      <c r="AA13" s="9">
        <v>4.1397284383446517E-2</v>
      </c>
      <c r="AB13" s="8">
        <v>2.0292319793666858E-2</v>
      </c>
      <c r="AC13" s="9">
        <v>4.1025564139956387E-2</v>
      </c>
      <c r="AD13" s="8">
        <v>2.0292319793666858E-2</v>
      </c>
      <c r="AE13" s="9">
        <v>4.1025564139956387E-2</v>
      </c>
      <c r="AF13" s="8">
        <v>1.821540182694581E-2</v>
      </c>
      <c r="AG13" s="9">
        <v>3.6826599599503393E-2</v>
      </c>
      <c r="AH13" s="8">
        <v>1.821540182694581E-2</v>
      </c>
      <c r="AI13" s="9">
        <v>3.6826599599503393E-2</v>
      </c>
      <c r="AJ13" s="8">
        <v>2.1285315085863843E-2</v>
      </c>
      <c r="AK13" s="9">
        <v>4.3033131163585502E-2</v>
      </c>
      <c r="AL13" s="8">
        <v>2.1285315085863843E-2</v>
      </c>
      <c r="AM13" s="9">
        <v>4.3033131163585502E-2</v>
      </c>
      <c r="AN13" s="8">
        <v>4.9089971621230744E-2</v>
      </c>
      <c r="AO13" s="9">
        <v>9.9730465519779321E-2</v>
      </c>
      <c r="AP13" s="8">
        <v>0.140599312553638</v>
      </c>
      <c r="AQ13" s="9">
        <v>0.28563949885583023</v>
      </c>
      <c r="AR13" s="8">
        <v>0.140599312553638</v>
      </c>
      <c r="AS13" s="9">
        <v>0.28563949885583023</v>
      </c>
      <c r="AT13" s="8">
        <v>0.13836861810541534</v>
      </c>
      <c r="AU13" s="9">
        <v>0.28110765276982796</v>
      </c>
      <c r="AW13" s="56"/>
      <c r="AY13" s="45"/>
      <c r="AZ13" s="46"/>
    </row>
    <row r="14" spans="2:52" x14ac:dyDescent="0.25">
      <c r="B14" s="5" t="s">
        <v>21</v>
      </c>
      <c r="D14" s="8"/>
      <c r="E14" s="9"/>
      <c r="F14" s="8"/>
      <c r="G14" s="9"/>
      <c r="H14" s="8">
        <v>0</v>
      </c>
      <c r="I14" s="9">
        <v>0</v>
      </c>
      <c r="J14" s="8">
        <v>1.1316932505844868E-4</v>
      </c>
      <c r="K14" s="9">
        <v>2.0130822074492324E-4</v>
      </c>
      <c r="L14" s="8">
        <v>1.1316932505844868E-4</v>
      </c>
      <c r="M14" s="9">
        <v>2.0130822074492324E-4</v>
      </c>
      <c r="N14" s="8">
        <v>-2.215451413502878E-3</v>
      </c>
      <c r="O14" s="9">
        <v>-3.9408963689450561E-3</v>
      </c>
      <c r="P14" s="8">
        <v>-3.1587102019221547E-3</v>
      </c>
      <c r="Q14" s="9">
        <v>-5.6187869837427814E-3</v>
      </c>
      <c r="R14" s="8">
        <v>-3.1587102019221547E-3</v>
      </c>
      <c r="S14" s="9">
        <v>-5.6187869837427814E-3</v>
      </c>
      <c r="T14" s="8">
        <v>-3.1587102019221547E-3</v>
      </c>
      <c r="U14" s="9">
        <v>-5.6187869837427814E-3</v>
      </c>
      <c r="V14" s="8">
        <v>-4.192509012958201E-3</v>
      </c>
      <c r="W14" s="9">
        <v>-7.4577322911417981E-3</v>
      </c>
      <c r="X14" s="8">
        <v>1.9988599628255388E-2</v>
      </c>
      <c r="Y14" s="9">
        <v>3.5556184719365135E-2</v>
      </c>
      <c r="Z14" s="8">
        <v>1.9988599628255388E-2</v>
      </c>
      <c r="AA14" s="9">
        <v>3.5556184719365135E-2</v>
      </c>
      <c r="AB14" s="8">
        <v>1.9662473651978596E-2</v>
      </c>
      <c r="AC14" s="9">
        <v>3.497606426721047E-2</v>
      </c>
      <c r="AD14" s="8">
        <v>1.9662473651978596E-2</v>
      </c>
      <c r="AE14" s="9">
        <v>3.497606426721047E-2</v>
      </c>
      <c r="AF14" s="8">
        <v>1.7853091286008649E-2</v>
      </c>
      <c r="AG14" s="9">
        <v>3.1757492940110224E-2</v>
      </c>
      <c r="AH14" s="8">
        <v>1.7413795984672964E-2</v>
      </c>
      <c r="AI14" s="9">
        <v>3.0976064267210113E-2</v>
      </c>
      <c r="AJ14" s="8">
        <v>2.0508244362541284E-2</v>
      </c>
      <c r="AK14" s="9">
        <v>3.6480540827563572E-2</v>
      </c>
      <c r="AL14" s="8">
        <v>2.0508244362541284E-2</v>
      </c>
      <c r="AM14" s="9">
        <v>3.6480540827563572E-2</v>
      </c>
      <c r="AN14" s="8">
        <v>5.2540890771466398E-2</v>
      </c>
      <c r="AO14" s="9">
        <v>9.3719656085802988E-2</v>
      </c>
      <c r="AP14" s="8">
        <v>0.15072762753535707</v>
      </c>
      <c r="AQ14" s="9">
        <v>0.26885995284484615</v>
      </c>
      <c r="AR14" s="8">
        <v>0.15072762753535707</v>
      </c>
      <c r="AS14" s="9">
        <v>0.26885995284484615</v>
      </c>
      <c r="AT14" s="8">
        <v>0.1490597399900162</v>
      </c>
      <c r="AU14" s="9">
        <v>0.26588486344601847</v>
      </c>
      <c r="AW14" s="56"/>
      <c r="AY14" s="45"/>
      <c r="AZ14" s="46"/>
    </row>
    <row r="15" spans="2:52" x14ac:dyDescent="0.25">
      <c r="B15" s="5" t="s">
        <v>22</v>
      </c>
      <c r="D15" s="8"/>
      <c r="E15" s="9"/>
      <c r="F15" s="8"/>
      <c r="G15" s="9"/>
      <c r="H15" s="8">
        <v>0</v>
      </c>
      <c r="I15" s="9">
        <v>0</v>
      </c>
      <c r="J15" s="8">
        <v>4.9760704520118715E-4</v>
      </c>
      <c r="K15" s="9">
        <v>9.9145527147532792E-4</v>
      </c>
      <c r="L15" s="8">
        <v>4.9760704520118715E-4</v>
      </c>
      <c r="M15" s="9">
        <v>9.9145527147532792E-4</v>
      </c>
      <c r="N15" s="8">
        <v>1.5373766563842484E-2</v>
      </c>
      <c r="O15" s="9">
        <v>3.0631402929572664E-2</v>
      </c>
      <c r="P15" s="8">
        <v>1.4105057162092871E-2</v>
      </c>
      <c r="Q15" s="9">
        <v>2.8103567689968616E-2</v>
      </c>
      <c r="R15" s="8">
        <v>1.4105057162092871E-2</v>
      </c>
      <c r="S15" s="9">
        <v>2.8103567689968616E-2</v>
      </c>
      <c r="T15" s="8">
        <v>1.4105057162092871E-2</v>
      </c>
      <c r="U15" s="9">
        <v>2.8103567689968616E-2</v>
      </c>
      <c r="V15" s="8">
        <v>-1.6438150025426035E-2</v>
      </c>
      <c r="W15" s="9">
        <v>-3.2752129724008462E-2</v>
      </c>
      <c r="X15" s="8">
        <v>-5.7723992455512629E-2</v>
      </c>
      <c r="Y15" s="9">
        <v>-0.1150119500166585</v>
      </c>
      <c r="Z15" s="8">
        <v>-5.7723992455512629E-2</v>
      </c>
      <c r="AA15" s="9">
        <v>-0.1150119500166585</v>
      </c>
      <c r="AB15" s="8">
        <v>-5.773783267263477E-2</v>
      </c>
      <c r="AC15" s="9">
        <v>-0.11503952590481448</v>
      </c>
      <c r="AD15" s="8">
        <v>-5.773783267263477E-2</v>
      </c>
      <c r="AE15" s="9">
        <v>-0.11503952590481448</v>
      </c>
      <c r="AF15" s="8">
        <v>-5.9311974667255574E-2</v>
      </c>
      <c r="AG15" s="9">
        <v>-0.11817591915661504</v>
      </c>
      <c r="AH15" s="8">
        <v>-5.9294202987069777E-2</v>
      </c>
      <c r="AI15" s="9">
        <v>-0.11814051003977663</v>
      </c>
      <c r="AJ15" s="8">
        <v>-5.759959231486389E-2</v>
      </c>
      <c r="AK15" s="9">
        <v>-0.11476408942785088</v>
      </c>
      <c r="AL15" s="8">
        <v>-5.759959231486389E-2</v>
      </c>
      <c r="AM15" s="9">
        <v>-0.11476408942785088</v>
      </c>
      <c r="AN15" s="8">
        <v>-1.4204512215868492E-3</v>
      </c>
      <c r="AO15" s="9">
        <v>-2.7375831101191022E-3</v>
      </c>
      <c r="AP15" s="8">
        <v>9.1144892168070646E-2</v>
      </c>
      <c r="AQ15" s="9">
        <v>0.17566018007586567</v>
      </c>
      <c r="AR15" s="8">
        <v>9.1144892168070646E-2</v>
      </c>
      <c r="AS15" s="9">
        <v>0.17566018007586567</v>
      </c>
      <c r="AT15" s="8">
        <v>0.10318987983856465</v>
      </c>
      <c r="AU15" s="9">
        <v>0.19887403938143161</v>
      </c>
      <c r="AW15" s="56"/>
      <c r="AY15" s="45"/>
      <c r="AZ15" s="46"/>
    </row>
    <row r="16" spans="2:52" x14ac:dyDescent="0.25">
      <c r="B16" s="5" t="s">
        <v>92</v>
      </c>
      <c r="D16" s="8"/>
      <c r="E16" s="9"/>
      <c r="F16" s="8"/>
      <c r="G16" s="9"/>
      <c r="H16" s="8" t="s">
        <v>82</v>
      </c>
      <c r="I16" s="9">
        <v>0</v>
      </c>
      <c r="J16" s="8" t="s">
        <v>82</v>
      </c>
      <c r="K16" s="9">
        <v>0</v>
      </c>
      <c r="L16" s="8" t="s">
        <v>82</v>
      </c>
      <c r="M16" s="9">
        <v>0</v>
      </c>
      <c r="N16" s="8" t="s">
        <v>82</v>
      </c>
      <c r="O16" s="9">
        <v>0</v>
      </c>
      <c r="P16" s="8" t="s">
        <v>82</v>
      </c>
      <c r="Q16" s="9">
        <v>0</v>
      </c>
      <c r="R16" s="8" t="s">
        <v>82</v>
      </c>
      <c r="S16" s="9">
        <v>0</v>
      </c>
      <c r="T16" s="8" t="s">
        <v>82</v>
      </c>
      <c r="U16" s="9">
        <v>0</v>
      </c>
      <c r="V16" s="8" t="s">
        <v>82</v>
      </c>
      <c r="W16" s="9">
        <v>0</v>
      </c>
      <c r="X16" s="8" t="s">
        <v>82</v>
      </c>
      <c r="Y16" s="9">
        <v>0</v>
      </c>
      <c r="Z16" s="8" t="s">
        <v>82</v>
      </c>
      <c r="AA16" s="9">
        <v>0</v>
      </c>
      <c r="AB16" s="8" t="s">
        <v>82</v>
      </c>
      <c r="AC16" s="9">
        <v>0</v>
      </c>
      <c r="AD16" s="8" t="s">
        <v>82</v>
      </c>
      <c r="AE16" s="9">
        <v>0</v>
      </c>
      <c r="AF16" s="8" t="s">
        <v>82</v>
      </c>
      <c r="AG16" s="9">
        <v>0</v>
      </c>
      <c r="AH16" s="8" t="s">
        <v>82</v>
      </c>
      <c r="AI16" s="9">
        <v>0</v>
      </c>
      <c r="AJ16" s="8" t="s">
        <v>82</v>
      </c>
      <c r="AK16" s="9">
        <v>0</v>
      </c>
      <c r="AL16" s="8" t="s">
        <v>82</v>
      </c>
      <c r="AM16" s="9">
        <v>0</v>
      </c>
      <c r="AN16" s="8" t="s">
        <v>82</v>
      </c>
      <c r="AO16" s="9">
        <v>0</v>
      </c>
      <c r="AP16" s="8" t="s">
        <v>82</v>
      </c>
      <c r="AQ16" s="9">
        <v>0</v>
      </c>
      <c r="AR16" s="8" t="s">
        <v>82</v>
      </c>
      <c r="AS16" s="9">
        <v>0</v>
      </c>
      <c r="AT16" s="8" t="s">
        <v>82</v>
      </c>
      <c r="AU16" s="9">
        <v>0</v>
      </c>
      <c r="AY16" s="45"/>
      <c r="AZ16" s="46"/>
    </row>
    <row r="17" spans="2:52" x14ac:dyDescent="0.25">
      <c r="B17" s="5" t="s">
        <v>93</v>
      </c>
      <c r="D17" s="8"/>
      <c r="E17" s="9"/>
      <c r="F17" s="8"/>
      <c r="G17" s="9"/>
      <c r="H17" s="8" t="s">
        <v>82</v>
      </c>
      <c r="I17" s="9">
        <v>0</v>
      </c>
      <c r="J17" s="8" t="s">
        <v>82</v>
      </c>
      <c r="K17" s="9">
        <v>0</v>
      </c>
      <c r="L17" s="8" t="s">
        <v>82</v>
      </c>
      <c r="M17" s="9">
        <v>0</v>
      </c>
      <c r="N17" s="8" t="s">
        <v>82</v>
      </c>
      <c r="O17" s="9">
        <v>0</v>
      </c>
      <c r="P17" s="8" t="s">
        <v>82</v>
      </c>
      <c r="Q17" s="9">
        <v>0</v>
      </c>
      <c r="R17" s="8" t="s">
        <v>82</v>
      </c>
      <c r="S17" s="9">
        <v>0</v>
      </c>
      <c r="T17" s="8" t="s">
        <v>82</v>
      </c>
      <c r="U17" s="9">
        <v>0</v>
      </c>
      <c r="V17" s="8" t="s">
        <v>82</v>
      </c>
      <c r="W17" s="9">
        <v>0</v>
      </c>
      <c r="X17" s="8" t="s">
        <v>82</v>
      </c>
      <c r="Y17" s="9">
        <v>0</v>
      </c>
      <c r="Z17" s="8" t="s">
        <v>82</v>
      </c>
      <c r="AA17" s="9">
        <v>0</v>
      </c>
      <c r="AB17" s="8" t="s">
        <v>82</v>
      </c>
      <c r="AC17" s="9">
        <v>0</v>
      </c>
      <c r="AD17" s="8" t="s">
        <v>82</v>
      </c>
      <c r="AE17" s="9">
        <v>0</v>
      </c>
      <c r="AF17" s="8" t="s">
        <v>82</v>
      </c>
      <c r="AG17" s="9">
        <v>0</v>
      </c>
      <c r="AH17" s="8" t="s">
        <v>82</v>
      </c>
      <c r="AI17" s="9">
        <v>0</v>
      </c>
      <c r="AJ17" s="8" t="s">
        <v>82</v>
      </c>
      <c r="AK17" s="9">
        <v>0</v>
      </c>
      <c r="AL17" s="8" t="s">
        <v>82</v>
      </c>
      <c r="AM17" s="9">
        <v>0</v>
      </c>
      <c r="AN17" s="8">
        <v>8.4841589608445567E-2</v>
      </c>
      <c r="AO17" s="9">
        <v>0.17813650395508057</v>
      </c>
      <c r="AP17" s="8">
        <v>0.18578195494041205</v>
      </c>
      <c r="AQ17" s="9">
        <v>0.39007458610524381</v>
      </c>
      <c r="AR17" s="8">
        <v>0.18578195494041205</v>
      </c>
      <c r="AS17" s="9">
        <v>0.39007458610524381</v>
      </c>
      <c r="AT17" s="8">
        <v>0.18488776610056235</v>
      </c>
      <c r="AU17" s="9">
        <v>0.38819711451917838</v>
      </c>
      <c r="AY17" s="45"/>
      <c r="AZ17" s="46"/>
    </row>
    <row r="18" spans="2:52" x14ac:dyDescent="0.25">
      <c r="B18" s="5" t="s">
        <v>23</v>
      </c>
      <c r="D18" s="8"/>
      <c r="E18" s="9"/>
      <c r="F18" s="8"/>
      <c r="G18" s="9"/>
      <c r="H18" s="8">
        <v>0</v>
      </c>
      <c r="I18" s="9">
        <v>0</v>
      </c>
      <c r="J18" s="8">
        <v>1.6808203684703926E-4</v>
      </c>
      <c r="K18" s="9">
        <v>3.757281802894086E-4</v>
      </c>
      <c r="L18" s="8">
        <v>1.6808203684703926E-4</v>
      </c>
      <c r="M18" s="9">
        <v>3.757281802894086E-4</v>
      </c>
      <c r="N18" s="8">
        <v>-4.0079974004550989E-3</v>
      </c>
      <c r="O18" s="9">
        <v>-8.9594200434889096E-3</v>
      </c>
      <c r="P18" s="8">
        <v>-6.4220808785355743E-3</v>
      </c>
      <c r="Q18" s="9">
        <v>-1.4355827710248764E-2</v>
      </c>
      <c r="R18" s="8">
        <v>-6.4220808785355743E-3</v>
      </c>
      <c r="S18" s="9">
        <v>-1.4355827710248764E-2</v>
      </c>
      <c r="T18" s="8">
        <v>-6.4220808785355743E-3</v>
      </c>
      <c r="U18" s="9">
        <v>-1.4355827710248764E-2</v>
      </c>
      <c r="V18" s="8">
        <v>-7.3565520871679002E-3</v>
      </c>
      <c r="W18" s="9">
        <v>-1.644473127983008E-2</v>
      </c>
      <c r="X18" s="8">
        <v>2.3663024152664747E-3</v>
      </c>
      <c r="Y18" s="9">
        <v>5.2895985625856148E-3</v>
      </c>
      <c r="Z18" s="8">
        <v>2.3663024152664747E-3</v>
      </c>
      <c r="AA18" s="9">
        <v>5.2895985625856148E-3</v>
      </c>
      <c r="AB18" s="8">
        <v>2.5143352993144408E-3</v>
      </c>
      <c r="AC18" s="9">
        <v>5.6205091535665519E-3</v>
      </c>
      <c r="AD18" s="8">
        <v>2.5143352993144408E-3</v>
      </c>
      <c r="AE18" s="9">
        <v>5.6205091535665519E-3</v>
      </c>
      <c r="AF18" s="8">
        <v>2.5772364500609157E-3</v>
      </c>
      <c r="AG18" s="9">
        <v>5.7611174859703452E-3</v>
      </c>
      <c r="AH18" s="8">
        <v>2.6086870254338201E-3</v>
      </c>
      <c r="AI18" s="9">
        <v>5.8314216521717904E-3</v>
      </c>
      <c r="AJ18" s="8">
        <v>5.1602679776028282E-3</v>
      </c>
      <c r="AK18" s="9">
        <v>1.1535189205227274E-2</v>
      </c>
      <c r="AL18" s="8">
        <v>5.1602679776028282E-3</v>
      </c>
      <c r="AM18" s="9">
        <v>1.1535189205227274E-2</v>
      </c>
      <c r="AN18" s="8">
        <v>4.2010572558525361E-2</v>
      </c>
      <c r="AO18" s="9">
        <v>9.4876674702804684E-2</v>
      </c>
      <c r="AP18" s="8">
        <v>0.12139168014071755</v>
      </c>
      <c r="AQ18" s="9">
        <v>0.274150963600722</v>
      </c>
      <c r="AR18" s="8">
        <v>0.12139168014071755</v>
      </c>
      <c r="AS18" s="9">
        <v>0.274150963600722</v>
      </c>
      <c r="AT18" s="8">
        <v>0.1175543223292641</v>
      </c>
      <c r="AU18" s="9">
        <v>0.26548467493521194</v>
      </c>
      <c r="AW18" s="56"/>
      <c r="AY18" s="45"/>
      <c r="AZ18" s="46"/>
    </row>
    <row r="19" spans="2:52" x14ac:dyDescent="0.25">
      <c r="B19" s="5" t="s">
        <v>24</v>
      </c>
      <c r="D19" s="8"/>
      <c r="E19" s="9"/>
      <c r="F19" s="8"/>
      <c r="G19" s="9"/>
      <c r="H19" s="8">
        <v>0</v>
      </c>
      <c r="I19" s="9">
        <v>0</v>
      </c>
      <c r="J19" s="8">
        <v>1.1920583821467545E-4</v>
      </c>
      <c r="K19" s="9">
        <v>2.2593116012264175E-4</v>
      </c>
      <c r="L19" s="8">
        <v>1.1920583821467545E-4</v>
      </c>
      <c r="M19" s="9">
        <v>2.2593116012264175E-4</v>
      </c>
      <c r="N19" s="8">
        <v>-8.6114854347243419E-3</v>
      </c>
      <c r="O19" s="9">
        <v>-1.632137254170133E-2</v>
      </c>
      <c r="P19" s="8">
        <v>-9.8491905693598447E-3</v>
      </c>
      <c r="Q19" s="9">
        <v>-1.8667198561182877E-2</v>
      </c>
      <c r="R19" s="8">
        <v>-9.8491905693598447E-3</v>
      </c>
      <c r="S19" s="9">
        <v>-1.8667198561182877E-2</v>
      </c>
      <c r="T19" s="8">
        <v>-9.8491905693598447E-3</v>
      </c>
      <c r="U19" s="9">
        <v>-1.8667198561182877E-2</v>
      </c>
      <c r="V19" s="8">
        <v>-7.7295218660449194E-3</v>
      </c>
      <c r="W19" s="9">
        <v>-1.4649784511768673E-2</v>
      </c>
      <c r="X19" s="8">
        <v>4.8696841993711715E-5</v>
      </c>
      <c r="Y19" s="9">
        <v>9.2295261463201319E-5</v>
      </c>
      <c r="Z19" s="8">
        <v>4.8696841993711715E-5</v>
      </c>
      <c r="AA19" s="9">
        <v>9.2295261463201319E-5</v>
      </c>
      <c r="AB19" s="8">
        <v>9.8402270422903726E-5</v>
      </c>
      <c r="AC19" s="9">
        <v>1.8650209963150583E-4</v>
      </c>
      <c r="AD19" s="8">
        <v>9.8402270422903726E-5</v>
      </c>
      <c r="AE19" s="9">
        <v>1.8650209963150583E-4</v>
      </c>
      <c r="AF19" s="8">
        <v>1.684537199257985E-4</v>
      </c>
      <c r="AG19" s="9">
        <v>3.1927080871064633E-4</v>
      </c>
      <c r="AH19" s="8">
        <v>2.0347944467702384E-4</v>
      </c>
      <c r="AI19" s="9">
        <v>3.8565516324996568E-4</v>
      </c>
      <c r="AJ19" s="8">
        <v>2.3694536222744755E-3</v>
      </c>
      <c r="AK19" s="9">
        <v>4.4908321081846203E-3</v>
      </c>
      <c r="AL19" s="8">
        <v>2.3694536222744755E-3</v>
      </c>
      <c r="AM19" s="9">
        <v>4.4908321081846203E-3</v>
      </c>
      <c r="AN19" s="8">
        <v>3.6221798811427286E-2</v>
      </c>
      <c r="AO19" s="9">
        <v>6.9500885264206988E-2</v>
      </c>
      <c r="AP19" s="8">
        <v>0.12088240090940694</v>
      </c>
      <c r="AQ19" s="9">
        <v>0.23194413728056071</v>
      </c>
      <c r="AR19" s="8">
        <v>0.12088240090940694</v>
      </c>
      <c r="AS19" s="9">
        <v>0.23194413728056071</v>
      </c>
      <c r="AT19" s="8">
        <v>0.11518875555636132</v>
      </c>
      <c r="AU19" s="9">
        <v>0.22101940672045733</v>
      </c>
      <c r="AW19" s="56"/>
      <c r="AY19" s="45"/>
      <c r="AZ19" s="46"/>
    </row>
    <row r="20" spans="2:52" x14ac:dyDescent="0.25">
      <c r="B20" s="5" t="s">
        <v>25</v>
      </c>
      <c r="D20" s="8"/>
      <c r="E20" s="9"/>
      <c r="F20" s="8"/>
      <c r="G20" s="9"/>
      <c r="H20" s="8">
        <v>0</v>
      </c>
      <c r="I20" s="9">
        <v>0</v>
      </c>
      <c r="J20" s="8">
        <v>3.9431950940560512E-4</v>
      </c>
      <c r="K20" s="9">
        <v>5.5300137686176685E-4</v>
      </c>
      <c r="L20" s="8">
        <v>3.9431950940560512E-4</v>
      </c>
      <c r="M20" s="9">
        <v>5.5300137686176685E-4</v>
      </c>
      <c r="N20" s="8">
        <v>5.6415810706815783E-3</v>
      </c>
      <c r="O20" s="9">
        <v>7.9118634136754306E-3</v>
      </c>
      <c r="P20" s="8">
        <v>3.3574309799633273E-3</v>
      </c>
      <c r="Q20" s="9">
        <v>4.7085267412639766E-3</v>
      </c>
      <c r="R20" s="8">
        <v>3.3574309799633273E-3</v>
      </c>
      <c r="S20" s="9">
        <v>4.7085267412639766E-3</v>
      </c>
      <c r="T20" s="8">
        <v>3.3583842461666347E-3</v>
      </c>
      <c r="U20" s="9">
        <v>4.7098636203946626E-3</v>
      </c>
      <c r="V20" s="8">
        <v>7.1391444184321085E-3</v>
      </c>
      <c r="W20" s="9">
        <v>1.001207548406563E-2</v>
      </c>
      <c r="X20" s="8">
        <v>1.7489424404268705E-2</v>
      </c>
      <c r="Y20" s="9">
        <v>2.4527510167226943E-2</v>
      </c>
      <c r="Z20" s="8">
        <v>1.7489424404268705E-2</v>
      </c>
      <c r="AA20" s="9">
        <v>2.4527510167226943E-2</v>
      </c>
      <c r="AB20" s="8">
        <v>1.7445264491533496E-2</v>
      </c>
      <c r="AC20" s="9">
        <v>2.4465579443633111E-2</v>
      </c>
      <c r="AD20" s="8">
        <v>1.7445264491533496E-2</v>
      </c>
      <c r="AE20" s="9">
        <v>2.4465579443633111E-2</v>
      </c>
      <c r="AF20" s="8">
        <v>1.7491628842633222E-2</v>
      </c>
      <c r="AG20" s="9">
        <v>2.4530601714618641E-2</v>
      </c>
      <c r="AH20" s="8">
        <v>1.7537993193732948E-2</v>
      </c>
      <c r="AI20" s="9">
        <v>2.4595623985604172E-2</v>
      </c>
      <c r="AJ20" s="8">
        <v>1.8664546810536198E-2</v>
      </c>
      <c r="AK20" s="9">
        <v>2.6175524767434549E-2</v>
      </c>
      <c r="AL20" s="8">
        <v>1.8664546810536198E-2</v>
      </c>
      <c r="AM20" s="9">
        <v>2.6175524767434549E-2</v>
      </c>
      <c r="AN20" s="8">
        <v>5.6606371284762647E-2</v>
      </c>
      <c r="AO20" s="9">
        <v>7.9858906189452961E-2</v>
      </c>
      <c r="AP20" s="8">
        <v>0.15704261910970629</v>
      </c>
      <c r="AQ20" s="9">
        <v>0.22155194729120314</v>
      </c>
      <c r="AR20" s="8">
        <v>0.15704156457337071</v>
      </c>
      <c r="AS20" s="9">
        <v>0.22155045957672179</v>
      </c>
      <c r="AT20" s="8">
        <v>0.16903305802424295</v>
      </c>
      <c r="AU20" s="9">
        <v>0.23846776992235816</v>
      </c>
      <c r="AW20" s="56"/>
      <c r="AY20" s="45"/>
      <c r="AZ20" s="46"/>
    </row>
    <row r="21" spans="2:52" x14ac:dyDescent="0.25">
      <c r="B21" s="5" t="s">
        <v>78</v>
      </c>
      <c r="D21" s="8"/>
      <c r="E21" s="9"/>
      <c r="F21" s="8"/>
      <c r="G21" s="9"/>
      <c r="H21" s="8">
        <v>0</v>
      </c>
      <c r="I21" s="9">
        <v>0</v>
      </c>
      <c r="J21" s="8">
        <v>-4.5913682277309853E-4</v>
      </c>
      <c r="K21" s="9">
        <v>-9.9999999999992695E-4</v>
      </c>
      <c r="L21" s="8">
        <v>-4.5913682277309853E-4</v>
      </c>
      <c r="M21" s="9">
        <v>-9.9999999999992695E-4</v>
      </c>
      <c r="N21" s="8">
        <v>1.2855831037649201E-2</v>
      </c>
      <c r="O21" s="9">
        <v>2.8000000000000046E-2</v>
      </c>
      <c r="P21" s="8">
        <v>1.4233241505968719E-2</v>
      </c>
      <c r="Q21" s="9">
        <v>3.0999999999999826E-2</v>
      </c>
      <c r="R21" s="8">
        <v>1.4233241505968719E-2</v>
      </c>
      <c r="S21" s="9">
        <v>3.0999999999999826E-2</v>
      </c>
      <c r="T21" s="8">
        <v>1.4233241505968719E-2</v>
      </c>
      <c r="U21" s="9">
        <v>3.0999999999999826E-2</v>
      </c>
      <c r="V21" s="8">
        <v>3.1221303948576695E-2</v>
      </c>
      <c r="W21" s="9">
        <v>6.800000000000006E-2</v>
      </c>
      <c r="X21" s="8">
        <v>2.7548209366391019E-2</v>
      </c>
      <c r="Y21" s="9">
        <v>5.999999999999981E-2</v>
      </c>
      <c r="Z21" s="8">
        <v>2.7548209366391019E-2</v>
      </c>
      <c r="AA21" s="9">
        <v>5.999999999999981E-2</v>
      </c>
      <c r="AB21" s="8">
        <v>2.846648301193766E-2</v>
      </c>
      <c r="AC21" s="9">
        <v>6.2000000000000076E-2</v>
      </c>
      <c r="AD21" s="8">
        <v>2.846648301193766E-2</v>
      </c>
      <c r="AE21" s="9">
        <v>6.2000000000000076E-2</v>
      </c>
      <c r="AF21" s="8">
        <v>2.846648301193766E-2</v>
      </c>
      <c r="AG21" s="9">
        <v>6.2000000000000076E-2</v>
      </c>
      <c r="AH21" s="8">
        <v>2.846648301193766E-2</v>
      </c>
      <c r="AI21" s="9">
        <v>6.2000000000000076E-2</v>
      </c>
      <c r="AJ21" s="8">
        <v>2.846648301193766E-2</v>
      </c>
      <c r="AK21" s="9">
        <v>6.2000000000000076E-2</v>
      </c>
      <c r="AL21" s="8">
        <v>2.846648301193766E-2</v>
      </c>
      <c r="AM21" s="9">
        <v>6.2000000000000076E-2</v>
      </c>
      <c r="AN21" s="8">
        <v>5.8769513314967936E-2</v>
      </c>
      <c r="AO21" s="9">
        <v>0.12800000000000009</v>
      </c>
      <c r="AP21" s="8">
        <v>0.12167125803489443</v>
      </c>
      <c r="AQ21" s="9">
        <v>0.2649999999999999</v>
      </c>
      <c r="AR21" s="8">
        <v>0.11799816345270897</v>
      </c>
      <c r="AS21" s="9">
        <v>0.25700000000000023</v>
      </c>
      <c r="AT21" s="8">
        <v>0.11662075298438945</v>
      </c>
      <c r="AU21" s="9">
        <v>0.25400000000000006</v>
      </c>
      <c r="AW21" s="56"/>
      <c r="AY21" s="45"/>
      <c r="AZ21" s="46"/>
    </row>
    <row r="22" spans="2:52" x14ac:dyDescent="0.25">
      <c r="B22" s="5" t="s">
        <v>79</v>
      </c>
      <c r="D22" s="8"/>
      <c r="E22" s="9"/>
      <c r="F22" s="8"/>
      <c r="G22" s="9"/>
      <c r="H22" s="8">
        <v>0</v>
      </c>
      <c r="I22" s="9">
        <v>0</v>
      </c>
      <c r="J22" s="8">
        <v>-3.1756113051750745E-4</v>
      </c>
      <c r="K22" s="9">
        <v>-9.9999999999963616E-4</v>
      </c>
      <c r="L22" s="8">
        <v>-3.1756113051750745E-4</v>
      </c>
      <c r="M22" s="9">
        <v>-9.9999999999963616E-4</v>
      </c>
      <c r="N22" s="8">
        <v>1.2702445220705183E-2</v>
      </c>
      <c r="O22" s="9">
        <v>4.0000000000000327E-2</v>
      </c>
      <c r="P22" s="8">
        <v>1.302000635122269E-2</v>
      </c>
      <c r="Q22" s="9">
        <v>4.099999999999996E-2</v>
      </c>
      <c r="R22" s="8">
        <v>1.302000635122269E-2</v>
      </c>
      <c r="S22" s="9">
        <v>4.099999999999996E-2</v>
      </c>
      <c r="T22" s="8">
        <v>1.302000635122269E-2</v>
      </c>
      <c r="U22" s="9">
        <v>4.099999999999996E-2</v>
      </c>
      <c r="V22" s="8">
        <v>3.239123531279775E-2</v>
      </c>
      <c r="W22" s="9">
        <v>0.10200000000000035</v>
      </c>
      <c r="X22" s="8">
        <v>2.8262940616068599E-2</v>
      </c>
      <c r="Y22" s="9">
        <v>8.9000000000000121E-2</v>
      </c>
      <c r="Z22" s="8">
        <v>2.8262940616068599E-2</v>
      </c>
      <c r="AA22" s="9">
        <v>8.9000000000000121E-2</v>
      </c>
      <c r="AB22" s="8">
        <v>2.8580501746586107E-2</v>
      </c>
      <c r="AC22" s="9">
        <v>8.9999999999999775E-2</v>
      </c>
      <c r="AD22" s="8">
        <v>2.8580501746586107E-2</v>
      </c>
      <c r="AE22" s="9">
        <v>8.9999999999999775E-2</v>
      </c>
      <c r="AF22" s="8">
        <v>2.8580501746586107E-2</v>
      </c>
      <c r="AG22" s="9">
        <v>8.9999999999999775E-2</v>
      </c>
      <c r="AH22" s="8">
        <v>2.8580501746586107E-2</v>
      </c>
      <c r="AI22" s="9">
        <v>8.9999999999999775E-2</v>
      </c>
      <c r="AJ22" s="8">
        <v>-1.0479517307081521E-2</v>
      </c>
      <c r="AK22" s="9">
        <v>-3.2999999999999564E-2</v>
      </c>
      <c r="AL22" s="8">
        <v>-1.0479517307081521E-2</v>
      </c>
      <c r="AM22" s="9">
        <v>-3.2999999999999564E-2</v>
      </c>
      <c r="AN22" s="8">
        <v>2.0959034614163263E-2</v>
      </c>
      <c r="AO22" s="9">
        <v>6.5999999999999809E-2</v>
      </c>
      <c r="AP22" s="8">
        <v>9.8126389329946218E-2</v>
      </c>
      <c r="AQ22" s="9">
        <v>0.30900000000000061</v>
      </c>
      <c r="AR22" s="8">
        <v>8.8281994283899712E-2</v>
      </c>
      <c r="AS22" s="9">
        <v>0.27799999999999997</v>
      </c>
      <c r="AT22" s="8">
        <v>9.1457605589075897E-2</v>
      </c>
      <c r="AU22" s="9">
        <v>0.28799999999999976</v>
      </c>
      <c r="AW22" s="56"/>
      <c r="AY22" s="45"/>
      <c r="AZ22" s="46"/>
    </row>
    <row r="23" spans="2:52" x14ac:dyDescent="0.25">
      <c r="B23" s="5" t="s">
        <v>80</v>
      </c>
      <c r="D23" s="8"/>
      <c r="E23" s="9"/>
      <c r="F23" s="8"/>
      <c r="G23" s="9"/>
      <c r="H23" s="8">
        <v>0</v>
      </c>
      <c r="I23" s="9">
        <v>0</v>
      </c>
      <c r="J23" s="8">
        <v>-1.9500780031211917E-4</v>
      </c>
      <c r="K23" s="9">
        <v>-1.000000000000497E-3</v>
      </c>
      <c r="L23" s="8">
        <v>-1.9500780031211917E-4</v>
      </c>
      <c r="M23" s="9">
        <v>-1.000000000000497E-3</v>
      </c>
      <c r="N23" s="8">
        <v>9.7503900156006296E-3</v>
      </c>
      <c r="O23" s="9">
        <v>4.9999999999999552E-2</v>
      </c>
      <c r="P23" s="8">
        <v>9.5553822152885104E-3</v>
      </c>
      <c r="Q23" s="9">
        <v>4.8999999999999051E-2</v>
      </c>
      <c r="R23" s="8">
        <v>9.5553822152885104E-3</v>
      </c>
      <c r="S23" s="9">
        <v>4.8999999999999051E-2</v>
      </c>
      <c r="T23" s="8">
        <v>9.5553822152885104E-3</v>
      </c>
      <c r="U23" s="9">
        <v>4.8999999999999051E-2</v>
      </c>
      <c r="V23" s="8">
        <v>3.0616224648985835E-2</v>
      </c>
      <c r="W23" s="9">
        <v>0.15699999999999978</v>
      </c>
      <c r="X23" s="8">
        <v>2.5936037441497639E-2</v>
      </c>
      <c r="Y23" s="9">
        <v>0.13299999999999962</v>
      </c>
      <c r="Z23" s="8">
        <v>2.5936037441497639E-2</v>
      </c>
      <c r="AA23" s="9">
        <v>0.13299999999999962</v>
      </c>
      <c r="AB23" s="8">
        <v>2.5936037441497639E-2</v>
      </c>
      <c r="AC23" s="9">
        <v>0.13299999999999962</v>
      </c>
      <c r="AD23" s="8">
        <v>2.5936037441497639E-2</v>
      </c>
      <c r="AE23" s="9">
        <v>0.13299999999999962</v>
      </c>
      <c r="AF23" s="8">
        <v>2.5936037441497639E-2</v>
      </c>
      <c r="AG23" s="9">
        <v>0.13299999999999962</v>
      </c>
      <c r="AH23" s="8">
        <v>2.6131045241809536E-2</v>
      </c>
      <c r="AI23" s="9">
        <v>0.13399999999999951</v>
      </c>
      <c r="AJ23" s="8">
        <v>-1.4235569422777039E-2</v>
      </c>
      <c r="AK23" s="9">
        <v>-7.3000000000000384E-2</v>
      </c>
      <c r="AL23" s="8">
        <v>-1.4235569422777039E-2</v>
      </c>
      <c r="AM23" s="9">
        <v>-7.3000000000000384E-2</v>
      </c>
      <c r="AN23" s="8">
        <v>1.8330733229329432E-2</v>
      </c>
      <c r="AO23" s="9">
        <v>9.4000000000000999E-2</v>
      </c>
      <c r="AP23" s="8">
        <v>0.10608424336973465</v>
      </c>
      <c r="AQ23" s="9">
        <v>0.54399999999999937</v>
      </c>
      <c r="AR23" s="8">
        <v>7.3712948517940857E-2</v>
      </c>
      <c r="AS23" s="9">
        <v>0.37800000000000056</v>
      </c>
      <c r="AT23" s="8">
        <v>7.8783151326052847E-2</v>
      </c>
      <c r="AU23" s="9">
        <v>0.40399999999999936</v>
      </c>
      <c r="AW23" s="56"/>
      <c r="AY23" s="45"/>
      <c r="AZ23" s="46"/>
    </row>
    <row r="24" spans="2:52" x14ac:dyDescent="0.25">
      <c r="B24" s="5" t="s">
        <v>81</v>
      </c>
      <c r="D24" s="8"/>
      <c r="E24" s="9"/>
      <c r="F24" s="8"/>
      <c r="G24" s="9"/>
      <c r="H24" s="8" t="s">
        <v>82</v>
      </c>
      <c r="I24" s="9">
        <v>0</v>
      </c>
      <c r="J24" s="8" t="s">
        <v>82</v>
      </c>
      <c r="K24" s="9">
        <v>0</v>
      </c>
      <c r="L24" s="8" t="s">
        <v>82</v>
      </c>
      <c r="M24" s="9">
        <v>0</v>
      </c>
      <c r="N24" s="8" t="s">
        <v>82</v>
      </c>
      <c r="O24" s="9">
        <v>0</v>
      </c>
      <c r="P24" s="8" t="s">
        <v>82</v>
      </c>
      <c r="Q24" s="9">
        <v>0</v>
      </c>
      <c r="R24" s="8" t="s">
        <v>82</v>
      </c>
      <c r="S24" s="9">
        <v>0</v>
      </c>
      <c r="T24" s="8" t="s">
        <v>82</v>
      </c>
      <c r="U24" s="9">
        <v>0</v>
      </c>
      <c r="V24" s="8" t="s">
        <v>82</v>
      </c>
      <c r="W24" s="9">
        <v>0</v>
      </c>
      <c r="X24" s="8" t="s">
        <v>82</v>
      </c>
      <c r="Y24" s="9">
        <v>0</v>
      </c>
      <c r="Z24" s="8" t="s">
        <v>82</v>
      </c>
      <c r="AA24" s="9">
        <v>0</v>
      </c>
      <c r="AB24" s="8" t="s">
        <v>82</v>
      </c>
      <c r="AC24" s="9">
        <v>0</v>
      </c>
      <c r="AD24" s="8" t="s">
        <v>82</v>
      </c>
      <c r="AE24" s="9">
        <v>0</v>
      </c>
      <c r="AF24" s="8" t="s">
        <v>82</v>
      </c>
      <c r="AG24" s="9">
        <v>0</v>
      </c>
      <c r="AH24" s="8" t="s">
        <v>82</v>
      </c>
      <c r="AI24" s="9">
        <v>0</v>
      </c>
      <c r="AJ24" s="8" t="s">
        <v>82</v>
      </c>
      <c r="AK24" s="9">
        <v>0</v>
      </c>
      <c r="AL24" s="8" t="s">
        <v>82</v>
      </c>
      <c r="AM24" s="9">
        <v>0</v>
      </c>
      <c r="AN24" s="8" t="s">
        <v>82</v>
      </c>
      <c r="AO24" s="9">
        <v>0</v>
      </c>
      <c r="AP24" s="8" t="s">
        <v>82</v>
      </c>
      <c r="AQ24" s="9">
        <v>0</v>
      </c>
      <c r="AR24" s="8" t="s">
        <v>82</v>
      </c>
      <c r="AS24" s="9">
        <v>0</v>
      </c>
      <c r="AT24" s="8" t="s">
        <v>82</v>
      </c>
      <c r="AU24" s="9">
        <v>0</v>
      </c>
      <c r="AY24" s="45"/>
      <c r="AZ24" s="46"/>
    </row>
    <row r="25" spans="2:52" ht="16.5" thickBot="1" x14ac:dyDescent="0.3">
      <c r="B25" s="5" t="s">
        <v>26</v>
      </c>
      <c r="D25" s="10"/>
      <c r="E25" s="11"/>
      <c r="F25" s="10"/>
      <c r="G25" s="11"/>
      <c r="H25" s="10">
        <v>0</v>
      </c>
      <c r="I25" s="11">
        <v>0</v>
      </c>
      <c r="J25" s="10">
        <v>-3.5243350573110899E-4</v>
      </c>
      <c r="K25" s="11">
        <v>-1.1380823649859188E-3</v>
      </c>
      <c r="L25" s="10">
        <v>-3.5243350573110899E-4</v>
      </c>
      <c r="M25" s="11">
        <v>-1.1380823649859188E-3</v>
      </c>
      <c r="N25" s="10">
        <v>1.2125665838738975E-2</v>
      </c>
      <c r="O25" s="11">
        <v>3.9156340785916274E-2</v>
      </c>
      <c r="P25" s="10">
        <v>1.2431288286369524E-2</v>
      </c>
      <c r="Q25" s="11">
        <v>4.0143260339068648E-2</v>
      </c>
      <c r="R25" s="10">
        <v>1.2431288286369524E-2</v>
      </c>
      <c r="S25" s="11">
        <v>4.0143260339068648E-2</v>
      </c>
      <c r="T25" s="10">
        <v>1.2441978385229868E-2</v>
      </c>
      <c r="U25" s="11">
        <v>4.0177780930314891E-2</v>
      </c>
      <c r="V25" s="10">
        <v>3.1885069223240858E-2</v>
      </c>
      <c r="W25" s="11">
        <v>0.10296363540705844</v>
      </c>
      <c r="X25" s="10">
        <v>2.7649098438532249E-2</v>
      </c>
      <c r="Y25" s="11">
        <v>8.9284789411209736E-2</v>
      </c>
      <c r="Z25" s="10">
        <v>2.7649098438532249E-2</v>
      </c>
      <c r="AA25" s="11">
        <v>8.9284789411209736E-2</v>
      </c>
      <c r="AB25" s="10">
        <v>2.8043612826385456E-2</v>
      </c>
      <c r="AC25" s="11">
        <v>9.0558759848888448E-2</v>
      </c>
      <c r="AD25" s="10">
        <v>2.8043612826385456E-2</v>
      </c>
      <c r="AE25" s="11">
        <v>9.0558759848888448E-2</v>
      </c>
      <c r="AF25" s="10">
        <v>2.8107753419547299E-2</v>
      </c>
      <c r="AG25" s="11">
        <v>9.0765883396366626E-2</v>
      </c>
      <c r="AH25" s="10">
        <v>2.8206995701970161E-2</v>
      </c>
      <c r="AI25" s="11">
        <v>9.1086357725991482E-2</v>
      </c>
      <c r="AJ25" s="10">
        <v>-6.4808672237731679E-3</v>
      </c>
      <c r="AK25" s="11">
        <v>-2.092809161799606E-2</v>
      </c>
      <c r="AL25" s="10">
        <v>-6.4808672237731679E-3</v>
      </c>
      <c r="AM25" s="11">
        <v>-2.092809161799606E-2</v>
      </c>
      <c r="AN25" s="10">
        <v>2.5311837977900042E-2</v>
      </c>
      <c r="AO25" s="11">
        <v>8.1873509472712311E-2</v>
      </c>
      <c r="AP25" s="10">
        <v>0.10282005370037051</v>
      </c>
      <c r="AQ25" s="11">
        <v>0.33258108905296091</v>
      </c>
      <c r="AR25" s="10">
        <v>0.10434968257278676</v>
      </c>
      <c r="AS25" s="11">
        <v>0.33752881683491237</v>
      </c>
      <c r="AT25" s="10">
        <v>0.10740982229959473</v>
      </c>
      <c r="AU25" s="11">
        <v>0.34742712525207953</v>
      </c>
      <c r="AW25" s="56"/>
      <c r="AY25" s="45"/>
      <c r="AZ25" s="46"/>
    </row>
    <row r="26" spans="2:52" ht="7.5" customHeight="1" x14ac:dyDescent="0.25"/>
    <row r="27" spans="2:52" ht="3" customHeight="1" thickBot="1" x14ac:dyDescent="0.3"/>
    <row r="28" spans="2:52" ht="72.75" customHeight="1" x14ac:dyDescent="0.25">
      <c r="D28" s="63"/>
      <c r="E28" s="64"/>
      <c r="F28" s="63"/>
      <c r="G28" s="64"/>
      <c r="H28" s="63" t="s">
        <v>94</v>
      </c>
      <c r="I28" s="64"/>
      <c r="J28" s="63" t="s">
        <v>0</v>
      </c>
      <c r="K28" s="64"/>
      <c r="L28" s="63" t="s">
        <v>32</v>
      </c>
      <c r="M28" s="64"/>
      <c r="N28" s="63" t="str">
        <f>N4</f>
        <v>Table 1020: Change In 500MW Model</v>
      </c>
      <c r="O28" s="64"/>
      <c r="P28" s="63" t="str">
        <f>P4</f>
        <v>Table 1022 - 1028: service model inputs</v>
      </c>
      <c r="Q28" s="64"/>
      <c r="R28" s="63" t="str">
        <f>R4</f>
        <v>Table 1032: LAF values</v>
      </c>
      <c r="S28" s="64"/>
      <c r="T28" s="63" t="s">
        <v>33</v>
      </c>
      <c r="U28" s="64"/>
      <c r="V28" s="63" t="str">
        <f>V4</f>
        <v>Table 1041: load characteristics (Load Factor)</v>
      </c>
      <c r="W28" s="64"/>
      <c r="X28" s="63" t="str">
        <f>X4</f>
        <v>Table 1041: load characteristics (Coincidence Factor)</v>
      </c>
      <c r="Y28" s="64"/>
      <c r="Z28" s="63" t="str">
        <f>Z4</f>
        <v>Table 1055: NGC exit</v>
      </c>
      <c r="AA28" s="64"/>
      <c r="AB28" s="63" t="str">
        <f>AB4</f>
        <v>Table 1059: Otex</v>
      </c>
      <c r="AC28" s="64"/>
      <c r="AD28" s="63" t="str">
        <f>AD4</f>
        <v>Table 1060: Customer Contribs</v>
      </c>
      <c r="AE28" s="64"/>
      <c r="AF28" s="63" t="str">
        <f>AF4</f>
        <v>Table 1061/1062: TPR data</v>
      </c>
      <c r="AG28" s="64"/>
      <c r="AH28" s="63" t="s">
        <v>34</v>
      </c>
      <c r="AI28" s="64"/>
      <c r="AJ28" s="63" t="str">
        <f>AJ4</f>
        <v>Table 1069: Peaking probabailities</v>
      </c>
      <c r="AK28" s="64"/>
      <c r="AL28" s="63" t="str">
        <f>AL4</f>
        <v>Table 1092: power factor</v>
      </c>
      <c r="AM28" s="64"/>
      <c r="AN28" s="63" t="str">
        <f>AN4</f>
        <v>Table 1053: volumes and mpans etc forecast</v>
      </c>
      <c r="AO28" s="64"/>
      <c r="AP28" s="63" t="str">
        <f>AP4</f>
        <v>Table 1076: allowed revenue</v>
      </c>
      <c r="AQ28" s="64"/>
      <c r="AR28" s="63" t="str">
        <f>AR4</f>
        <v>Table 1064/1066</v>
      </c>
      <c r="AS28" s="64"/>
      <c r="AT28" s="63" t="str">
        <f>AT4</f>
        <v>Rate Of Return</v>
      </c>
      <c r="AU28" s="64"/>
    </row>
    <row r="29" spans="2:52" ht="63.75" thickBot="1" x14ac:dyDescent="0.3">
      <c r="B29" s="12" t="s">
        <v>27</v>
      </c>
      <c r="D29" s="3" t="s">
        <v>12</v>
      </c>
      <c r="E29" s="4" t="s">
        <v>13</v>
      </c>
      <c r="F29" s="3" t="s">
        <v>12</v>
      </c>
      <c r="G29" s="4" t="s">
        <v>13</v>
      </c>
      <c r="H29" s="3" t="s">
        <v>12</v>
      </c>
      <c r="I29" s="4" t="s">
        <v>13</v>
      </c>
      <c r="J29" s="3" t="s">
        <v>12</v>
      </c>
      <c r="K29" s="4" t="s">
        <v>13</v>
      </c>
      <c r="L29" s="3" t="s">
        <v>12</v>
      </c>
      <c r="M29" s="4" t="s">
        <v>13</v>
      </c>
      <c r="N29" s="3" t="s">
        <v>12</v>
      </c>
      <c r="O29" s="4" t="s">
        <v>13</v>
      </c>
      <c r="P29" s="3" t="s">
        <v>12</v>
      </c>
      <c r="Q29" s="4" t="s">
        <v>13</v>
      </c>
      <c r="R29" s="3" t="s">
        <v>12</v>
      </c>
      <c r="S29" s="4" t="s">
        <v>13</v>
      </c>
      <c r="T29" s="3" t="s">
        <v>12</v>
      </c>
      <c r="U29" s="4" t="s">
        <v>13</v>
      </c>
      <c r="V29" s="3" t="s">
        <v>12</v>
      </c>
      <c r="W29" s="4" t="s">
        <v>13</v>
      </c>
      <c r="X29" s="3" t="s">
        <v>12</v>
      </c>
      <c r="Y29" s="4" t="s">
        <v>13</v>
      </c>
      <c r="Z29" s="3" t="s">
        <v>12</v>
      </c>
      <c r="AA29" s="4" t="s">
        <v>13</v>
      </c>
      <c r="AB29" s="3" t="s">
        <v>12</v>
      </c>
      <c r="AC29" s="4" t="s">
        <v>13</v>
      </c>
      <c r="AD29" s="3" t="s">
        <v>12</v>
      </c>
      <c r="AE29" s="4" t="s">
        <v>13</v>
      </c>
      <c r="AF29" s="3" t="s">
        <v>12</v>
      </c>
      <c r="AG29" s="4" t="s">
        <v>13</v>
      </c>
      <c r="AH29" s="3" t="s">
        <v>12</v>
      </c>
      <c r="AI29" s="4" t="s">
        <v>13</v>
      </c>
      <c r="AJ29" s="3" t="s">
        <v>12</v>
      </c>
      <c r="AK29" s="4" t="s">
        <v>13</v>
      </c>
      <c r="AL29" s="3" t="s">
        <v>12</v>
      </c>
      <c r="AM29" s="4" t="s">
        <v>13</v>
      </c>
      <c r="AN29" s="3" t="s">
        <v>12</v>
      </c>
      <c r="AO29" s="4" t="s">
        <v>13</v>
      </c>
      <c r="AP29" s="3" t="s">
        <v>12</v>
      </c>
      <c r="AQ29" s="4" t="s">
        <v>13</v>
      </c>
      <c r="AR29" s="3" t="s">
        <v>12</v>
      </c>
      <c r="AS29" s="4" t="s">
        <v>13</v>
      </c>
      <c r="AT29" s="3" t="s">
        <v>12</v>
      </c>
      <c r="AU29" s="4" t="s">
        <v>13</v>
      </c>
    </row>
    <row r="30" spans="2:52" ht="5.25" customHeight="1" thickBot="1" x14ac:dyDescent="0.3"/>
    <row r="31" spans="2:52" ht="12" customHeight="1" x14ac:dyDescent="0.25">
      <c r="B31" s="5" t="s">
        <v>14</v>
      </c>
      <c r="D31" s="22"/>
      <c r="E31" s="23"/>
      <c r="F31" s="19">
        <f>F7-D7</f>
        <v>0</v>
      </c>
      <c r="G31" s="13" t="str">
        <f t="shared" ref="G31:G42" si="0">IF(G7-E7=0,"-",G7-E7)</f>
        <v>-</v>
      </c>
      <c r="H31" s="19">
        <f>H7-F7</f>
        <v>0</v>
      </c>
      <c r="I31" s="13" t="str">
        <f t="shared" ref="I31:I47" si="1">IF(I7-G7=0,"-",I7-G7)</f>
        <v>-</v>
      </c>
      <c r="J31" s="19">
        <f>J7-H7</f>
        <v>3.0142412647649053E-4</v>
      </c>
      <c r="K31" s="13">
        <f t="shared" ref="K31:K47" si="2">IF(K7-I7=0,"-",K7-I7)</f>
        <v>1.0169191346551215E-3</v>
      </c>
      <c r="L31" s="19">
        <f>L7-J7</f>
        <v>0</v>
      </c>
      <c r="M31" s="13" t="str">
        <f t="shared" ref="M31:M47" si="3">IF(M7-K7=0,"-",M7-K7)</f>
        <v>-</v>
      </c>
      <c r="N31" s="19">
        <f>N7-L7</f>
        <v>2.5074930790625061E-5</v>
      </c>
      <c r="O31" s="13">
        <f t="shared" ref="O31:O47" si="4">IF(O7-M7=0,"-",O7-M7)</f>
        <v>8.4595673276693754E-5</v>
      </c>
      <c r="P31" s="19">
        <f>P7-N7</f>
        <v>1.5271805770153968E-3</v>
      </c>
      <c r="Q31" s="13">
        <f t="shared" ref="Q31:Q47" si="5">IF(Q7-O7=0,"-",Q7-O7)</f>
        <v>5.1522722118982137E-3</v>
      </c>
      <c r="R31" s="19">
        <f>R7-P7</f>
        <v>0</v>
      </c>
      <c r="S31" s="13" t="str">
        <f t="shared" ref="S31:S47" si="6">IF(S7-Q7=0,"-",S7-Q7)</f>
        <v>-</v>
      </c>
      <c r="T31" s="19">
        <f>T7-R7</f>
        <v>0</v>
      </c>
      <c r="U31" s="13" t="str">
        <f t="shared" ref="U31:U47" si="7">IF(U7-S7=0,"-",U7-S7)</f>
        <v>-</v>
      </c>
      <c r="V31" s="19">
        <f>V7-T7</f>
        <v>4.7425462450951805E-3</v>
      </c>
      <c r="W31" s="13">
        <f t="shared" ref="W31:W47" si="8">IF(W7-U7=0,"-",W7-U7)</f>
        <v>1.5999999999999862E-2</v>
      </c>
      <c r="X31" s="19">
        <f>X7-V7</f>
        <v>-2.3119912944839061E-2</v>
      </c>
      <c r="Y31" s="13">
        <f t="shared" ref="Y31:Y32" si="9">IF(Y7-U7=0,"-",Y7-U7)</f>
        <v>-6.2000000000000159E-2</v>
      </c>
      <c r="Z31" s="19">
        <f>Z7-X7</f>
        <v>0</v>
      </c>
      <c r="AA31" s="13" t="str">
        <f t="shared" ref="AA31:AA47" si="10">IF(AA7-Y7=0,"-",AA7-Y7)</f>
        <v>-</v>
      </c>
      <c r="AB31" s="19">
        <f>AB7-Z7</f>
        <v>5.0149861582360344E-6</v>
      </c>
      <c r="AC31" s="13">
        <f t="shared" ref="AC31:AC47" si="11">IF(AC7-AA7=0,"-",AC7-AA7)</f>
        <v>1.6919134655478396E-5</v>
      </c>
      <c r="AD31" s="19">
        <f>AD7-AB7</f>
        <v>0</v>
      </c>
      <c r="AE31" s="13" t="str">
        <f t="shared" ref="AE31:AE47" si="12">IF(AE7-AC7=0,"-",AE7-AC7)</f>
        <v>-</v>
      </c>
      <c r="AF31" s="19">
        <f>AF7-AD7</f>
        <v>0</v>
      </c>
      <c r="AG31" s="13" t="str">
        <f t="shared" ref="AG31:AG47" si="13">IF(AG7-AE7=0,"-",AG7-AE7)</f>
        <v>-</v>
      </c>
      <c r="AH31" s="19">
        <f>AH7-AF7</f>
        <v>0</v>
      </c>
      <c r="AI31" s="13" t="str">
        <f t="shared" ref="AI31:AI47" si="14">IF(AI7-AG7=0,"-",AI7-AG7)</f>
        <v>-</v>
      </c>
      <c r="AJ31" s="19">
        <f>AJ7-AH7</f>
        <v>5.9281828063662001E-4</v>
      </c>
      <c r="AK31" s="13">
        <f t="shared" ref="AK31:AK47" si="15">IF(AK7-AI7=0,"-",AK7-AI7)</f>
        <v>1.999999999999294E-3</v>
      </c>
      <c r="AL31" s="19">
        <f>AL7-AJ7</f>
        <v>0</v>
      </c>
      <c r="AM31" s="13" t="str">
        <f t="shared" ref="AM31:AM47" si="16">IF(AM7-AK7=0,"-",AM7-AK7)</f>
        <v>-</v>
      </c>
      <c r="AN31" s="19">
        <f>AN7-AL7</f>
        <v>2.7644861558902112E-2</v>
      </c>
      <c r="AO31" s="13">
        <f t="shared" ref="AO31:AO47" si="17">IF(AO7-AM7=0,"-",AO7-AM7)</f>
        <v>9.3486901110238926E-2</v>
      </c>
      <c r="AP31" s="19">
        <f>AP7-AN7</f>
        <v>8.1059383493741199E-2</v>
      </c>
      <c r="AQ31" s="13">
        <f t="shared" ref="AQ31:AQ47" si="18">IF(AQ7-AO7=0,"-",AQ7-AO7)</f>
        <v>0.27499999999999947</v>
      </c>
      <c r="AR31" s="19">
        <f>AR7-AP7</f>
        <v>0</v>
      </c>
      <c r="AS31" s="13" t="str">
        <f t="shared" ref="AS31:AS39" si="19">IF(AS7-AQ7=0,"-",AS7-AQ7)</f>
        <v>-</v>
      </c>
      <c r="AT31" s="19">
        <f>AT7-AR7</f>
        <v>-2.4268029635199362E-3</v>
      </c>
      <c r="AU31" s="13">
        <f t="shared" ref="AU31:AU39" si="20">IF(AU7-AS7=0,"-",AU7-AS7)</f>
        <v>-8.2331099276068409E-3</v>
      </c>
    </row>
    <row r="32" spans="2:52" x14ac:dyDescent="0.25">
      <c r="B32" s="5" t="s">
        <v>15</v>
      </c>
      <c r="D32" s="24"/>
      <c r="E32" s="25"/>
      <c r="F32" s="20">
        <f>F8-D8</f>
        <v>0</v>
      </c>
      <c r="G32" s="14" t="str">
        <f t="shared" si="0"/>
        <v>-</v>
      </c>
      <c r="H32" s="20">
        <f>H8-F8</f>
        <v>0</v>
      </c>
      <c r="I32" s="14" t="str">
        <f t="shared" si="1"/>
        <v>-</v>
      </c>
      <c r="J32" s="20">
        <f>J8-H8</f>
        <v>5.2624480336382895E-4</v>
      </c>
      <c r="K32" s="14">
        <f t="shared" si="2"/>
        <v>1.0382447168639703E-3</v>
      </c>
      <c r="L32" s="20">
        <f>L8-J8</f>
        <v>0</v>
      </c>
      <c r="M32" s="14" t="str">
        <f t="shared" si="3"/>
        <v>-</v>
      </c>
      <c r="N32" s="20">
        <f>N8-L8</f>
        <v>3.2100924728073466E-4</v>
      </c>
      <c r="O32" s="14">
        <f t="shared" si="4"/>
        <v>6.3332911398558851E-4</v>
      </c>
      <c r="P32" s="20">
        <f>P8-N8</f>
        <v>1.305560233429981E-3</v>
      </c>
      <c r="Q32" s="14">
        <f t="shared" si="5"/>
        <v>2.575780333111019E-3</v>
      </c>
      <c r="R32" s="20">
        <f>R8-P8</f>
        <v>0</v>
      </c>
      <c r="S32" s="14" t="str">
        <f t="shared" si="6"/>
        <v>-</v>
      </c>
      <c r="T32" s="20">
        <f>T8-R8</f>
        <v>0</v>
      </c>
      <c r="U32" s="14" t="str">
        <f t="shared" si="7"/>
        <v>-</v>
      </c>
      <c r="V32" s="20">
        <f>V8-T8</f>
        <v>-2.8400175348674339E-2</v>
      </c>
      <c r="W32" s="14">
        <f t="shared" si="8"/>
        <v>-5.6031588008651004E-2</v>
      </c>
      <c r="X32" s="20">
        <f>X8-V8</f>
        <v>9.5609832620707769E-3</v>
      </c>
      <c r="Y32" s="14">
        <f t="shared" si="9"/>
        <v>-3.7168427182322945E-2</v>
      </c>
      <c r="Z32" s="20">
        <f>Z8-X8</f>
        <v>0</v>
      </c>
      <c r="AA32" s="14" t="str">
        <f t="shared" si="10"/>
        <v>-</v>
      </c>
      <c r="AB32" s="20">
        <f>AB8-Z8</f>
        <v>3.8947651056497889E-5</v>
      </c>
      <c r="AC32" s="14">
        <f t="shared" si="11"/>
        <v>7.6841030420091161E-5</v>
      </c>
      <c r="AD32" s="20">
        <f>AD8-AB8</f>
        <v>0</v>
      </c>
      <c r="AE32" s="14" t="str">
        <f t="shared" si="12"/>
        <v>-</v>
      </c>
      <c r="AF32" s="20">
        <f>AF8-AD8</f>
        <v>4.8729715230744208E-4</v>
      </c>
      <c r="AG32" s="14">
        <f t="shared" si="13"/>
        <v>9.6140368644413027E-4</v>
      </c>
      <c r="AH32" s="20">
        <f>AH8-AF8</f>
        <v>0</v>
      </c>
      <c r="AI32" s="14" t="str">
        <f t="shared" si="14"/>
        <v>-</v>
      </c>
      <c r="AJ32" s="20">
        <f>AJ8-AH8</f>
        <v>-3.5302337653091431E-3</v>
      </c>
      <c r="AK32" s="14">
        <f t="shared" si="15"/>
        <v>-6.9649078388968888E-3</v>
      </c>
      <c r="AL32" s="20">
        <f>AL8-AJ8</f>
        <v>0</v>
      </c>
      <c r="AM32" s="14" t="str">
        <f t="shared" si="16"/>
        <v>-</v>
      </c>
      <c r="AN32" s="20">
        <f>AN8-AL8</f>
        <v>1.7396382242816033E-2</v>
      </c>
      <c r="AO32" s="14">
        <f t="shared" si="17"/>
        <v>3.4241115378707873E-2</v>
      </c>
      <c r="AP32" s="20">
        <f>AP8-AN8</f>
        <v>8.051127482724818E-2</v>
      </c>
      <c r="AQ32" s="14">
        <f t="shared" si="18"/>
        <v>0.16167716332323498</v>
      </c>
      <c r="AR32" s="20">
        <f>AR8-AP8</f>
        <v>0</v>
      </c>
      <c r="AS32" s="14" t="str">
        <f t="shared" si="19"/>
        <v>-</v>
      </c>
      <c r="AT32" s="20">
        <f>AT8-AR8</f>
        <v>-2.3035542948679488E-3</v>
      </c>
      <c r="AU32" s="14">
        <f t="shared" si="20"/>
        <v>-4.6258381171384311E-3</v>
      </c>
    </row>
    <row r="33" spans="2:47" x14ac:dyDescent="0.25">
      <c r="B33" s="5" t="s">
        <v>16</v>
      </c>
      <c r="D33" s="24"/>
      <c r="E33" s="25"/>
      <c r="F33" s="20">
        <f t="shared" ref="F33:AJ47" si="21">F9-D9</f>
        <v>0</v>
      </c>
      <c r="G33" s="14" t="str">
        <f t="shared" si="0"/>
        <v>-</v>
      </c>
      <c r="H33" s="20">
        <f t="shared" si="21"/>
        <v>0</v>
      </c>
      <c r="I33" s="14" t="str">
        <f t="shared" si="1"/>
        <v>-</v>
      </c>
      <c r="J33" s="20">
        <f t="shared" si="21"/>
        <v>0</v>
      </c>
      <c r="K33" s="14" t="str">
        <f t="shared" si="2"/>
        <v>-</v>
      </c>
      <c r="L33" s="20">
        <f t="shared" si="21"/>
        <v>0</v>
      </c>
      <c r="M33" s="14" t="str">
        <f t="shared" si="3"/>
        <v>-</v>
      </c>
      <c r="N33" s="20">
        <f t="shared" si="21"/>
        <v>-3.3149171270718258E-2</v>
      </c>
      <c r="O33" s="14">
        <f t="shared" si="4"/>
        <v>-6.0000000000000131E-3</v>
      </c>
      <c r="P33" s="20">
        <f t="shared" si="21"/>
        <v>0</v>
      </c>
      <c r="Q33" s="14" t="str">
        <f t="shared" si="5"/>
        <v>-</v>
      </c>
      <c r="R33" s="20">
        <f t="shared" si="21"/>
        <v>0</v>
      </c>
      <c r="S33" s="14" t="str">
        <f t="shared" si="6"/>
        <v>-</v>
      </c>
      <c r="T33" s="20">
        <f t="shared" si="21"/>
        <v>0</v>
      </c>
      <c r="U33" s="14" t="str">
        <f t="shared" si="7"/>
        <v>-</v>
      </c>
      <c r="V33" s="20">
        <f t="shared" si="21"/>
        <v>0</v>
      </c>
      <c r="W33" s="14" t="str">
        <f t="shared" si="8"/>
        <v>-</v>
      </c>
      <c r="X33" s="20">
        <f t="shared" si="21"/>
        <v>0</v>
      </c>
      <c r="Y33" s="14" t="str">
        <f t="shared" ref="Y33:Y47" si="22">IF(Y9-W9=0,"-",Y9-W9)</f>
        <v>-</v>
      </c>
      <c r="Z33" s="20">
        <f t="shared" si="21"/>
        <v>0</v>
      </c>
      <c r="AA33" s="14" t="str">
        <f t="shared" si="10"/>
        <v>-</v>
      </c>
      <c r="AB33" s="20">
        <f t="shared" si="21"/>
        <v>0</v>
      </c>
      <c r="AC33" s="14" t="str">
        <f t="shared" si="11"/>
        <v>-</v>
      </c>
      <c r="AD33" s="20">
        <f t="shared" si="21"/>
        <v>0</v>
      </c>
      <c r="AE33" s="14" t="str">
        <f t="shared" si="12"/>
        <v>-</v>
      </c>
      <c r="AF33" s="20">
        <f t="shared" si="21"/>
        <v>0</v>
      </c>
      <c r="AG33" s="14" t="str">
        <f t="shared" si="13"/>
        <v>-</v>
      </c>
      <c r="AH33" s="20">
        <f t="shared" si="21"/>
        <v>0</v>
      </c>
      <c r="AI33" s="14" t="str">
        <f t="shared" si="14"/>
        <v>-</v>
      </c>
      <c r="AJ33" s="20">
        <f t="shared" si="21"/>
        <v>-9.9447513812154775E-2</v>
      </c>
      <c r="AK33" s="14">
        <f t="shared" si="15"/>
        <v>-1.7999999999999999E-2</v>
      </c>
      <c r="AL33" s="20">
        <f t="shared" ref="AL33:AL47" si="23">AL9-AJ9</f>
        <v>0</v>
      </c>
      <c r="AM33" s="14" t="str">
        <f t="shared" si="16"/>
        <v>-</v>
      </c>
      <c r="AN33" s="20">
        <f t="shared" ref="AN33:AN47" si="24">AN9-AL9</f>
        <v>1.6574585635359407E-2</v>
      </c>
      <c r="AO33" s="14">
        <f t="shared" si="17"/>
        <v>3.0000000000000408E-3</v>
      </c>
      <c r="AP33" s="20">
        <f t="shared" ref="AP33:AP47" si="25">AP9-AN9</f>
        <v>1.6574585635359074E-2</v>
      </c>
      <c r="AQ33" s="14">
        <f t="shared" si="18"/>
        <v>2.9999999999999957E-3</v>
      </c>
      <c r="AR33" s="20">
        <f t="shared" ref="AR33:AR39" si="26">AR9-AP9</f>
        <v>0</v>
      </c>
      <c r="AS33" s="14" t="str">
        <f t="shared" si="19"/>
        <v>-</v>
      </c>
      <c r="AT33" s="20">
        <f t="shared" ref="AT33:AT39" si="27">AT9-AR9</f>
        <v>-4.9723756906077554E-2</v>
      </c>
      <c r="AU33" s="14">
        <f t="shared" si="20"/>
        <v>-9.0000000000000323E-3</v>
      </c>
    </row>
    <row r="34" spans="2:47" x14ac:dyDescent="0.25">
      <c r="B34" s="5" t="s">
        <v>17</v>
      </c>
      <c r="D34" s="24"/>
      <c r="E34" s="25"/>
      <c r="F34" s="20">
        <f t="shared" si="21"/>
        <v>0</v>
      </c>
      <c r="G34" s="14" t="str">
        <f t="shared" si="0"/>
        <v>-</v>
      </c>
      <c r="H34" s="20">
        <f t="shared" si="21"/>
        <v>0</v>
      </c>
      <c r="I34" s="14" t="str">
        <f t="shared" si="1"/>
        <v>-</v>
      </c>
      <c r="J34" s="20">
        <f t="shared" si="21"/>
        <v>7.2311243375011713E-4</v>
      </c>
      <c r="K34" s="14">
        <f t="shared" si="2"/>
        <v>1.6618959959702625E-3</v>
      </c>
      <c r="L34" s="20">
        <f t="shared" si="21"/>
        <v>0</v>
      </c>
      <c r="M34" s="14" t="str">
        <f t="shared" si="3"/>
        <v>-</v>
      </c>
      <c r="N34" s="20">
        <f t="shared" si="21"/>
        <v>9.9554358521825037E-4</v>
      </c>
      <c r="O34" s="14">
        <f t="shared" si="4"/>
        <v>2.2880119617191765E-3</v>
      </c>
      <c r="P34" s="20">
        <f t="shared" si="21"/>
        <v>-3.7533345798583806E-3</v>
      </c>
      <c r="Q34" s="14">
        <f t="shared" si="5"/>
        <v>-8.6261159657490018E-3</v>
      </c>
      <c r="R34" s="20">
        <f t="shared" si="21"/>
        <v>0</v>
      </c>
      <c r="S34" s="14" t="str">
        <f t="shared" si="6"/>
        <v>-</v>
      </c>
      <c r="T34" s="20">
        <f t="shared" si="21"/>
        <v>0</v>
      </c>
      <c r="U34" s="14" t="str">
        <f t="shared" si="7"/>
        <v>-</v>
      </c>
      <c r="V34" s="20">
        <f t="shared" si="21"/>
        <v>7.9760324664788218E-3</v>
      </c>
      <c r="W34" s="14">
        <f t="shared" si="8"/>
        <v>1.8330947997985365E-2</v>
      </c>
      <c r="X34" s="20">
        <f t="shared" si="21"/>
        <v>4.6557083354718864E-2</v>
      </c>
      <c r="Y34" s="14">
        <f t="shared" si="22"/>
        <v>0.10700000000000001</v>
      </c>
      <c r="Z34" s="20">
        <f t="shared" si="21"/>
        <v>0</v>
      </c>
      <c r="AA34" s="14" t="str">
        <f t="shared" si="10"/>
        <v>-</v>
      </c>
      <c r="AB34" s="20">
        <f t="shared" si="21"/>
        <v>-1.4711342334750022E-4</v>
      </c>
      <c r="AC34" s="14">
        <f t="shared" si="11"/>
        <v>-3.3810400402992102E-4</v>
      </c>
      <c r="AD34" s="20">
        <f t="shared" si="21"/>
        <v>0</v>
      </c>
      <c r="AE34" s="14" t="str">
        <f t="shared" si="12"/>
        <v>-</v>
      </c>
      <c r="AF34" s="20">
        <f t="shared" si="21"/>
        <v>0</v>
      </c>
      <c r="AG34" s="14" t="str">
        <f t="shared" si="13"/>
        <v>-</v>
      </c>
      <c r="AH34" s="20">
        <f t="shared" si="21"/>
        <v>0</v>
      </c>
      <c r="AI34" s="14" t="str">
        <f t="shared" si="14"/>
        <v>-</v>
      </c>
      <c r="AJ34" s="20">
        <f t="shared" si="21"/>
        <v>4.351129285489197E-4</v>
      </c>
      <c r="AK34" s="14">
        <f t="shared" si="15"/>
        <v>1.0000000000002507E-3</v>
      </c>
      <c r="AL34" s="20">
        <f t="shared" si="23"/>
        <v>0</v>
      </c>
      <c r="AM34" s="14" t="str">
        <f t="shared" si="16"/>
        <v>-</v>
      </c>
      <c r="AN34" s="20">
        <f t="shared" si="24"/>
        <v>3.13236044518721E-2</v>
      </c>
      <c r="AO34" s="14">
        <f t="shared" si="17"/>
        <v>7.2396488222574856E-2</v>
      </c>
      <c r="AP34" s="20">
        <f t="shared" si="25"/>
        <v>9.1181786096440787E-2</v>
      </c>
      <c r="AQ34" s="14">
        <f t="shared" si="18"/>
        <v>0.21000000000000027</v>
      </c>
      <c r="AR34" s="20">
        <f t="shared" si="26"/>
        <v>0</v>
      </c>
      <c r="AS34" s="14" t="str">
        <f t="shared" si="19"/>
        <v>-</v>
      </c>
      <c r="AT34" s="20">
        <f t="shared" si="27"/>
        <v>-1.8888641257523986E-3</v>
      </c>
      <c r="AU34" s="14">
        <f t="shared" si="20"/>
        <v>-4.3502269848986197E-3</v>
      </c>
    </row>
    <row r="35" spans="2:47" x14ac:dyDescent="0.25">
      <c r="B35" s="5" t="s">
        <v>18</v>
      </c>
      <c r="D35" s="24"/>
      <c r="E35" s="25"/>
      <c r="F35" s="20">
        <f t="shared" si="21"/>
        <v>0</v>
      </c>
      <c r="G35" s="14" t="str">
        <f t="shared" si="0"/>
        <v>-</v>
      </c>
      <c r="H35" s="20">
        <f t="shared" si="21"/>
        <v>0</v>
      </c>
      <c r="I35" s="14" t="str">
        <f t="shared" si="1"/>
        <v>-</v>
      </c>
      <c r="J35" s="20">
        <f t="shared" si="21"/>
        <v>1.8893728953406352E-4</v>
      </c>
      <c r="K35" s="14">
        <f t="shared" si="2"/>
        <v>3.5881421719916609E-4</v>
      </c>
      <c r="L35" s="20">
        <f t="shared" si="21"/>
        <v>0</v>
      </c>
      <c r="M35" s="14" t="str">
        <f t="shared" si="3"/>
        <v>-</v>
      </c>
      <c r="N35" s="20">
        <f t="shared" si="21"/>
        <v>-1.0087140059559241E-3</v>
      </c>
      <c r="O35" s="14">
        <f t="shared" si="4"/>
        <v>-1.9156669777444643E-3</v>
      </c>
      <c r="P35" s="20">
        <f t="shared" si="21"/>
        <v>-2.844013177063287E-3</v>
      </c>
      <c r="Q35" s="14">
        <f t="shared" si="5"/>
        <v>-5.4011167639205441E-3</v>
      </c>
      <c r="R35" s="20">
        <f t="shared" si="21"/>
        <v>0</v>
      </c>
      <c r="S35" s="14" t="str">
        <f t="shared" si="6"/>
        <v>-</v>
      </c>
      <c r="T35" s="20">
        <f t="shared" si="21"/>
        <v>0</v>
      </c>
      <c r="U35" s="14" t="str">
        <f t="shared" si="7"/>
        <v>-</v>
      </c>
      <c r="V35" s="20">
        <f t="shared" si="21"/>
        <v>-2.5305884599912676E-2</v>
      </c>
      <c r="W35" s="14">
        <f t="shared" si="8"/>
        <v>-4.8058862258705884E-2</v>
      </c>
      <c r="X35" s="20">
        <f t="shared" si="21"/>
        <v>6.3408420213616701E-2</v>
      </c>
      <c r="Y35" s="14">
        <f t="shared" si="22"/>
        <v>0.12042007545939981</v>
      </c>
      <c r="Z35" s="20">
        <f t="shared" si="21"/>
        <v>0</v>
      </c>
      <c r="AA35" s="14" t="str">
        <f t="shared" si="10"/>
        <v>-</v>
      </c>
      <c r="AB35" s="20">
        <f t="shared" si="21"/>
        <v>-1.6680571351335161E-4</v>
      </c>
      <c r="AC35" s="14">
        <f t="shared" si="11"/>
        <v>-3.1678374166492496E-4</v>
      </c>
      <c r="AD35" s="20">
        <f t="shared" si="21"/>
        <v>0</v>
      </c>
      <c r="AE35" s="14" t="str">
        <f t="shared" si="12"/>
        <v>-</v>
      </c>
      <c r="AF35" s="20">
        <f t="shared" si="21"/>
        <v>5.2656020992936092E-4</v>
      </c>
      <c r="AG35" s="14">
        <f t="shared" si="13"/>
        <v>9.9999999999997313E-4</v>
      </c>
      <c r="AH35" s="20">
        <f t="shared" si="21"/>
        <v>-3.5574300304741513E-4</v>
      </c>
      <c r="AI35" s="14">
        <f t="shared" si="14"/>
        <v>-6.7559795886408536E-4</v>
      </c>
      <c r="AJ35" s="20">
        <f t="shared" si="21"/>
        <v>7.5229763846307307E-4</v>
      </c>
      <c r="AK35" s="14">
        <f t="shared" si="15"/>
        <v>1.4287020254791921E-3</v>
      </c>
      <c r="AL35" s="20">
        <f t="shared" si="23"/>
        <v>0</v>
      </c>
      <c r="AM35" s="14" t="str">
        <f t="shared" si="16"/>
        <v>-</v>
      </c>
      <c r="AN35" s="20">
        <f t="shared" si="24"/>
        <v>1.9448870109744831E-2</v>
      </c>
      <c r="AO35" s="14">
        <f t="shared" si="17"/>
        <v>3.8193384293115376E-2</v>
      </c>
      <c r="AP35" s="20">
        <f t="shared" si="25"/>
        <v>9.0027463013832687E-2</v>
      </c>
      <c r="AQ35" s="14">
        <f t="shared" si="18"/>
        <v>0.17304485126954916</v>
      </c>
      <c r="AR35" s="20">
        <f t="shared" si="26"/>
        <v>0</v>
      </c>
      <c r="AS35" s="14" t="str">
        <f t="shared" si="19"/>
        <v>-</v>
      </c>
      <c r="AT35" s="20">
        <f t="shared" si="27"/>
        <v>-3.0680253140955571E-3</v>
      </c>
      <c r="AU35" s="14">
        <f t="shared" si="20"/>
        <v>-5.8971558943883839E-3</v>
      </c>
    </row>
    <row r="36" spans="2:47" x14ac:dyDescent="0.25">
      <c r="B36" s="5" t="s">
        <v>19</v>
      </c>
      <c r="D36" s="24"/>
      <c r="E36" s="25"/>
      <c r="F36" s="20">
        <f t="shared" si="21"/>
        <v>0</v>
      </c>
      <c r="G36" s="14" t="str">
        <f t="shared" si="0"/>
        <v>-</v>
      </c>
      <c r="H36" s="20">
        <f t="shared" si="21"/>
        <v>0</v>
      </c>
      <c r="I36" s="14" t="str">
        <f t="shared" si="1"/>
        <v>-</v>
      </c>
      <c r="J36" s="20">
        <f t="shared" si="21"/>
        <v>0</v>
      </c>
      <c r="K36" s="14" t="str">
        <f t="shared" si="2"/>
        <v>-</v>
      </c>
      <c r="L36" s="20">
        <f t="shared" si="21"/>
        <v>0</v>
      </c>
      <c r="M36" s="14" t="str">
        <f t="shared" si="3"/>
        <v>-</v>
      </c>
      <c r="N36" s="20">
        <f t="shared" si="21"/>
        <v>-3.1413612565445059E-2</v>
      </c>
      <c r="O36" s="14">
        <f t="shared" si="4"/>
        <v>-6.0000000000000166E-3</v>
      </c>
      <c r="P36" s="20">
        <f t="shared" si="21"/>
        <v>0</v>
      </c>
      <c r="Q36" s="14" t="str">
        <f t="shared" si="5"/>
        <v>-</v>
      </c>
      <c r="R36" s="20">
        <f t="shared" si="21"/>
        <v>0</v>
      </c>
      <c r="S36" s="14" t="str">
        <f t="shared" si="6"/>
        <v>-</v>
      </c>
      <c r="T36" s="20">
        <f t="shared" si="21"/>
        <v>0</v>
      </c>
      <c r="U36" s="14" t="str">
        <f t="shared" si="7"/>
        <v>-</v>
      </c>
      <c r="V36" s="20">
        <f t="shared" si="21"/>
        <v>0</v>
      </c>
      <c r="W36" s="14" t="str">
        <f t="shared" si="8"/>
        <v>-</v>
      </c>
      <c r="X36" s="20">
        <f t="shared" si="21"/>
        <v>0</v>
      </c>
      <c r="Y36" s="14" t="str">
        <f t="shared" si="22"/>
        <v>-</v>
      </c>
      <c r="Z36" s="20">
        <f t="shared" si="21"/>
        <v>0</v>
      </c>
      <c r="AA36" s="14" t="str">
        <f t="shared" si="10"/>
        <v>-</v>
      </c>
      <c r="AB36" s="20">
        <f t="shared" si="21"/>
        <v>0</v>
      </c>
      <c r="AC36" s="14" t="str">
        <f t="shared" si="11"/>
        <v>-</v>
      </c>
      <c r="AD36" s="20">
        <f t="shared" si="21"/>
        <v>0</v>
      </c>
      <c r="AE36" s="14" t="str">
        <f t="shared" si="12"/>
        <v>-</v>
      </c>
      <c r="AF36" s="20">
        <f t="shared" si="21"/>
        <v>2.0942408376963373E-2</v>
      </c>
      <c r="AG36" s="14">
        <f t="shared" si="13"/>
        <v>4.0000000000000105E-3</v>
      </c>
      <c r="AH36" s="20">
        <f t="shared" si="21"/>
        <v>0</v>
      </c>
      <c r="AI36" s="14" t="str">
        <f t="shared" si="14"/>
        <v>-</v>
      </c>
      <c r="AJ36" s="20">
        <f t="shared" si="21"/>
        <v>-8.900523560209439E-2</v>
      </c>
      <c r="AK36" s="14">
        <f t="shared" si="15"/>
        <v>-1.7000000000000032E-2</v>
      </c>
      <c r="AL36" s="20">
        <f t="shared" si="23"/>
        <v>0</v>
      </c>
      <c r="AM36" s="14" t="str">
        <f t="shared" si="16"/>
        <v>-</v>
      </c>
      <c r="AN36" s="20">
        <f t="shared" si="24"/>
        <v>1.5706806282722585E-2</v>
      </c>
      <c r="AO36" s="14">
        <f t="shared" si="17"/>
        <v>3.000000000000027E-3</v>
      </c>
      <c r="AP36" s="20">
        <f t="shared" si="25"/>
        <v>2.6178010471204272E-2</v>
      </c>
      <c r="AQ36" s="14">
        <f t="shared" si="18"/>
        <v>5.0000000000000131E-3</v>
      </c>
      <c r="AR36" s="20">
        <f t="shared" si="26"/>
        <v>0</v>
      </c>
      <c r="AS36" s="14" t="str">
        <f t="shared" si="19"/>
        <v>-</v>
      </c>
      <c r="AT36" s="20">
        <f t="shared" si="27"/>
        <v>-5.235602094240821E-2</v>
      </c>
      <c r="AU36" s="14">
        <f t="shared" si="20"/>
        <v>-9.999999999999969E-3</v>
      </c>
    </row>
    <row r="37" spans="2:47" x14ac:dyDescent="0.25">
      <c r="B37" s="5" t="s">
        <v>20</v>
      </c>
      <c r="D37" s="24"/>
      <c r="E37" s="25"/>
      <c r="F37" s="20">
        <f t="shared" si="21"/>
        <v>0</v>
      </c>
      <c r="G37" s="14" t="str">
        <f t="shared" si="0"/>
        <v>-</v>
      </c>
      <c r="H37" s="20">
        <f t="shared" si="21"/>
        <v>0</v>
      </c>
      <c r="I37" s="14" t="str">
        <f t="shared" si="1"/>
        <v>-</v>
      </c>
      <c r="J37" s="20">
        <f t="shared" si="21"/>
        <v>7.4558597862051101E-4</v>
      </c>
      <c r="K37" s="14">
        <f t="shared" si="2"/>
        <v>1.5073725280679998E-3</v>
      </c>
      <c r="L37" s="20">
        <f t="shared" si="21"/>
        <v>0</v>
      </c>
      <c r="M37" s="14" t="str">
        <f t="shared" si="3"/>
        <v>-</v>
      </c>
      <c r="N37" s="20">
        <f t="shared" si="21"/>
        <v>-3.169986685355064E-3</v>
      </c>
      <c r="O37" s="14">
        <f t="shared" si="4"/>
        <v>-6.4088528766152748E-3</v>
      </c>
      <c r="P37" s="20">
        <f t="shared" si="21"/>
        <v>-1.381685395671628E-3</v>
      </c>
      <c r="Q37" s="14">
        <f t="shared" si="5"/>
        <v>-2.7933929386949139E-3</v>
      </c>
      <c r="R37" s="20">
        <f t="shared" si="21"/>
        <v>0</v>
      </c>
      <c r="S37" s="14" t="str">
        <f t="shared" si="6"/>
        <v>-</v>
      </c>
      <c r="T37" s="20">
        <f t="shared" si="21"/>
        <v>0</v>
      </c>
      <c r="U37" s="14" t="str">
        <f t="shared" si="7"/>
        <v>-</v>
      </c>
      <c r="V37" s="20">
        <f t="shared" si="21"/>
        <v>-7.5570718827122629E-4</v>
      </c>
      <c r="W37" s="14">
        <f t="shared" si="8"/>
        <v>-1.5278348675107781E-3</v>
      </c>
      <c r="X37" s="20">
        <f t="shared" si="21"/>
        <v>2.503797566400201E-2</v>
      </c>
      <c r="Y37" s="14">
        <f t="shared" si="22"/>
        <v>5.0619992538199488E-2</v>
      </c>
      <c r="Z37" s="20">
        <f t="shared" si="21"/>
        <v>0</v>
      </c>
      <c r="AA37" s="14" t="str">
        <f t="shared" si="10"/>
        <v>-</v>
      </c>
      <c r="AB37" s="20">
        <f t="shared" si="21"/>
        <v>-1.8386257965774533E-4</v>
      </c>
      <c r="AC37" s="14">
        <f t="shared" si="11"/>
        <v>-3.7172024349012983E-4</v>
      </c>
      <c r="AD37" s="20">
        <f t="shared" si="21"/>
        <v>0</v>
      </c>
      <c r="AE37" s="14" t="str">
        <f t="shared" si="12"/>
        <v>-</v>
      </c>
      <c r="AF37" s="20">
        <f t="shared" si="21"/>
        <v>-2.076917966721048E-3</v>
      </c>
      <c r="AG37" s="14">
        <f t="shared" si="13"/>
        <v>-4.1989645404529943E-3</v>
      </c>
      <c r="AH37" s="20">
        <f t="shared" si="21"/>
        <v>0</v>
      </c>
      <c r="AI37" s="14" t="str">
        <f t="shared" si="14"/>
        <v>-</v>
      </c>
      <c r="AJ37" s="20">
        <f t="shared" si="21"/>
        <v>3.0699132589180333E-3</v>
      </c>
      <c r="AK37" s="14">
        <f t="shared" si="15"/>
        <v>6.2065315640821087E-3</v>
      </c>
      <c r="AL37" s="20">
        <f t="shared" si="23"/>
        <v>0</v>
      </c>
      <c r="AM37" s="14" t="str">
        <f t="shared" si="16"/>
        <v>-</v>
      </c>
      <c r="AN37" s="20">
        <f t="shared" si="24"/>
        <v>2.7804656535366901E-2</v>
      </c>
      <c r="AO37" s="14">
        <f t="shared" si="17"/>
        <v>5.669733435619382E-2</v>
      </c>
      <c r="AP37" s="20">
        <f t="shared" si="25"/>
        <v>9.1509340932407257E-2</v>
      </c>
      <c r="AQ37" s="14">
        <f t="shared" si="18"/>
        <v>0.18590903333605091</v>
      </c>
      <c r="AR37" s="20">
        <f t="shared" si="26"/>
        <v>0</v>
      </c>
      <c r="AS37" s="14" t="str">
        <f t="shared" si="19"/>
        <v>-</v>
      </c>
      <c r="AT37" s="20">
        <f t="shared" si="27"/>
        <v>-2.2306944482226587E-3</v>
      </c>
      <c r="AU37" s="14">
        <f t="shared" si="20"/>
        <v>-4.5318460860022669E-3</v>
      </c>
    </row>
    <row r="38" spans="2:47" x14ac:dyDescent="0.25">
      <c r="B38" s="5" t="s">
        <v>21</v>
      </c>
      <c r="D38" s="24"/>
      <c r="E38" s="25"/>
      <c r="F38" s="20">
        <f t="shared" si="21"/>
        <v>0</v>
      </c>
      <c r="G38" s="14" t="str">
        <f t="shared" si="0"/>
        <v>-</v>
      </c>
      <c r="H38" s="20">
        <f t="shared" si="21"/>
        <v>0</v>
      </c>
      <c r="I38" s="14" t="str">
        <f t="shared" si="1"/>
        <v>-</v>
      </c>
      <c r="J38" s="20">
        <f t="shared" si="21"/>
        <v>1.1316932505844868E-4</v>
      </c>
      <c r="K38" s="14">
        <f t="shared" si="2"/>
        <v>2.0130822074492324E-4</v>
      </c>
      <c r="L38" s="20">
        <f t="shared" si="21"/>
        <v>0</v>
      </c>
      <c r="M38" s="14" t="str">
        <f t="shared" si="3"/>
        <v>-</v>
      </c>
      <c r="N38" s="20">
        <f t="shared" si="21"/>
        <v>-2.3286207385613267E-3</v>
      </c>
      <c r="O38" s="14">
        <f t="shared" si="4"/>
        <v>-4.1422045896899792E-3</v>
      </c>
      <c r="P38" s="20">
        <f t="shared" si="21"/>
        <v>-9.4325878841927668E-4</v>
      </c>
      <c r="Q38" s="14">
        <f t="shared" si="5"/>
        <v>-1.6778906147977253E-3</v>
      </c>
      <c r="R38" s="20">
        <f t="shared" si="21"/>
        <v>0</v>
      </c>
      <c r="S38" s="14" t="str">
        <f t="shared" si="6"/>
        <v>-</v>
      </c>
      <c r="T38" s="20">
        <f t="shared" si="21"/>
        <v>0</v>
      </c>
      <c r="U38" s="14" t="str">
        <f t="shared" si="7"/>
        <v>-</v>
      </c>
      <c r="V38" s="20">
        <f t="shared" si="21"/>
        <v>-1.0337988110360463E-3</v>
      </c>
      <c r="W38" s="14">
        <f t="shared" si="8"/>
        <v>-1.8389453073990166E-3</v>
      </c>
      <c r="X38" s="20">
        <f t="shared" si="21"/>
        <v>2.4181108641213589E-2</v>
      </c>
      <c r="Y38" s="14">
        <f t="shared" si="22"/>
        <v>4.3013917010506934E-2</v>
      </c>
      <c r="Z38" s="20">
        <f t="shared" si="21"/>
        <v>0</v>
      </c>
      <c r="AA38" s="14" t="str">
        <f t="shared" si="10"/>
        <v>-</v>
      </c>
      <c r="AB38" s="20">
        <f t="shared" si="21"/>
        <v>-3.2612597627679207E-4</v>
      </c>
      <c r="AC38" s="14">
        <f t="shared" si="11"/>
        <v>-5.8012045215466435E-4</v>
      </c>
      <c r="AD38" s="20">
        <f t="shared" si="21"/>
        <v>0</v>
      </c>
      <c r="AE38" s="14" t="str">
        <f t="shared" si="12"/>
        <v>-</v>
      </c>
      <c r="AF38" s="20">
        <f t="shared" si="21"/>
        <v>-1.8093823659699471E-3</v>
      </c>
      <c r="AG38" s="14">
        <f t="shared" si="13"/>
        <v>-3.2185713271002461E-3</v>
      </c>
      <c r="AH38" s="20">
        <f t="shared" si="21"/>
        <v>-4.3929530133568484E-4</v>
      </c>
      <c r="AI38" s="14">
        <f t="shared" si="14"/>
        <v>-7.8142867290011131E-4</v>
      </c>
      <c r="AJ38" s="20">
        <f t="shared" si="21"/>
        <v>3.0944483778683196E-3</v>
      </c>
      <c r="AK38" s="14">
        <f t="shared" si="15"/>
        <v>5.5044765603534593E-3</v>
      </c>
      <c r="AL38" s="20">
        <f t="shared" si="23"/>
        <v>0</v>
      </c>
      <c r="AM38" s="14" t="str">
        <f t="shared" si="16"/>
        <v>-</v>
      </c>
      <c r="AN38" s="20">
        <f t="shared" si="24"/>
        <v>3.2032646408925114E-2</v>
      </c>
      <c r="AO38" s="14">
        <f t="shared" si="17"/>
        <v>5.7239115258239416E-2</v>
      </c>
      <c r="AP38" s="20">
        <f t="shared" si="25"/>
        <v>9.818673676389067E-2</v>
      </c>
      <c r="AQ38" s="14">
        <f t="shared" si="18"/>
        <v>0.17514029675904316</v>
      </c>
      <c r="AR38" s="20">
        <f t="shared" si="26"/>
        <v>0</v>
      </c>
      <c r="AS38" s="14" t="str">
        <f t="shared" si="19"/>
        <v>-</v>
      </c>
      <c r="AT38" s="20">
        <f t="shared" si="27"/>
        <v>-1.6678875453408626E-3</v>
      </c>
      <c r="AU38" s="14">
        <f t="shared" si="20"/>
        <v>-2.9750893988276794E-3</v>
      </c>
    </row>
    <row r="39" spans="2:47" x14ac:dyDescent="0.25">
      <c r="B39" s="5" t="s">
        <v>22</v>
      </c>
      <c r="D39" s="24"/>
      <c r="E39" s="25"/>
      <c r="F39" s="20">
        <f t="shared" si="21"/>
        <v>0</v>
      </c>
      <c r="G39" s="14" t="str">
        <f t="shared" si="0"/>
        <v>-</v>
      </c>
      <c r="H39" s="20">
        <f t="shared" si="21"/>
        <v>0</v>
      </c>
      <c r="I39" s="14" t="str">
        <f t="shared" si="1"/>
        <v>-</v>
      </c>
      <c r="J39" s="20">
        <f t="shared" si="21"/>
        <v>4.9760704520118715E-4</v>
      </c>
      <c r="K39" s="14">
        <f t="shared" si="2"/>
        <v>9.9145527147532792E-4</v>
      </c>
      <c r="L39" s="20">
        <f t="shared" si="21"/>
        <v>0</v>
      </c>
      <c r="M39" s="14" t="str">
        <f t="shared" si="3"/>
        <v>-</v>
      </c>
      <c r="N39" s="20">
        <f t="shared" si="21"/>
        <v>1.4876159518641296E-2</v>
      </c>
      <c r="O39" s="14">
        <f t="shared" si="4"/>
        <v>2.9639947658097337E-2</v>
      </c>
      <c r="P39" s="20">
        <f t="shared" si="21"/>
        <v>-1.2687094017496126E-3</v>
      </c>
      <c r="Q39" s="14">
        <f t="shared" si="5"/>
        <v>-2.5278352396040475E-3</v>
      </c>
      <c r="R39" s="20">
        <f t="shared" si="21"/>
        <v>0</v>
      </c>
      <c r="S39" s="14" t="str">
        <f t="shared" si="6"/>
        <v>-</v>
      </c>
      <c r="T39" s="20">
        <f t="shared" si="21"/>
        <v>0</v>
      </c>
      <c r="U39" s="14" t="str">
        <f t="shared" si="7"/>
        <v>-</v>
      </c>
      <c r="V39" s="20">
        <f t="shared" si="21"/>
        <v>-3.0543207187518906E-2</v>
      </c>
      <c r="W39" s="14">
        <f t="shared" si="8"/>
        <v>-6.0855697413977075E-2</v>
      </c>
      <c r="X39" s="20">
        <f t="shared" si="21"/>
        <v>-4.1285842430086594E-2</v>
      </c>
      <c r="Y39" s="14">
        <f t="shared" si="22"/>
        <v>-8.2259820292650027E-2</v>
      </c>
      <c r="Z39" s="20">
        <f t="shared" si="21"/>
        <v>0</v>
      </c>
      <c r="AA39" s="14" t="str">
        <f t="shared" si="10"/>
        <v>-</v>
      </c>
      <c r="AB39" s="20">
        <f t="shared" si="21"/>
        <v>-1.3840217122140785E-5</v>
      </c>
      <c r="AC39" s="14">
        <f t="shared" si="11"/>
        <v>-2.7575888155981221E-5</v>
      </c>
      <c r="AD39" s="20">
        <f t="shared" si="21"/>
        <v>0</v>
      </c>
      <c r="AE39" s="14" t="str">
        <f t="shared" si="12"/>
        <v>-</v>
      </c>
      <c r="AF39" s="20">
        <f t="shared" si="21"/>
        <v>-1.5741419946208035E-3</v>
      </c>
      <c r="AG39" s="14">
        <f t="shared" si="13"/>
        <v>-3.1363932518005677E-3</v>
      </c>
      <c r="AH39" s="20">
        <f t="shared" si="21"/>
        <v>1.7771680185796335E-5</v>
      </c>
      <c r="AI39" s="14">
        <f t="shared" si="14"/>
        <v>3.5409116838414079E-5</v>
      </c>
      <c r="AJ39" s="20">
        <f t="shared" si="21"/>
        <v>1.6946106722058873E-3</v>
      </c>
      <c r="AK39" s="14">
        <f t="shared" si="15"/>
        <v>3.3764206119257512E-3</v>
      </c>
      <c r="AL39" s="20">
        <f t="shared" si="23"/>
        <v>0</v>
      </c>
      <c r="AM39" s="14" t="str">
        <f t="shared" si="16"/>
        <v>-</v>
      </c>
      <c r="AN39" s="20">
        <f t="shared" si="24"/>
        <v>5.6179141093277041E-2</v>
      </c>
      <c r="AO39" s="14">
        <f t="shared" si="17"/>
        <v>0.11202650631773178</v>
      </c>
      <c r="AP39" s="20">
        <f t="shared" si="25"/>
        <v>9.2565343389657495E-2</v>
      </c>
      <c r="AQ39" s="14">
        <f t="shared" si="18"/>
        <v>0.17839776318598477</v>
      </c>
      <c r="AR39" s="20">
        <f t="shared" si="26"/>
        <v>0</v>
      </c>
      <c r="AS39" s="14" t="str">
        <f t="shared" si="19"/>
        <v>-</v>
      </c>
      <c r="AT39" s="20">
        <f t="shared" si="27"/>
        <v>1.2044987670494001E-2</v>
      </c>
      <c r="AU39" s="14">
        <f t="shared" si="20"/>
        <v>2.3213859305565937E-2</v>
      </c>
    </row>
    <row r="40" spans="2:47" x14ac:dyDescent="0.25">
      <c r="B40" s="5" t="s">
        <v>92</v>
      </c>
      <c r="D40" s="24"/>
      <c r="E40" s="25"/>
      <c r="F40" s="20"/>
      <c r="G40" s="14"/>
      <c r="H40" s="20"/>
      <c r="I40" s="14"/>
      <c r="J40" s="20"/>
      <c r="K40" s="14"/>
      <c r="L40" s="20"/>
      <c r="M40" s="14"/>
      <c r="N40" s="20"/>
      <c r="O40" s="14"/>
      <c r="P40" s="20"/>
      <c r="Q40" s="14"/>
      <c r="R40" s="20"/>
      <c r="S40" s="14"/>
      <c r="T40" s="20"/>
      <c r="U40" s="14"/>
      <c r="V40" s="20"/>
      <c r="W40" s="14"/>
      <c r="X40" s="20"/>
      <c r="Y40" s="14"/>
      <c r="Z40" s="20"/>
      <c r="AA40" s="14"/>
      <c r="AB40" s="20"/>
      <c r="AC40" s="14"/>
      <c r="AD40" s="20"/>
      <c r="AE40" s="14"/>
      <c r="AF40" s="20"/>
      <c r="AG40" s="14"/>
      <c r="AH40" s="20"/>
      <c r="AI40" s="14"/>
      <c r="AJ40" s="20"/>
      <c r="AK40" s="14"/>
      <c r="AL40" s="20"/>
      <c r="AM40" s="14"/>
      <c r="AN40" s="20"/>
      <c r="AO40" s="14"/>
      <c r="AP40" s="20"/>
      <c r="AQ40" s="14"/>
      <c r="AR40" s="20"/>
      <c r="AS40" s="14"/>
      <c r="AT40" s="20"/>
      <c r="AU40" s="14"/>
    </row>
    <row r="41" spans="2:47" x14ac:dyDescent="0.25">
      <c r="B41" s="5" t="s">
        <v>93</v>
      </c>
      <c r="D41" s="24"/>
      <c r="E41" s="25"/>
      <c r="F41" s="20"/>
      <c r="G41" s="14"/>
      <c r="H41" s="20"/>
      <c r="I41" s="14"/>
      <c r="J41" s="20"/>
      <c r="K41" s="14"/>
      <c r="L41" s="20"/>
      <c r="M41" s="14"/>
      <c r="N41" s="20"/>
      <c r="O41" s="14"/>
      <c r="P41" s="20"/>
      <c r="Q41" s="14"/>
      <c r="R41" s="20"/>
      <c r="S41" s="14"/>
      <c r="T41" s="20"/>
      <c r="U41" s="14"/>
      <c r="V41" s="20"/>
      <c r="W41" s="14"/>
      <c r="X41" s="20"/>
      <c r="Y41" s="14"/>
      <c r="Z41" s="20"/>
      <c r="AA41" s="14"/>
      <c r="AB41" s="20"/>
      <c r="AC41" s="14"/>
      <c r="AD41" s="20"/>
      <c r="AE41" s="14"/>
      <c r="AF41" s="20"/>
      <c r="AG41" s="14"/>
      <c r="AH41" s="20"/>
      <c r="AI41" s="14"/>
      <c r="AJ41" s="20"/>
      <c r="AK41" s="14"/>
      <c r="AL41" s="20"/>
      <c r="AM41" s="14"/>
      <c r="AN41" s="20"/>
      <c r="AO41" s="14"/>
      <c r="AP41" s="20"/>
      <c r="AQ41" s="14"/>
      <c r="AR41" s="20"/>
      <c r="AS41" s="14"/>
      <c r="AT41" s="20"/>
      <c r="AU41" s="14"/>
    </row>
    <row r="42" spans="2:47" x14ac:dyDescent="0.25">
      <c r="B42" s="5" t="s">
        <v>23</v>
      </c>
      <c r="D42" s="24"/>
      <c r="E42" s="25"/>
      <c r="F42" s="20">
        <f t="shared" si="21"/>
        <v>0</v>
      </c>
      <c r="G42" s="14" t="str">
        <f t="shared" si="0"/>
        <v>-</v>
      </c>
      <c r="H42" s="20">
        <f t="shared" si="21"/>
        <v>0</v>
      </c>
      <c r="I42" s="14" t="str">
        <f t="shared" si="1"/>
        <v>-</v>
      </c>
      <c r="J42" s="20">
        <f t="shared" si="21"/>
        <v>1.6808203684703926E-4</v>
      </c>
      <c r="K42" s="14">
        <f t="shared" si="2"/>
        <v>3.757281802894086E-4</v>
      </c>
      <c r="L42" s="20">
        <f t="shared" si="21"/>
        <v>0</v>
      </c>
      <c r="M42" s="14" t="str">
        <f t="shared" si="3"/>
        <v>-</v>
      </c>
      <c r="N42" s="20">
        <f t="shared" si="21"/>
        <v>-4.1760794373021382E-3</v>
      </c>
      <c r="O42" s="14">
        <f t="shared" si="4"/>
        <v>-9.3351482237783185E-3</v>
      </c>
      <c r="P42" s="20">
        <f t="shared" si="21"/>
        <v>-2.4140834780804754E-3</v>
      </c>
      <c r="Q42" s="14">
        <f t="shared" si="5"/>
        <v>-5.3964076667598546E-3</v>
      </c>
      <c r="R42" s="20">
        <f t="shared" si="21"/>
        <v>0</v>
      </c>
      <c r="S42" s="14" t="str">
        <f t="shared" si="6"/>
        <v>-</v>
      </c>
      <c r="T42" s="20">
        <f t="shared" si="21"/>
        <v>0</v>
      </c>
      <c r="U42" s="14" t="str">
        <f t="shared" si="7"/>
        <v>-</v>
      </c>
      <c r="V42" s="20">
        <f t="shared" si="21"/>
        <v>-9.3447120863232591E-4</v>
      </c>
      <c r="W42" s="14">
        <f t="shared" si="8"/>
        <v>-2.0889035695813157E-3</v>
      </c>
      <c r="X42" s="20">
        <f t="shared" si="21"/>
        <v>9.7228545024343749E-3</v>
      </c>
      <c r="Y42" s="14">
        <f t="shared" si="22"/>
        <v>2.1734329842415696E-2</v>
      </c>
      <c r="Z42" s="20">
        <f t="shared" si="21"/>
        <v>0</v>
      </c>
      <c r="AA42" s="14" t="str">
        <f t="shared" si="10"/>
        <v>-</v>
      </c>
      <c r="AB42" s="20">
        <f t="shared" si="21"/>
        <v>1.4803288404796611E-4</v>
      </c>
      <c r="AC42" s="14">
        <f t="shared" si="11"/>
        <v>3.3091059098093716E-4</v>
      </c>
      <c r="AD42" s="20">
        <f t="shared" si="21"/>
        <v>0</v>
      </c>
      <c r="AE42" s="14" t="str">
        <f t="shared" si="12"/>
        <v>-</v>
      </c>
      <c r="AF42" s="20">
        <f t="shared" si="21"/>
        <v>6.2901150746474954E-5</v>
      </c>
      <c r="AG42" s="14">
        <f t="shared" si="13"/>
        <v>1.4060833240379326E-4</v>
      </c>
      <c r="AH42" s="20">
        <f t="shared" si="21"/>
        <v>3.145057537290441E-5</v>
      </c>
      <c r="AI42" s="14">
        <f t="shared" si="14"/>
        <v>7.0304166201445167E-5</v>
      </c>
      <c r="AJ42" s="20">
        <f t="shared" si="21"/>
        <v>2.551580952169008E-3</v>
      </c>
      <c r="AK42" s="14">
        <f t="shared" si="15"/>
        <v>5.7037675530554836E-3</v>
      </c>
      <c r="AL42" s="20">
        <f t="shared" si="23"/>
        <v>0</v>
      </c>
      <c r="AM42" s="14" t="str">
        <f t="shared" si="16"/>
        <v>-</v>
      </c>
      <c r="AN42" s="20">
        <f t="shared" si="24"/>
        <v>3.6850304580922533E-2</v>
      </c>
      <c r="AO42" s="14">
        <f t="shared" si="17"/>
        <v>8.3341485497577417E-2</v>
      </c>
      <c r="AP42" s="20">
        <f t="shared" si="25"/>
        <v>7.938110758219219E-2</v>
      </c>
      <c r="AQ42" s="14">
        <f t="shared" si="18"/>
        <v>0.1792742888979173</v>
      </c>
      <c r="AR42" s="20">
        <f t="shared" ref="AR42:AR47" si="28">AR18-AP18</f>
        <v>0</v>
      </c>
      <c r="AS42" s="14" t="str">
        <f t="shared" ref="AS42:AS47" si="29">IF(AS18-AQ18=0,"-",AS18-AQ18)</f>
        <v>-</v>
      </c>
      <c r="AT42" s="20">
        <f t="shared" ref="AT42:AT47" si="30">AT18-AR18</f>
        <v>-3.8373578114534457E-3</v>
      </c>
      <c r="AU42" s="14">
        <f t="shared" ref="AU42:AU47" si="31">IF(AU18-AS18=0,"-",AU18-AS18)</f>
        <v>-8.6662886655100579E-3</v>
      </c>
    </row>
    <row r="43" spans="2:47" x14ac:dyDescent="0.25">
      <c r="B43" s="5" t="s">
        <v>24</v>
      </c>
      <c r="D43" s="24"/>
      <c r="E43" s="25"/>
      <c r="F43" s="20">
        <f t="shared" si="21"/>
        <v>0</v>
      </c>
      <c r="G43" s="14"/>
      <c r="H43" s="20">
        <f t="shared" si="21"/>
        <v>0</v>
      </c>
      <c r="I43" s="14" t="str">
        <f t="shared" si="1"/>
        <v>-</v>
      </c>
      <c r="J43" s="20">
        <f t="shared" si="21"/>
        <v>1.1920583821467545E-4</v>
      </c>
      <c r="K43" s="14">
        <f t="shared" si="2"/>
        <v>2.2593116012264175E-4</v>
      </c>
      <c r="L43" s="20">
        <f t="shared" si="21"/>
        <v>0</v>
      </c>
      <c r="M43" s="14" t="str">
        <f t="shared" si="3"/>
        <v>-</v>
      </c>
      <c r="N43" s="20">
        <f t="shared" si="21"/>
        <v>-8.7306912729390174E-3</v>
      </c>
      <c r="O43" s="14">
        <f t="shared" si="4"/>
        <v>-1.6547303701823973E-2</v>
      </c>
      <c r="P43" s="20">
        <f t="shared" si="21"/>
        <v>-1.2377051346355028E-3</v>
      </c>
      <c r="Q43" s="14">
        <f t="shared" si="5"/>
        <v>-2.3458260194815471E-3</v>
      </c>
      <c r="R43" s="20">
        <f t="shared" si="21"/>
        <v>0</v>
      </c>
      <c r="S43" s="14" t="str">
        <f t="shared" si="6"/>
        <v>-</v>
      </c>
      <c r="T43" s="20">
        <f t="shared" si="21"/>
        <v>0</v>
      </c>
      <c r="U43" s="14" t="str">
        <f t="shared" si="7"/>
        <v>-</v>
      </c>
      <c r="V43" s="20">
        <f t="shared" si="21"/>
        <v>2.1196687033149253E-3</v>
      </c>
      <c r="W43" s="14">
        <f t="shared" si="8"/>
        <v>4.017414049414204E-3</v>
      </c>
      <c r="X43" s="20">
        <f t="shared" si="21"/>
        <v>7.7782187080386311E-3</v>
      </c>
      <c r="Y43" s="14">
        <f t="shared" si="22"/>
        <v>1.4742079773231874E-2</v>
      </c>
      <c r="Z43" s="20">
        <f t="shared" si="21"/>
        <v>0</v>
      </c>
      <c r="AA43" s="14" t="str">
        <f t="shared" si="10"/>
        <v>-</v>
      </c>
      <c r="AB43" s="20">
        <f t="shared" si="21"/>
        <v>4.9705428429192011E-5</v>
      </c>
      <c r="AC43" s="14">
        <f t="shared" si="11"/>
        <v>9.4206838168304509E-5</v>
      </c>
      <c r="AD43" s="20">
        <f t="shared" si="21"/>
        <v>0</v>
      </c>
      <c r="AE43" s="14" t="str">
        <f t="shared" si="12"/>
        <v>-</v>
      </c>
      <c r="AF43" s="20">
        <f t="shared" si="21"/>
        <v>7.0051449502894769E-5</v>
      </c>
      <c r="AG43" s="14">
        <f t="shared" si="13"/>
        <v>1.327687090791405E-4</v>
      </c>
      <c r="AH43" s="20">
        <f t="shared" si="21"/>
        <v>3.502572475122534E-5</v>
      </c>
      <c r="AI43" s="14">
        <f t="shared" si="14"/>
        <v>6.638435453931935E-5</v>
      </c>
      <c r="AJ43" s="20">
        <f t="shared" si="21"/>
        <v>2.1659741775974517E-3</v>
      </c>
      <c r="AK43" s="14">
        <f t="shared" si="15"/>
        <v>4.1051769449346543E-3</v>
      </c>
      <c r="AL43" s="20">
        <f t="shared" si="23"/>
        <v>0</v>
      </c>
      <c r="AM43" s="14" t="str">
        <f t="shared" si="16"/>
        <v>-</v>
      </c>
      <c r="AN43" s="20">
        <f t="shared" si="24"/>
        <v>3.385234518915281E-2</v>
      </c>
      <c r="AO43" s="14">
        <f t="shared" si="17"/>
        <v>6.5010053156022374E-2</v>
      </c>
      <c r="AP43" s="20">
        <f t="shared" si="25"/>
        <v>8.4660602097979654E-2</v>
      </c>
      <c r="AQ43" s="14">
        <f t="shared" si="18"/>
        <v>0.16244325201635373</v>
      </c>
      <c r="AR43" s="20">
        <f t="shared" si="28"/>
        <v>0</v>
      </c>
      <c r="AS43" s="14" t="str">
        <f t="shared" si="29"/>
        <v>-</v>
      </c>
      <c r="AT43" s="20">
        <f t="shared" si="30"/>
        <v>-5.6936453530456177E-3</v>
      </c>
      <c r="AU43" s="14">
        <f t="shared" si="31"/>
        <v>-1.0924730560103374E-2</v>
      </c>
    </row>
    <row r="44" spans="2:47" x14ac:dyDescent="0.25">
      <c r="B44" s="5" t="s">
        <v>25</v>
      </c>
      <c r="D44" s="24"/>
      <c r="E44" s="25"/>
      <c r="F44" s="20">
        <f t="shared" si="21"/>
        <v>0</v>
      </c>
      <c r="G44" s="14"/>
      <c r="H44" s="20">
        <f t="shared" si="21"/>
        <v>0</v>
      </c>
      <c r="I44" s="14" t="str">
        <f t="shared" si="1"/>
        <v>-</v>
      </c>
      <c r="J44" s="20">
        <f t="shared" si="21"/>
        <v>3.9431950940560512E-4</v>
      </c>
      <c r="K44" s="14">
        <f t="shared" si="2"/>
        <v>5.5300137686176685E-4</v>
      </c>
      <c r="L44" s="20">
        <f t="shared" si="21"/>
        <v>0</v>
      </c>
      <c r="M44" s="14" t="str">
        <f t="shared" si="3"/>
        <v>-</v>
      </c>
      <c r="N44" s="20">
        <f t="shared" si="21"/>
        <v>5.2472615612759732E-3</v>
      </c>
      <c r="O44" s="14">
        <f t="shared" si="4"/>
        <v>7.358862036813664E-3</v>
      </c>
      <c r="P44" s="20">
        <f t="shared" si="21"/>
        <v>-2.284150090718251E-3</v>
      </c>
      <c r="Q44" s="14">
        <f t="shared" si="5"/>
        <v>-3.203336672411454E-3</v>
      </c>
      <c r="R44" s="20">
        <f t="shared" si="21"/>
        <v>0</v>
      </c>
      <c r="S44" s="14" t="str">
        <f t="shared" si="6"/>
        <v>-</v>
      </c>
      <c r="T44" s="20">
        <f t="shared" si="21"/>
        <v>9.532662033073791E-7</v>
      </c>
      <c r="U44" s="14">
        <f t="shared" si="7"/>
        <v>1.3368791306860028E-6</v>
      </c>
      <c r="V44" s="20">
        <f t="shared" si="21"/>
        <v>3.7807601722654738E-3</v>
      </c>
      <c r="W44" s="14">
        <f t="shared" si="8"/>
        <v>5.3022118636709675E-3</v>
      </c>
      <c r="X44" s="20">
        <f t="shared" si="21"/>
        <v>1.0350279985836597E-2</v>
      </c>
      <c r="Y44" s="14">
        <f t="shared" si="22"/>
        <v>1.4515434683161313E-2</v>
      </c>
      <c r="Z44" s="20">
        <f t="shared" si="21"/>
        <v>0</v>
      </c>
      <c r="AA44" s="14" t="str">
        <f t="shared" si="10"/>
        <v>-</v>
      </c>
      <c r="AB44" s="20">
        <f t="shared" si="21"/>
        <v>-4.4159912735208806E-5</v>
      </c>
      <c r="AC44" s="14">
        <f t="shared" si="11"/>
        <v>-6.1930723593832393E-5</v>
      </c>
      <c r="AD44" s="20">
        <f t="shared" si="21"/>
        <v>0</v>
      </c>
      <c r="AE44" s="14" t="str">
        <f t="shared" si="12"/>
        <v>-</v>
      </c>
      <c r="AF44" s="20">
        <f t="shared" si="21"/>
        <v>4.6364351099725809E-5</v>
      </c>
      <c r="AG44" s="14">
        <f t="shared" si="13"/>
        <v>6.5022270985530539E-5</v>
      </c>
      <c r="AH44" s="20">
        <f t="shared" si="21"/>
        <v>4.6364351099725809E-5</v>
      </c>
      <c r="AI44" s="14">
        <f t="shared" si="14"/>
        <v>6.5022270985530539E-5</v>
      </c>
      <c r="AJ44" s="20">
        <f t="shared" si="21"/>
        <v>1.1265536168032497E-3</v>
      </c>
      <c r="AK44" s="14">
        <f t="shared" si="15"/>
        <v>1.5799007818303769E-3</v>
      </c>
      <c r="AL44" s="20">
        <f t="shared" si="23"/>
        <v>0</v>
      </c>
      <c r="AM44" s="14" t="str">
        <f t="shared" si="16"/>
        <v>-</v>
      </c>
      <c r="AN44" s="20">
        <f t="shared" si="24"/>
        <v>3.7941824474226449E-2</v>
      </c>
      <c r="AO44" s="14">
        <f t="shared" si="17"/>
        <v>5.3683381422018409E-2</v>
      </c>
      <c r="AP44" s="20">
        <f t="shared" si="25"/>
        <v>0.10043624782494365</v>
      </c>
      <c r="AQ44" s="14">
        <f t="shared" si="18"/>
        <v>0.14169304110175018</v>
      </c>
      <c r="AR44" s="20">
        <f t="shared" si="28"/>
        <v>-1.054536335587386E-6</v>
      </c>
      <c r="AS44" s="14">
        <f t="shared" si="29"/>
        <v>-1.4877144813574272E-6</v>
      </c>
      <c r="AT44" s="20">
        <f t="shared" si="30"/>
        <v>1.1991493450872248E-2</v>
      </c>
      <c r="AU44" s="14">
        <f t="shared" si="31"/>
        <v>1.6917310345636372E-2</v>
      </c>
    </row>
    <row r="45" spans="2:47" x14ac:dyDescent="0.25">
      <c r="B45" s="5" t="s">
        <v>78</v>
      </c>
      <c r="D45" s="24"/>
      <c r="E45" s="25"/>
      <c r="F45" s="20">
        <f t="shared" si="21"/>
        <v>0</v>
      </c>
      <c r="G45" s="14" t="str">
        <f>IF(G21-E21=0,"-",G21-E21)</f>
        <v>-</v>
      </c>
      <c r="H45" s="20">
        <f t="shared" si="21"/>
        <v>0</v>
      </c>
      <c r="I45" s="14" t="str">
        <f t="shared" si="1"/>
        <v>-</v>
      </c>
      <c r="J45" s="20">
        <f t="shared" si="21"/>
        <v>-4.5913682277309853E-4</v>
      </c>
      <c r="K45" s="14">
        <f t="shared" si="2"/>
        <v>-9.9999999999992695E-4</v>
      </c>
      <c r="L45" s="20">
        <f t="shared" si="21"/>
        <v>0</v>
      </c>
      <c r="M45" s="14" t="str">
        <f t="shared" si="3"/>
        <v>-</v>
      </c>
      <c r="N45" s="20">
        <f t="shared" si="21"/>
        <v>1.33149678604223E-2</v>
      </c>
      <c r="O45" s="14">
        <f t="shared" si="4"/>
        <v>2.8999999999999974E-2</v>
      </c>
      <c r="P45" s="20">
        <f t="shared" si="21"/>
        <v>1.3774104683195176E-3</v>
      </c>
      <c r="Q45" s="14">
        <f t="shared" si="5"/>
        <v>2.9999999999997806E-3</v>
      </c>
      <c r="R45" s="20">
        <f t="shared" si="21"/>
        <v>0</v>
      </c>
      <c r="S45" s="14" t="str">
        <f t="shared" si="6"/>
        <v>-</v>
      </c>
      <c r="T45" s="20">
        <f t="shared" si="21"/>
        <v>0</v>
      </c>
      <c r="U45" s="14" t="str">
        <f t="shared" si="7"/>
        <v>-</v>
      </c>
      <c r="V45" s="20">
        <f t="shared" si="21"/>
        <v>1.6988062442607976E-2</v>
      </c>
      <c r="W45" s="14">
        <f t="shared" si="8"/>
        <v>3.7000000000000234E-2</v>
      </c>
      <c r="X45" s="20">
        <f t="shared" si="21"/>
        <v>-3.6730945821856764E-3</v>
      </c>
      <c r="Y45" s="14">
        <f t="shared" si="22"/>
        <v>-8.00000000000025E-3</v>
      </c>
      <c r="Z45" s="20">
        <f t="shared" si="21"/>
        <v>0</v>
      </c>
      <c r="AA45" s="14" t="str">
        <f t="shared" si="10"/>
        <v>-</v>
      </c>
      <c r="AB45" s="20">
        <f t="shared" si="21"/>
        <v>9.1827364554664115E-4</v>
      </c>
      <c r="AC45" s="14">
        <f t="shared" si="11"/>
        <v>2.0000000000002655E-3</v>
      </c>
      <c r="AD45" s="20">
        <f t="shared" si="21"/>
        <v>0</v>
      </c>
      <c r="AE45" s="14" t="str">
        <f t="shared" si="12"/>
        <v>-</v>
      </c>
      <c r="AF45" s="20">
        <f t="shared" si="21"/>
        <v>0</v>
      </c>
      <c r="AG45" s="14" t="str">
        <f t="shared" si="13"/>
        <v>-</v>
      </c>
      <c r="AH45" s="20">
        <f t="shared" si="21"/>
        <v>0</v>
      </c>
      <c r="AI45" s="14" t="str">
        <f t="shared" si="14"/>
        <v>-</v>
      </c>
      <c r="AJ45" s="20">
        <f t="shared" si="21"/>
        <v>0</v>
      </c>
      <c r="AK45" s="14" t="str">
        <f t="shared" si="15"/>
        <v>-</v>
      </c>
      <c r="AL45" s="20">
        <f t="shared" si="23"/>
        <v>0</v>
      </c>
      <c r="AM45" s="14" t="str">
        <f t="shared" si="16"/>
        <v>-</v>
      </c>
      <c r="AN45" s="20">
        <f t="shared" si="24"/>
        <v>3.0303030303030276E-2</v>
      </c>
      <c r="AO45" s="14">
        <f t="shared" si="17"/>
        <v>6.6000000000000003E-2</v>
      </c>
      <c r="AP45" s="20">
        <f t="shared" si="25"/>
        <v>6.2901744719926489E-2</v>
      </c>
      <c r="AQ45" s="14">
        <f t="shared" si="18"/>
        <v>0.13699999999999982</v>
      </c>
      <c r="AR45" s="20">
        <f t="shared" si="28"/>
        <v>-3.6730945821854544E-3</v>
      </c>
      <c r="AS45" s="14">
        <f t="shared" si="29"/>
        <v>-7.999999999999674E-3</v>
      </c>
      <c r="AT45" s="20">
        <f t="shared" si="30"/>
        <v>-1.3774104683195176E-3</v>
      </c>
      <c r="AU45" s="14">
        <f t="shared" si="31"/>
        <v>-3.0000000000001692E-3</v>
      </c>
    </row>
    <row r="46" spans="2:47" x14ac:dyDescent="0.25">
      <c r="B46" s="5" t="s">
        <v>79</v>
      </c>
      <c r="D46" s="24"/>
      <c r="E46" s="25"/>
      <c r="F46" s="20">
        <f t="shared" si="21"/>
        <v>0</v>
      </c>
      <c r="G46" s="14" t="str">
        <f>IF(G22-E22=0,"-",G22-E22)</f>
        <v>-</v>
      </c>
      <c r="H46" s="20">
        <f t="shared" si="21"/>
        <v>0</v>
      </c>
      <c r="I46" s="14" t="str">
        <f t="shared" si="1"/>
        <v>-</v>
      </c>
      <c r="J46" s="20">
        <f t="shared" si="21"/>
        <v>-3.1756113051750745E-4</v>
      </c>
      <c r="K46" s="14">
        <f t="shared" si="2"/>
        <v>-9.9999999999963616E-4</v>
      </c>
      <c r="L46" s="20">
        <f t="shared" si="21"/>
        <v>0</v>
      </c>
      <c r="M46" s="14" t="str">
        <f t="shared" si="3"/>
        <v>-</v>
      </c>
      <c r="N46" s="20">
        <f t="shared" si="21"/>
        <v>1.302000635122269E-2</v>
      </c>
      <c r="O46" s="14">
        <f t="shared" si="4"/>
        <v>4.099999999999996E-2</v>
      </c>
      <c r="P46" s="20">
        <f t="shared" si="21"/>
        <v>3.1756113051750745E-4</v>
      </c>
      <c r="Q46" s="14">
        <f t="shared" si="5"/>
        <v>9.9999999999963313E-4</v>
      </c>
      <c r="R46" s="20">
        <f t="shared" si="21"/>
        <v>0</v>
      </c>
      <c r="S46" s="14" t="str">
        <f t="shared" si="6"/>
        <v>-</v>
      </c>
      <c r="T46" s="20">
        <f t="shared" si="21"/>
        <v>0</v>
      </c>
      <c r="U46" s="14" t="str">
        <f t="shared" si="7"/>
        <v>-</v>
      </c>
      <c r="V46" s="20">
        <f t="shared" si="21"/>
        <v>1.937122896157506E-2</v>
      </c>
      <c r="W46" s="14">
        <f t="shared" si="8"/>
        <v>6.1000000000000394E-2</v>
      </c>
      <c r="X46" s="20">
        <f t="shared" si="21"/>
        <v>-4.1282946967291512E-3</v>
      </c>
      <c r="Y46" s="14">
        <f t="shared" si="22"/>
        <v>-1.3000000000000234E-2</v>
      </c>
      <c r="Z46" s="20">
        <f t="shared" si="21"/>
        <v>0</v>
      </c>
      <c r="AA46" s="14" t="str">
        <f t="shared" si="10"/>
        <v>-</v>
      </c>
      <c r="AB46" s="20">
        <f t="shared" si="21"/>
        <v>3.1756113051750745E-4</v>
      </c>
      <c r="AC46" s="14">
        <f t="shared" si="11"/>
        <v>9.9999999999965394E-4</v>
      </c>
      <c r="AD46" s="20">
        <f t="shared" si="21"/>
        <v>0</v>
      </c>
      <c r="AE46" s="14" t="str">
        <f t="shared" si="12"/>
        <v>-</v>
      </c>
      <c r="AF46" s="20">
        <f t="shared" si="21"/>
        <v>0</v>
      </c>
      <c r="AG46" s="14" t="str">
        <f t="shared" si="13"/>
        <v>-</v>
      </c>
      <c r="AH46" s="20">
        <f t="shared" si="21"/>
        <v>0</v>
      </c>
      <c r="AI46" s="14" t="str">
        <f t="shared" si="14"/>
        <v>-</v>
      </c>
      <c r="AJ46" s="20">
        <f t="shared" si="21"/>
        <v>-3.9060019053667627E-2</v>
      </c>
      <c r="AK46" s="14">
        <f t="shared" si="15"/>
        <v>-0.12299999999999933</v>
      </c>
      <c r="AL46" s="20">
        <f t="shared" si="23"/>
        <v>0</v>
      </c>
      <c r="AM46" s="14" t="str">
        <f t="shared" si="16"/>
        <v>-</v>
      </c>
      <c r="AN46" s="20">
        <f t="shared" si="24"/>
        <v>3.1438551921244784E-2</v>
      </c>
      <c r="AO46" s="14">
        <f t="shared" si="17"/>
        <v>9.8999999999999366E-2</v>
      </c>
      <c r="AP46" s="20">
        <f t="shared" si="25"/>
        <v>7.7167354715782954E-2</v>
      </c>
      <c r="AQ46" s="14">
        <f t="shared" si="18"/>
        <v>0.2430000000000008</v>
      </c>
      <c r="AR46" s="20">
        <f t="shared" si="28"/>
        <v>-9.8443950460465057E-3</v>
      </c>
      <c r="AS46" s="14">
        <f t="shared" si="29"/>
        <v>-3.1000000000000638E-2</v>
      </c>
      <c r="AT46" s="20">
        <f t="shared" si="30"/>
        <v>3.1756113051761847E-3</v>
      </c>
      <c r="AU46" s="14">
        <f t="shared" si="31"/>
        <v>9.9999999999997868E-3</v>
      </c>
    </row>
    <row r="47" spans="2:47" x14ac:dyDescent="0.25">
      <c r="B47" s="5" t="s">
        <v>80</v>
      </c>
      <c r="D47" s="24"/>
      <c r="E47" s="25"/>
      <c r="F47" s="20">
        <f t="shared" si="21"/>
        <v>0</v>
      </c>
      <c r="G47" s="14" t="str">
        <f>IF(G23-E23=0,"-",G23-E23)</f>
        <v>-</v>
      </c>
      <c r="H47" s="20">
        <f t="shared" si="21"/>
        <v>0</v>
      </c>
      <c r="I47" s="14" t="str">
        <f t="shared" si="1"/>
        <v>-</v>
      </c>
      <c r="J47" s="20">
        <f t="shared" si="21"/>
        <v>-1.9500780031211917E-4</v>
      </c>
      <c r="K47" s="14">
        <f t="shared" si="2"/>
        <v>-1.000000000000497E-3</v>
      </c>
      <c r="L47" s="20">
        <f t="shared" si="21"/>
        <v>0</v>
      </c>
      <c r="M47" s="14" t="str">
        <f t="shared" si="3"/>
        <v>-</v>
      </c>
      <c r="N47" s="20">
        <f t="shared" si="21"/>
        <v>9.9453978159127487E-3</v>
      </c>
      <c r="O47" s="14">
        <f t="shared" si="4"/>
        <v>5.1000000000000045E-2</v>
      </c>
      <c r="P47" s="20">
        <f t="shared" si="21"/>
        <v>-1.9500780031211917E-4</v>
      </c>
      <c r="Q47" s="14">
        <f t="shared" si="5"/>
        <v>-1.0000000000005005E-3</v>
      </c>
      <c r="R47" s="20">
        <f t="shared" si="21"/>
        <v>0</v>
      </c>
      <c r="S47" s="14" t="str">
        <f t="shared" si="6"/>
        <v>-</v>
      </c>
      <c r="T47" s="20">
        <f t="shared" si="21"/>
        <v>0</v>
      </c>
      <c r="U47" s="14" t="str">
        <f t="shared" si="7"/>
        <v>-</v>
      </c>
      <c r="V47" s="20">
        <f t="shared" si="21"/>
        <v>2.1060842433697324E-2</v>
      </c>
      <c r="W47" s="14">
        <f t="shared" si="8"/>
        <v>0.10800000000000073</v>
      </c>
      <c r="X47" s="20">
        <f t="shared" si="21"/>
        <v>-4.6801872074881956E-3</v>
      </c>
      <c r="Y47" s="14">
        <f t="shared" si="22"/>
        <v>-2.400000000000016E-2</v>
      </c>
      <c r="Z47" s="20">
        <f t="shared" si="21"/>
        <v>0</v>
      </c>
      <c r="AA47" s="14" t="str">
        <f t="shared" si="10"/>
        <v>-</v>
      </c>
      <c r="AB47" s="20">
        <f t="shared" si="21"/>
        <v>0</v>
      </c>
      <c r="AC47" s="14" t="str">
        <f t="shared" si="11"/>
        <v>-</v>
      </c>
      <c r="AD47" s="20">
        <f t="shared" si="21"/>
        <v>0</v>
      </c>
      <c r="AE47" s="14" t="str">
        <f t="shared" si="12"/>
        <v>-</v>
      </c>
      <c r="AF47" s="20">
        <f t="shared" si="21"/>
        <v>0</v>
      </c>
      <c r="AG47" s="14" t="str">
        <f t="shared" si="13"/>
        <v>-</v>
      </c>
      <c r="AH47" s="20">
        <f t="shared" si="21"/>
        <v>1.9500780031189713E-4</v>
      </c>
      <c r="AI47" s="14">
        <f t="shared" si="14"/>
        <v>9.9999999999988987E-4</v>
      </c>
      <c r="AJ47" s="20">
        <f t="shared" si="21"/>
        <v>-4.0366614664586575E-2</v>
      </c>
      <c r="AK47" s="14">
        <f t="shared" si="15"/>
        <v>-0.20699999999999991</v>
      </c>
      <c r="AL47" s="20">
        <f t="shared" si="23"/>
        <v>0</v>
      </c>
      <c r="AM47" s="14" t="str">
        <f t="shared" si="16"/>
        <v>-</v>
      </c>
      <c r="AN47" s="20">
        <f t="shared" si="24"/>
        <v>3.2566302652106471E-2</v>
      </c>
      <c r="AO47" s="14">
        <f t="shared" si="17"/>
        <v>0.16700000000000137</v>
      </c>
      <c r="AP47" s="20">
        <f t="shared" si="25"/>
        <v>8.7753510140405222E-2</v>
      </c>
      <c r="AQ47" s="14">
        <f t="shared" si="18"/>
        <v>0.4499999999999984</v>
      </c>
      <c r="AR47" s="20">
        <f t="shared" si="28"/>
        <v>-3.2371294851793797E-2</v>
      </c>
      <c r="AS47" s="14">
        <f t="shared" si="29"/>
        <v>-0.16599999999999882</v>
      </c>
      <c r="AT47" s="20">
        <f t="shared" si="30"/>
        <v>5.0702028081119899E-3</v>
      </c>
      <c r="AU47" s="14">
        <f t="shared" si="31"/>
        <v>2.5999999999998802E-2</v>
      </c>
    </row>
    <row r="48" spans="2:47" x14ac:dyDescent="0.25">
      <c r="B48" s="5" t="s">
        <v>81</v>
      </c>
      <c r="D48" s="24"/>
      <c r="E48" s="25"/>
      <c r="F48" s="20"/>
      <c r="G48" s="14"/>
      <c r="H48" s="20"/>
      <c r="I48" s="14"/>
      <c r="J48" s="20"/>
      <c r="K48" s="14"/>
      <c r="L48" s="20"/>
      <c r="M48" s="14"/>
      <c r="N48" s="20"/>
      <c r="O48" s="14"/>
      <c r="P48" s="20"/>
      <c r="Q48" s="14"/>
      <c r="R48" s="20"/>
      <c r="S48" s="14"/>
      <c r="T48" s="20"/>
      <c r="U48" s="14"/>
      <c r="V48" s="20"/>
      <c r="W48" s="14"/>
      <c r="X48" s="20"/>
      <c r="Y48" s="14"/>
      <c r="Z48" s="20"/>
      <c r="AA48" s="14"/>
      <c r="AB48" s="20"/>
      <c r="AC48" s="14"/>
      <c r="AD48" s="20"/>
      <c r="AE48" s="14"/>
      <c r="AF48" s="20"/>
      <c r="AG48" s="14"/>
      <c r="AH48" s="20"/>
      <c r="AI48" s="14"/>
      <c r="AJ48" s="20"/>
      <c r="AK48" s="14"/>
      <c r="AL48" s="20"/>
      <c r="AM48" s="14"/>
      <c r="AN48" s="20"/>
      <c r="AO48" s="14"/>
      <c r="AP48" s="20"/>
      <c r="AQ48" s="14"/>
      <c r="AR48" s="20"/>
      <c r="AS48" s="14"/>
      <c r="AT48" s="20"/>
      <c r="AU48" s="14"/>
    </row>
    <row r="49" spans="2:56" ht="16.5" thickBot="1" x14ac:dyDescent="0.3">
      <c r="B49" s="5" t="s">
        <v>26</v>
      </c>
      <c r="D49" s="26"/>
      <c r="E49" s="27"/>
      <c r="F49" s="21">
        <f>F25-D25</f>
        <v>0</v>
      </c>
      <c r="G49" s="15" t="str">
        <f>IF(G25-E25=0,"-",G25-E25)</f>
        <v>-</v>
      </c>
      <c r="H49" s="21">
        <f>H25-F25</f>
        <v>0</v>
      </c>
      <c r="I49" s="15" t="str">
        <f>IF(I25-G25=0,"-",I25-G25)</f>
        <v>-</v>
      </c>
      <c r="J49" s="21">
        <f>J25-H25</f>
        <v>-3.5243350573110899E-4</v>
      </c>
      <c r="K49" s="15">
        <f>IF(K25-I25=0,"-",K25-I25)</f>
        <v>-1.1380823649859188E-3</v>
      </c>
      <c r="L49" s="21">
        <f>L25-J25</f>
        <v>0</v>
      </c>
      <c r="M49" s="15" t="str">
        <f>IF(M25-K25=0,"-",M25-K25)</f>
        <v>-</v>
      </c>
      <c r="N49" s="21">
        <f>N25-L25</f>
        <v>1.2478099344470084E-2</v>
      </c>
      <c r="O49" s="15">
        <f>IF(O25-M25=0,"-",O25-M25)</f>
        <v>4.0294423150902196E-2</v>
      </c>
      <c r="P49" s="21">
        <f>P25-N25</f>
        <v>3.0562244763054913E-4</v>
      </c>
      <c r="Q49" s="15">
        <f>IF(Q25-O25=0,"-",Q25-O25)</f>
        <v>9.869195531523739E-4</v>
      </c>
      <c r="R49" s="21">
        <f>R25-P25</f>
        <v>0</v>
      </c>
      <c r="S49" s="15" t="str">
        <f>IF(S25-Q25=0,"-",S25-Q25)</f>
        <v>-</v>
      </c>
      <c r="T49" s="21">
        <f>T25-R25</f>
        <v>1.0690098860344222E-5</v>
      </c>
      <c r="U49" s="15">
        <f>IF(U25-S25=0,"-",U25-S25)</f>
        <v>3.4520591246242627E-5</v>
      </c>
      <c r="V49" s="21">
        <f>V25-T25</f>
        <v>1.944309083801099E-2</v>
      </c>
      <c r="W49" s="15">
        <f>IF(W25-U25=0,"-",W25-U25)</f>
        <v>6.2785854476743549E-2</v>
      </c>
      <c r="X49" s="21">
        <f>X25-V25</f>
        <v>-4.2359707847086092E-3</v>
      </c>
      <c r="Y49" s="15">
        <f t="shared" ref="Y49" si="32">IF(Y25-U25=0,"-",Y25-U25)</f>
        <v>4.9107008480894845E-2</v>
      </c>
      <c r="Z49" s="21">
        <f>Z25-X25</f>
        <v>0</v>
      </c>
      <c r="AA49" s="15" t="str">
        <f t="shared" ref="AA49" si="33">IF(AA25-Y25=0,"-",AA25-Y25)</f>
        <v>-</v>
      </c>
      <c r="AB49" s="21">
        <f>AB25-Z25</f>
        <v>3.9451438785320647E-4</v>
      </c>
      <c r="AC49" s="15">
        <f t="shared" ref="AC49" si="34">IF(AC25-AA25=0,"-",AC25-AA25)</f>
        <v>1.273970437678712E-3</v>
      </c>
      <c r="AD49" s="21">
        <f>AD25-AB25</f>
        <v>0</v>
      </c>
      <c r="AE49" s="15" t="str">
        <f t="shared" ref="AE49" si="35">IF(AE25-AC25=0,"-",AE25-AC25)</f>
        <v>-</v>
      </c>
      <c r="AF49" s="21">
        <f>AF25-AD25</f>
        <v>6.4140593161843285E-5</v>
      </c>
      <c r="AG49" s="15">
        <f t="shared" ref="AG49" si="36">IF(AG25-AE25=0,"-",AG25-AE25)</f>
        <v>2.0712354747817741E-4</v>
      </c>
      <c r="AH49" s="21">
        <f>AH25-AF25</f>
        <v>9.924228242286226E-5</v>
      </c>
      <c r="AI49" s="15">
        <f t="shared" ref="AI49" si="37">IF(AI25-AG25=0,"-",AI25-AG25)</f>
        <v>3.2047432962485634E-4</v>
      </c>
      <c r="AJ49" s="21">
        <f>AJ25-AH25</f>
        <v>-3.4687862925743329E-2</v>
      </c>
      <c r="AK49" s="15">
        <f t="shared" ref="AK49" si="38">IF(AK25-AI25=0,"-",AK25-AI25)</f>
        <v>-0.11201444934398755</v>
      </c>
      <c r="AL49" s="21">
        <f>AL25-AJ25</f>
        <v>0</v>
      </c>
      <c r="AM49" s="15" t="str">
        <f t="shared" ref="AM49" si="39">IF(AM25-AK25=0,"-",AM25-AK25)</f>
        <v>-</v>
      </c>
      <c r="AN49" s="21">
        <f>AN25-AL25</f>
        <v>3.179270520167321E-2</v>
      </c>
      <c r="AO49" s="15">
        <f t="shared" ref="AO49" si="40">IF(AO25-AM25=0,"-",AO25-AM25)</f>
        <v>0.10280160109070838</v>
      </c>
      <c r="AP49" s="21">
        <f>AP25-AN25</f>
        <v>7.7508215722470464E-2</v>
      </c>
      <c r="AQ49" s="15">
        <f t="shared" ref="AQ49" si="41">IF(AQ25-AO25=0,"-",AQ25-AO25)</f>
        <v>0.25070757958024859</v>
      </c>
      <c r="AR49" s="21">
        <f>AR25-AP25</f>
        <v>1.5296288724162554E-3</v>
      </c>
      <c r="AS49" s="15">
        <f t="shared" ref="AS49" si="42">IF(AS25-AQ25=0,"-",AS25-AQ25)</f>
        <v>4.9477277819514609E-3</v>
      </c>
      <c r="AT49" s="21">
        <f>AT25-AR25</f>
        <v>3.0601397268079644E-3</v>
      </c>
      <c r="AU49" s="15">
        <f t="shared" ref="AU49" si="43">IF(AU25-AS25=0,"-",AU25-AS25)</f>
        <v>9.8983084171671565E-3</v>
      </c>
    </row>
    <row r="51" spans="2:56" x14ac:dyDescent="0.25">
      <c r="D51" s="16">
        <f>MAX(D31:D49)</f>
        <v>0</v>
      </c>
      <c r="F51" s="16">
        <f>MAX(F31:F49)</f>
        <v>0</v>
      </c>
      <c r="H51" s="16">
        <f>MAX(H31:H49)</f>
        <v>0</v>
      </c>
      <c r="J51" s="16">
        <f>MAX(J31:J49)</f>
        <v>7.4558597862051101E-4</v>
      </c>
      <c r="L51" s="16">
        <f>MAX(L31:L49)</f>
        <v>0</v>
      </c>
      <c r="N51" s="16">
        <f>MAX(N31:N49)</f>
        <v>1.4876159518641296E-2</v>
      </c>
      <c r="P51" s="16">
        <f>MAX(P31:P49)</f>
        <v>1.5271805770153968E-3</v>
      </c>
      <c r="R51" s="16">
        <f>MAX(R31:R49)</f>
        <v>0</v>
      </c>
      <c r="T51" s="16">
        <f>MAX(T31:T49)</f>
        <v>1.0690098860344222E-5</v>
      </c>
      <c r="V51" s="16">
        <f>MAX(V31:V49)</f>
        <v>2.1060842433697324E-2</v>
      </c>
      <c r="X51" s="16">
        <f>MAX(X31:X49)</f>
        <v>6.3408420213616701E-2</v>
      </c>
      <c r="Z51" s="16">
        <f>MAX(Z31:Z49)</f>
        <v>0</v>
      </c>
      <c r="AB51" s="16">
        <f>MAX(AB31:AB49)</f>
        <v>9.1827364554664115E-4</v>
      </c>
      <c r="AD51" s="16">
        <f>MAX(AD31:AD49)</f>
        <v>0</v>
      </c>
      <c r="AF51" s="16">
        <f>MAX(AF31:AF49)</f>
        <v>2.0942408376963373E-2</v>
      </c>
      <c r="AH51" s="16">
        <f>MAX(AH31:AH49)</f>
        <v>1.9500780031189713E-4</v>
      </c>
      <c r="AJ51" s="16">
        <f>MAX(AJ31:AJ49)</f>
        <v>3.0944483778683196E-3</v>
      </c>
      <c r="AL51" s="16">
        <f>MAX(AL31:AL49)</f>
        <v>0</v>
      </c>
      <c r="AN51" s="16">
        <f>MAX(AN31:AN49)</f>
        <v>5.6179141093277041E-2</v>
      </c>
      <c r="AP51" s="16">
        <f>MAX(AP31:AP49)</f>
        <v>0.10043624782494365</v>
      </c>
      <c r="AR51" s="16">
        <f>MAX(AR31:AR49)</f>
        <v>1.5296288724162554E-3</v>
      </c>
      <c r="AT51" s="16">
        <f>MAX(AT31:AT49)</f>
        <v>1.2044987670494001E-2</v>
      </c>
    </row>
    <row r="52" spans="2:56" ht="219" customHeight="1" x14ac:dyDescent="0.25">
      <c r="B52" s="17" t="s">
        <v>28</v>
      </c>
      <c r="C52" s="18"/>
      <c r="D52" s="65"/>
      <c r="E52" s="66"/>
      <c r="F52" s="57"/>
      <c r="G52" s="58"/>
      <c r="H52" s="57" t="s">
        <v>29</v>
      </c>
      <c r="I52" s="58"/>
      <c r="J52" s="57" t="s">
        <v>29</v>
      </c>
      <c r="K52" s="58"/>
      <c r="L52" s="57" t="s">
        <v>29</v>
      </c>
      <c r="M52" s="58"/>
      <c r="N52" s="57" t="s">
        <v>87</v>
      </c>
      <c r="O52" s="58"/>
      <c r="P52" s="57" t="s">
        <v>87</v>
      </c>
      <c r="Q52" s="58"/>
      <c r="R52" s="57" t="s">
        <v>29</v>
      </c>
      <c r="S52" s="58"/>
      <c r="T52" s="57" t="s">
        <v>88</v>
      </c>
      <c r="U52" s="58"/>
      <c r="V52" s="57" t="s">
        <v>89</v>
      </c>
      <c r="W52" s="58"/>
      <c r="X52" s="57" t="s">
        <v>89</v>
      </c>
      <c r="Y52" s="58"/>
      <c r="Z52" s="57" t="s">
        <v>84</v>
      </c>
      <c r="AA52" s="58"/>
      <c r="AB52" s="57" t="s">
        <v>83</v>
      </c>
      <c r="AC52" s="58"/>
      <c r="AD52" s="57" t="s">
        <v>29</v>
      </c>
      <c r="AE52" s="58"/>
      <c r="AF52" s="57" t="s">
        <v>89</v>
      </c>
      <c r="AG52" s="58"/>
      <c r="AH52" s="57" t="s">
        <v>90</v>
      </c>
      <c r="AI52" s="58"/>
      <c r="AJ52" s="57" t="s">
        <v>90</v>
      </c>
      <c r="AK52" s="58"/>
      <c r="AL52" s="57" t="s">
        <v>85</v>
      </c>
      <c r="AM52" s="58"/>
      <c r="AN52" s="57" t="s">
        <v>30</v>
      </c>
      <c r="AO52" s="58"/>
      <c r="AP52" s="59" t="s">
        <v>91</v>
      </c>
      <c r="AQ52" s="60"/>
      <c r="AR52" s="59" t="s">
        <v>91</v>
      </c>
      <c r="AS52" s="60"/>
      <c r="AT52" s="59" t="s">
        <v>91</v>
      </c>
      <c r="AU52" s="60"/>
      <c r="AV52" s="61"/>
      <c r="AW52" s="62"/>
    </row>
    <row r="54" spans="2:56" x14ac:dyDescent="0.25">
      <c r="B54" s="1" t="s">
        <v>14</v>
      </c>
      <c r="D54" s="1" t="str">
        <f t="shared" ref="D54:D65" si="44">IF(OR(D7="-",D7&lt;0.02),"",D$28&amp;",")</f>
        <v/>
      </c>
      <c r="E54" s="1" t="str">
        <f t="shared" ref="E54:E65" si="45">IF(OR(D7="-",D7&gt;-0.02),"",D$28&amp;",")</f>
        <v/>
      </c>
      <c r="F54" s="1" t="str">
        <f t="shared" ref="F54:F65" si="46">IF(OR(F31="-",F31&lt;0.02),"",F$28&amp;",")</f>
        <v/>
      </c>
      <c r="G54" s="1" t="str">
        <f t="shared" ref="G54:G65" si="47">IF(OR(F31="-",F31&gt;-0.02),"",F$28&amp;",")</f>
        <v/>
      </c>
      <c r="H54" s="1" t="str">
        <f t="shared" ref="H54:H65" si="48">IF(OR(H31="-",H31&lt;0.02),"",H$28&amp;",")</f>
        <v/>
      </c>
      <c r="I54" s="1" t="str">
        <f t="shared" ref="I54:I65" si="49">IF(OR(H31="-",H31&gt;-0.02),"",H$28&amp;",")</f>
        <v/>
      </c>
      <c r="J54" s="1" t="str">
        <f t="shared" ref="J54:J65" si="50">IF(OR(J31="-",J31&lt;0.02),"",J$28&amp;",")</f>
        <v/>
      </c>
      <c r="K54" s="1" t="str">
        <f t="shared" ref="K54:K65" si="51">IF(OR(J31="-",J31&gt;-0.02),"",J$28&amp;",")</f>
        <v/>
      </c>
      <c r="L54" s="1" t="str">
        <f t="shared" ref="L54:L65" si="52">IF(OR(L31="-",L31&lt;0.02),"",L$28&amp;",")</f>
        <v/>
      </c>
      <c r="M54" s="1" t="str">
        <f t="shared" ref="M54:M65" si="53">IF(OR(L31="-",L31&gt;-0.02),"",L$28&amp;",")</f>
        <v/>
      </c>
      <c r="N54" s="1" t="str">
        <f t="shared" ref="N54:N65" si="54">IF(OR(N31="-",N31&lt;0.02),"",N$28&amp;",")</f>
        <v/>
      </c>
      <c r="O54" s="1" t="str">
        <f t="shared" ref="O54:O65" si="55">IF(OR(N31="-",N31&gt;-0.02),"",N$28&amp;",")</f>
        <v/>
      </c>
      <c r="P54" s="1" t="str">
        <f t="shared" ref="P54:P65" si="56">IF(OR(P31="-",P31&lt;0.02),"",P$28&amp;",")</f>
        <v/>
      </c>
      <c r="Q54" s="1" t="str">
        <f t="shared" ref="Q54:Q65" si="57">IF(OR(P31="-",P31&gt;-0.02),"",P$28&amp;",")</f>
        <v/>
      </c>
      <c r="R54" s="1" t="str">
        <f t="shared" ref="R54:R65" si="58">IF(OR(R31="-",R31&lt;0.02),"",R$28&amp;",")</f>
        <v/>
      </c>
      <c r="S54" s="1" t="str">
        <f t="shared" ref="S54:S65" si="59">IF(OR(R31="-",R31&gt;-0.02),"",R$28&amp;",")</f>
        <v/>
      </c>
      <c r="T54" s="1" t="str">
        <f t="shared" ref="T54:T65" si="60">IF(OR(T31="-",T31&lt;0.02),"",T$28&amp;",")</f>
        <v/>
      </c>
      <c r="U54" s="1" t="str">
        <f t="shared" ref="U54:U65" si="61">IF(OR(T31="-",T31&gt;-0.02),"",T$28&amp;",")</f>
        <v/>
      </c>
      <c r="V54" s="1" t="str">
        <f t="shared" ref="V54:V65" si="62">IF(OR(V31="-",V31&lt;0.02),"",V$28&amp;",")</f>
        <v/>
      </c>
      <c r="W54" s="1" t="str">
        <f t="shared" ref="W54:W65" si="63">IF(OR(V31="-",V31&gt;-0.02),"",V$28&amp;",")</f>
        <v/>
      </c>
      <c r="X54" s="1" t="str">
        <f t="shared" ref="X54:X65" si="64">IF(OR(X31="-",X31&lt;0.02),"",X$28&amp;",")</f>
        <v/>
      </c>
      <c r="Y54" s="1" t="str">
        <f t="shared" ref="Y54:Y65" si="65">IF(OR(X31="-",X31&gt;-0.02),"",X$28&amp;",")</f>
        <v>Table 1041: load characteristics (Coincidence Factor),</v>
      </c>
      <c r="Z54" s="1" t="str">
        <f t="shared" ref="Z54:Z65" si="66">IF(OR(Z31="-",Z31&lt;0.02),"",Z$28&amp;",")</f>
        <v/>
      </c>
      <c r="AA54" s="1" t="str">
        <f t="shared" ref="AA54:AA65" si="67">IF(OR(Z31="-",Z31&gt;-0.02),"",Z$28&amp;",")</f>
        <v/>
      </c>
      <c r="AB54" s="1" t="str">
        <f t="shared" ref="AB54:AB65" si="68">IF(OR(AB31="-",AB31&lt;0.02),"",AB$28&amp;",")</f>
        <v/>
      </c>
      <c r="AC54" s="1" t="str">
        <f t="shared" ref="AC54:AC65" si="69">IF(OR(AB31="-",AB31&gt;-0.02),"",AB$28&amp;",")</f>
        <v/>
      </c>
      <c r="AD54" s="1" t="str">
        <f t="shared" ref="AD54:AD65" si="70">IF(OR(AD31="-",AD31&lt;0.02),"",AD$28&amp;",")</f>
        <v/>
      </c>
      <c r="AE54" s="1" t="str">
        <f t="shared" ref="AE54:AE65" si="71">IF(OR(AD31="-",AD31&gt;-0.02),"",AD$28&amp;",")</f>
        <v/>
      </c>
      <c r="AF54" s="1" t="str">
        <f t="shared" ref="AF54:AF65" si="72">IF(OR(AF31="-",AF31&lt;0.02),"",AF$28&amp;",")</f>
        <v/>
      </c>
      <c r="AG54" s="1" t="str">
        <f t="shared" ref="AG54:AG65" si="73">IF(OR(AF31="-",AF31&gt;-0.02),"",AF$28&amp;",")</f>
        <v/>
      </c>
      <c r="AH54" s="1" t="str">
        <f t="shared" ref="AH54:AH65" si="74">IF(OR(AH31="-",AH31&lt;0.02),"",AH$28&amp;",")</f>
        <v/>
      </c>
      <c r="AI54" s="1" t="str">
        <f t="shared" ref="AI54:AI65" si="75">IF(OR(AH31="-",AH31&gt;-0.02),"",AH$28&amp;",")</f>
        <v/>
      </c>
      <c r="AJ54" s="1" t="str">
        <f t="shared" ref="AJ54:AJ65" si="76">IF(OR(AJ31="-",AJ31&lt;0.02),"",AJ$28&amp;",")</f>
        <v/>
      </c>
      <c r="AK54" s="1" t="str">
        <f t="shared" ref="AK54:AK65" si="77">IF(OR(AJ31="-",AJ31&gt;-0.02),"",AJ$28&amp;",")</f>
        <v/>
      </c>
      <c r="AL54" s="1" t="str">
        <f t="shared" ref="AL54:AL65" si="78">IF(OR(AL31="-",AL31&lt;0.02),"",AL$28&amp;",")</f>
        <v/>
      </c>
      <c r="AM54" s="1" t="str">
        <f t="shared" ref="AM54:AM65" si="79">IF(OR(AL31="-",AL31&gt;-0.02),"",AL$28&amp;",")</f>
        <v/>
      </c>
      <c r="AN54" s="1" t="str">
        <f t="shared" ref="AN54:AN65" si="80">IF(OR(AN31="-",AN31&lt;0.02),"",AN$28&amp;",")</f>
        <v>Table 1053: volumes and mpans etc forecast,</v>
      </c>
      <c r="AO54" s="1" t="str">
        <f t="shared" ref="AO54:AO65" si="81">IF(OR(AN31="-",AN31&gt;-0.02),"",AN$28&amp;",")</f>
        <v/>
      </c>
      <c r="AP54" s="1" t="str">
        <f t="shared" ref="AP54:AR65" si="82">IF(OR(AP31="-",AP31&lt;0.02),"",AP$28&amp;",")</f>
        <v>Table 1076: allowed revenue,</v>
      </c>
      <c r="AQ54" s="1" t="str">
        <f t="shared" ref="AQ54:AQ65" si="83">IF(OR(AP31="-",AP31&gt;-0.02),"",AP$28&amp;",")</f>
        <v/>
      </c>
      <c r="AR54" s="1" t="str">
        <f t="shared" si="82"/>
        <v/>
      </c>
      <c r="AS54" s="1" t="str">
        <f t="shared" ref="AS54:AS71" si="84">IF(OR(AR31="-",AR31&gt;-0.02),"",AR$28&amp;",")</f>
        <v/>
      </c>
      <c r="AT54" s="1" t="str">
        <f t="shared" ref="AT54:AU54" si="85">IF(OR(AT31="-",AT31&lt;0.02),"",AT$28&amp;",")</f>
        <v/>
      </c>
      <c r="AU54" s="1" t="str">
        <f t="shared" ref="AU54:AU71" si="86">IF(OR(AT31="-",AT31&gt;-0.02),"",AT$28&amp;",")</f>
        <v/>
      </c>
      <c r="AY54" s="1" t="str">
        <f>D54&amp;F54&amp;H54&amp;J54&amp;L54&amp;N54&amp;P54&amp;R54&amp;T54&amp;V54&amp;X54&amp;Z54&amp;AB54&amp;AD54&amp;AF54&amp;AH54&amp;AJ54&amp;AL54&amp;AN54&amp;AP54&amp;AR54&amp;AT54</f>
        <v>Table 1053: volumes and mpans etc forecast,Table 1076: allowed revenue,</v>
      </c>
      <c r="AZ54" s="1" t="str">
        <f>E54&amp;G54&amp;I54&amp;K54&amp;M54&amp;O54&amp;Q54&amp;S54&amp;U54&amp;W54&amp;Y54&amp;AA54&amp;AC54&amp;AE54&amp;AG54&amp;AI54&amp;AK54&amp;AM54&amp;AO54&amp;AQ54&amp;AS54&amp;AU54</f>
        <v>Table 1041: load characteristics (Coincidence Factor),</v>
      </c>
      <c r="BA54" s="1" t="str">
        <f>IF(AY54="","No factors contributing to greater than 2% upward change.",BC54)</f>
        <v>Gone up mainly due to Table 1053: volumes and mpans etc forecast,Table 1076: allowed revenue,</v>
      </c>
      <c r="BB54" s="1" t="str">
        <f>IF(AZ54="","No factors contributing to greater than 2% downward change.",BD54)</f>
        <v>Gone down mainly due to Table 1041: load characteristics (Coincidence Factor),</v>
      </c>
      <c r="BC54" s="1" t="str">
        <f>"Gone up mainly due to "&amp;AY54</f>
        <v>Gone up mainly due to Table 1053: volumes and mpans etc forecast,Table 1076: allowed revenue,</v>
      </c>
      <c r="BD54" s="1" t="str">
        <f>"Gone down mainly due to "&amp;AZ54</f>
        <v>Gone down mainly due to Table 1041: load characteristics (Coincidence Factor),</v>
      </c>
    </row>
    <row r="55" spans="2:56" x14ac:dyDescent="0.25">
      <c r="B55" s="1" t="s">
        <v>15</v>
      </c>
      <c r="D55" s="1" t="str">
        <f t="shared" si="44"/>
        <v/>
      </c>
      <c r="E55" s="1" t="str">
        <f t="shared" si="45"/>
        <v/>
      </c>
      <c r="F55" s="1" t="str">
        <f t="shared" si="46"/>
        <v/>
      </c>
      <c r="G55" s="1" t="str">
        <f t="shared" si="47"/>
        <v/>
      </c>
      <c r="H55" s="1" t="str">
        <f t="shared" si="48"/>
        <v/>
      </c>
      <c r="I55" s="1" t="str">
        <f t="shared" si="49"/>
        <v/>
      </c>
      <c r="J55" s="1" t="str">
        <f t="shared" si="50"/>
        <v/>
      </c>
      <c r="K55" s="1" t="str">
        <f t="shared" si="51"/>
        <v/>
      </c>
      <c r="L55" s="1" t="str">
        <f t="shared" si="52"/>
        <v/>
      </c>
      <c r="M55" s="1" t="str">
        <f t="shared" si="53"/>
        <v/>
      </c>
      <c r="N55" s="1" t="str">
        <f t="shared" si="54"/>
        <v/>
      </c>
      <c r="O55" s="1" t="str">
        <f t="shared" si="55"/>
        <v/>
      </c>
      <c r="P55" s="1" t="str">
        <f t="shared" si="56"/>
        <v/>
      </c>
      <c r="Q55" s="1" t="str">
        <f t="shared" si="57"/>
        <v/>
      </c>
      <c r="R55" s="1" t="str">
        <f t="shared" si="58"/>
        <v/>
      </c>
      <c r="S55" s="1" t="str">
        <f t="shared" si="59"/>
        <v/>
      </c>
      <c r="T55" s="1" t="str">
        <f t="shared" si="60"/>
        <v/>
      </c>
      <c r="U55" s="1" t="str">
        <f t="shared" si="61"/>
        <v/>
      </c>
      <c r="V55" s="1" t="str">
        <f t="shared" si="62"/>
        <v/>
      </c>
      <c r="W55" s="1" t="str">
        <f t="shared" si="63"/>
        <v>Table 1041: load characteristics (Load Factor),</v>
      </c>
      <c r="X55" s="1" t="str">
        <f t="shared" si="64"/>
        <v/>
      </c>
      <c r="Y55" s="1" t="str">
        <f t="shared" si="65"/>
        <v/>
      </c>
      <c r="Z55" s="1" t="str">
        <f t="shared" si="66"/>
        <v/>
      </c>
      <c r="AA55" s="1" t="str">
        <f t="shared" si="67"/>
        <v/>
      </c>
      <c r="AB55" s="1" t="str">
        <f t="shared" si="68"/>
        <v/>
      </c>
      <c r="AC55" s="1" t="str">
        <f t="shared" si="69"/>
        <v/>
      </c>
      <c r="AD55" s="1" t="str">
        <f t="shared" si="70"/>
        <v/>
      </c>
      <c r="AE55" s="1" t="str">
        <f t="shared" si="71"/>
        <v/>
      </c>
      <c r="AF55" s="1" t="str">
        <f t="shared" si="72"/>
        <v/>
      </c>
      <c r="AG55" s="1" t="str">
        <f t="shared" si="73"/>
        <v/>
      </c>
      <c r="AH55" s="1" t="str">
        <f t="shared" si="74"/>
        <v/>
      </c>
      <c r="AI55" s="1" t="str">
        <f t="shared" si="75"/>
        <v/>
      </c>
      <c r="AJ55" s="1" t="str">
        <f t="shared" si="76"/>
        <v/>
      </c>
      <c r="AK55" s="1" t="str">
        <f t="shared" si="77"/>
        <v/>
      </c>
      <c r="AL55" s="1" t="str">
        <f t="shared" si="78"/>
        <v/>
      </c>
      <c r="AM55" s="1" t="str">
        <f t="shared" si="79"/>
        <v/>
      </c>
      <c r="AN55" s="1" t="str">
        <f t="shared" si="80"/>
        <v/>
      </c>
      <c r="AO55" s="1" t="str">
        <f t="shared" si="81"/>
        <v/>
      </c>
      <c r="AP55" s="1" t="str">
        <f t="shared" si="82"/>
        <v>Table 1076: allowed revenue,</v>
      </c>
      <c r="AQ55" s="1" t="str">
        <f t="shared" si="83"/>
        <v/>
      </c>
      <c r="AR55" s="1" t="str">
        <f t="shared" si="82"/>
        <v/>
      </c>
      <c r="AS55" s="1" t="str">
        <f t="shared" si="84"/>
        <v/>
      </c>
      <c r="AT55" s="1" t="str">
        <f t="shared" ref="AT55:AU55" si="87">IF(OR(AT32="-",AT32&lt;0.02),"",AT$28&amp;",")</f>
        <v/>
      </c>
      <c r="AU55" s="1" t="str">
        <f t="shared" si="86"/>
        <v/>
      </c>
      <c r="AY55" s="1" t="str">
        <f t="shared" ref="AY55:AY70" si="88">D55&amp;F55&amp;H55&amp;J55&amp;L55&amp;N55&amp;P55&amp;R55&amp;T55&amp;V55&amp;X55&amp;Z55&amp;AB55&amp;AD55&amp;AF55&amp;AH55&amp;AJ55&amp;AL55&amp;AN55&amp;AP55&amp;AR55&amp;AT55</f>
        <v>Table 1076: allowed revenue,</v>
      </c>
      <c r="AZ55" s="1" t="str">
        <f t="shared" ref="AZ55:AZ70" si="89">E55&amp;G55&amp;I55&amp;K55&amp;M55&amp;O55&amp;Q55&amp;S55&amp;U55&amp;W55&amp;Y55&amp;AA55&amp;AC55&amp;AE55&amp;AG55&amp;AI55&amp;AK55&amp;AM55&amp;AO55&amp;AQ55&amp;AS55&amp;AU55</f>
        <v>Table 1041: load characteristics (Load Factor),</v>
      </c>
      <c r="BA55" s="1" t="str">
        <f t="shared" ref="BA55:BA71" si="90">IF(AY55="","No factors contributing to greater than 2% upward change.",BC55)</f>
        <v>Gone up mainly due to Table 1076: allowed revenue,</v>
      </c>
      <c r="BB55" s="1" t="str">
        <f t="shared" ref="BB55:BB71" si="91">IF(AZ55="","No factors contributing to greater than 2% downward change.",BD55)</f>
        <v>Gone down mainly due to Table 1041: load characteristics (Load Factor),</v>
      </c>
      <c r="BC55" s="1" t="str">
        <f t="shared" ref="BC55:BC71" si="92">"Gone up mainly due to "&amp;AY55</f>
        <v>Gone up mainly due to Table 1076: allowed revenue,</v>
      </c>
      <c r="BD55" s="1" t="str">
        <f t="shared" ref="BD55:BD71" si="93">"Gone down mainly due to "&amp;AZ55</f>
        <v>Gone down mainly due to Table 1041: load characteristics (Load Factor),</v>
      </c>
    </row>
    <row r="56" spans="2:56" x14ac:dyDescent="0.25">
      <c r="B56" s="1" t="s">
        <v>16</v>
      </c>
      <c r="D56" s="1" t="str">
        <f t="shared" si="44"/>
        <v/>
      </c>
      <c r="E56" s="1" t="str">
        <f t="shared" si="45"/>
        <v/>
      </c>
      <c r="F56" s="1" t="str">
        <f t="shared" si="46"/>
        <v/>
      </c>
      <c r="G56" s="1" t="str">
        <f t="shared" si="47"/>
        <v/>
      </c>
      <c r="H56" s="1" t="str">
        <f t="shared" si="48"/>
        <v/>
      </c>
      <c r="I56" s="1" t="str">
        <f t="shared" si="49"/>
        <v/>
      </c>
      <c r="J56" s="1" t="str">
        <f t="shared" si="50"/>
        <v/>
      </c>
      <c r="K56" s="1" t="str">
        <f t="shared" si="51"/>
        <v/>
      </c>
      <c r="L56" s="1" t="str">
        <f t="shared" si="52"/>
        <v/>
      </c>
      <c r="M56" s="1" t="str">
        <f t="shared" si="53"/>
        <v/>
      </c>
      <c r="N56" s="1" t="str">
        <f t="shared" si="54"/>
        <v/>
      </c>
      <c r="O56" s="1" t="str">
        <f t="shared" si="55"/>
        <v>Table 1020: Change In 500MW Model,</v>
      </c>
      <c r="P56" s="1" t="str">
        <f t="shared" si="56"/>
        <v/>
      </c>
      <c r="Q56" s="1" t="str">
        <f t="shared" si="57"/>
        <v/>
      </c>
      <c r="R56" s="1" t="str">
        <f t="shared" si="58"/>
        <v/>
      </c>
      <c r="S56" s="1" t="str">
        <f t="shared" si="59"/>
        <v/>
      </c>
      <c r="T56" s="1" t="str">
        <f t="shared" si="60"/>
        <v/>
      </c>
      <c r="U56" s="1" t="str">
        <f t="shared" si="61"/>
        <v/>
      </c>
      <c r="V56" s="1" t="str">
        <f t="shared" si="62"/>
        <v/>
      </c>
      <c r="W56" s="1" t="str">
        <f t="shared" si="63"/>
        <v/>
      </c>
      <c r="X56" s="1" t="str">
        <f t="shared" si="64"/>
        <v/>
      </c>
      <c r="Y56" s="1" t="str">
        <f t="shared" si="65"/>
        <v/>
      </c>
      <c r="Z56" s="1" t="str">
        <f t="shared" si="66"/>
        <v/>
      </c>
      <c r="AA56" s="1" t="str">
        <f t="shared" si="67"/>
        <v/>
      </c>
      <c r="AB56" s="1" t="str">
        <f t="shared" si="68"/>
        <v/>
      </c>
      <c r="AC56" s="1" t="str">
        <f t="shared" si="69"/>
        <v/>
      </c>
      <c r="AD56" s="1" t="str">
        <f t="shared" si="70"/>
        <v/>
      </c>
      <c r="AE56" s="1" t="str">
        <f t="shared" si="71"/>
        <v/>
      </c>
      <c r="AF56" s="1" t="str">
        <f t="shared" si="72"/>
        <v/>
      </c>
      <c r="AG56" s="1" t="str">
        <f t="shared" si="73"/>
        <v/>
      </c>
      <c r="AH56" s="1" t="str">
        <f t="shared" si="74"/>
        <v/>
      </c>
      <c r="AI56" s="1" t="str">
        <f t="shared" si="75"/>
        <v/>
      </c>
      <c r="AJ56" s="1" t="str">
        <f t="shared" si="76"/>
        <v/>
      </c>
      <c r="AK56" s="1" t="str">
        <f t="shared" si="77"/>
        <v>Table 1069: Peaking probabailities,</v>
      </c>
      <c r="AL56" s="1" t="str">
        <f t="shared" si="78"/>
        <v/>
      </c>
      <c r="AM56" s="1" t="str">
        <f t="shared" si="79"/>
        <v/>
      </c>
      <c r="AN56" s="1" t="str">
        <f t="shared" si="80"/>
        <v/>
      </c>
      <c r="AO56" s="1" t="str">
        <f t="shared" si="81"/>
        <v/>
      </c>
      <c r="AP56" s="1" t="str">
        <f t="shared" si="82"/>
        <v/>
      </c>
      <c r="AQ56" s="1" t="str">
        <f t="shared" si="83"/>
        <v/>
      </c>
      <c r="AR56" s="1" t="str">
        <f t="shared" si="82"/>
        <v/>
      </c>
      <c r="AS56" s="1" t="str">
        <f t="shared" si="84"/>
        <v/>
      </c>
      <c r="AT56" s="1" t="str">
        <f t="shared" ref="AT56:AU56" si="94">IF(OR(AT33="-",AT33&lt;0.02),"",AT$28&amp;",")</f>
        <v/>
      </c>
      <c r="AU56" s="1" t="str">
        <f t="shared" si="86"/>
        <v>Rate Of Return,</v>
      </c>
      <c r="AY56" s="1" t="str">
        <f t="shared" si="88"/>
        <v/>
      </c>
      <c r="AZ56" s="1" t="str">
        <f t="shared" si="89"/>
        <v>Table 1020: Change In 500MW Model,Table 1069: Peaking probabailities,Rate Of Return,</v>
      </c>
      <c r="BA56" s="1" t="str">
        <f t="shared" si="90"/>
        <v>No factors contributing to greater than 2% upward change.</v>
      </c>
      <c r="BB56" s="1" t="str">
        <f t="shared" si="91"/>
        <v>Gone down mainly due to Table 1020: Change In 500MW Model,Table 1069: Peaking probabailities,Rate Of Return,</v>
      </c>
      <c r="BC56" s="1" t="str">
        <f t="shared" si="92"/>
        <v xml:space="preserve">Gone up mainly due to </v>
      </c>
      <c r="BD56" s="1" t="str">
        <f t="shared" si="93"/>
        <v>Gone down mainly due to Table 1020: Change In 500MW Model,Table 1069: Peaking probabailities,Rate Of Return,</v>
      </c>
    </row>
    <row r="57" spans="2:56" x14ac:dyDescent="0.25">
      <c r="B57" s="1" t="s">
        <v>17</v>
      </c>
      <c r="D57" s="1" t="str">
        <f t="shared" si="44"/>
        <v/>
      </c>
      <c r="E57" s="1" t="str">
        <f t="shared" si="45"/>
        <v/>
      </c>
      <c r="F57" s="1" t="str">
        <f t="shared" si="46"/>
        <v/>
      </c>
      <c r="G57" s="1" t="str">
        <f t="shared" si="47"/>
        <v/>
      </c>
      <c r="H57" s="1" t="str">
        <f t="shared" si="48"/>
        <v/>
      </c>
      <c r="I57" s="1" t="str">
        <f t="shared" si="49"/>
        <v/>
      </c>
      <c r="J57" s="1" t="str">
        <f t="shared" si="50"/>
        <v/>
      </c>
      <c r="K57" s="1" t="str">
        <f t="shared" si="51"/>
        <v/>
      </c>
      <c r="L57" s="1" t="str">
        <f t="shared" si="52"/>
        <v/>
      </c>
      <c r="M57" s="1" t="str">
        <f t="shared" si="53"/>
        <v/>
      </c>
      <c r="N57" s="1" t="str">
        <f t="shared" si="54"/>
        <v/>
      </c>
      <c r="O57" s="1" t="str">
        <f t="shared" si="55"/>
        <v/>
      </c>
      <c r="P57" s="1" t="str">
        <f t="shared" si="56"/>
        <v/>
      </c>
      <c r="Q57" s="1" t="str">
        <f t="shared" si="57"/>
        <v/>
      </c>
      <c r="R57" s="1" t="str">
        <f t="shared" si="58"/>
        <v/>
      </c>
      <c r="S57" s="1" t="str">
        <f t="shared" si="59"/>
        <v/>
      </c>
      <c r="T57" s="1" t="str">
        <f t="shared" si="60"/>
        <v/>
      </c>
      <c r="U57" s="1" t="str">
        <f t="shared" si="61"/>
        <v/>
      </c>
      <c r="V57" s="1" t="str">
        <f t="shared" si="62"/>
        <v/>
      </c>
      <c r="W57" s="1" t="str">
        <f t="shared" si="63"/>
        <v/>
      </c>
      <c r="X57" s="1" t="str">
        <f t="shared" si="64"/>
        <v>Table 1041: load characteristics (Coincidence Factor),</v>
      </c>
      <c r="Y57" s="1" t="str">
        <f t="shared" si="65"/>
        <v/>
      </c>
      <c r="Z57" s="1" t="str">
        <f t="shared" si="66"/>
        <v/>
      </c>
      <c r="AA57" s="1" t="str">
        <f t="shared" si="67"/>
        <v/>
      </c>
      <c r="AB57" s="1" t="str">
        <f t="shared" si="68"/>
        <v/>
      </c>
      <c r="AC57" s="1" t="str">
        <f t="shared" si="69"/>
        <v/>
      </c>
      <c r="AD57" s="1" t="str">
        <f t="shared" si="70"/>
        <v/>
      </c>
      <c r="AE57" s="1" t="str">
        <f t="shared" si="71"/>
        <v/>
      </c>
      <c r="AF57" s="1" t="str">
        <f t="shared" si="72"/>
        <v/>
      </c>
      <c r="AG57" s="1" t="str">
        <f t="shared" si="73"/>
        <v/>
      </c>
      <c r="AH57" s="1" t="str">
        <f t="shared" si="74"/>
        <v/>
      </c>
      <c r="AI57" s="1" t="str">
        <f t="shared" si="75"/>
        <v/>
      </c>
      <c r="AJ57" s="1" t="str">
        <f t="shared" si="76"/>
        <v/>
      </c>
      <c r="AK57" s="1" t="str">
        <f t="shared" si="77"/>
        <v/>
      </c>
      <c r="AL57" s="1" t="str">
        <f t="shared" si="78"/>
        <v/>
      </c>
      <c r="AM57" s="1" t="str">
        <f t="shared" si="79"/>
        <v/>
      </c>
      <c r="AN57" s="1" t="str">
        <f t="shared" si="80"/>
        <v>Table 1053: volumes and mpans etc forecast,</v>
      </c>
      <c r="AO57" s="1" t="str">
        <f t="shared" si="81"/>
        <v/>
      </c>
      <c r="AP57" s="1" t="str">
        <f t="shared" si="82"/>
        <v>Table 1076: allowed revenue,</v>
      </c>
      <c r="AQ57" s="1" t="str">
        <f t="shared" si="83"/>
        <v/>
      </c>
      <c r="AR57" s="1" t="str">
        <f t="shared" si="82"/>
        <v/>
      </c>
      <c r="AS57" s="1" t="str">
        <f t="shared" si="84"/>
        <v/>
      </c>
      <c r="AT57" s="1" t="str">
        <f t="shared" ref="AT57:AU57" si="95">IF(OR(AT34="-",AT34&lt;0.02),"",AT$28&amp;",")</f>
        <v/>
      </c>
      <c r="AU57" s="1" t="str">
        <f t="shared" si="86"/>
        <v/>
      </c>
      <c r="AY57" s="1" t="str">
        <f t="shared" si="88"/>
        <v>Table 1041: load characteristics (Coincidence Factor),Table 1053: volumes and mpans etc forecast,Table 1076: allowed revenue,</v>
      </c>
      <c r="AZ57" s="1" t="str">
        <f t="shared" si="89"/>
        <v/>
      </c>
      <c r="BA57" s="1" t="str">
        <f t="shared" si="90"/>
        <v>Gone up mainly due to Table 1041: load characteristics (Coincidence Factor),Table 1053: volumes and mpans etc forecast,Table 1076: allowed revenue,</v>
      </c>
      <c r="BB57" s="1" t="str">
        <f t="shared" si="91"/>
        <v>No factors contributing to greater than 2% downward change.</v>
      </c>
      <c r="BC57" s="1" t="str">
        <f t="shared" si="92"/>
        <v>Gone up mainly due to Table 1041: load characteristics (Coincidence Factor),Table 1053: volumes and mpans etc forecast,Table 1076: allowed revenue,</v>
      </c>
      <c r="BD57" s="1" t="str">
        <f t="shared" si="93"/>
        <v xml:space="preserve">Gone down mainly due to </v>
      </c>
    </row>
    <row r="58" spans="2:56" x14ac:dyDescent="0.25">
      <c r="B58" s="1" t="s">
        <v>18</v>
      </c>
      <c r="D58" s="1" t="str">
        <f t="shared" si="44"/>
        <v/>
      </c>
      <c r="E58" s="1" t="str">
        <f t="shared" si="45"/>
        <v/>
      </c>
      <c r="F58" s="1" t="str">
        <f t="shared" si="46"/>
        <v/>
      </c>
      <c r="G58" s="1" t="str">
        <f t="shared" si="47"/>
        <v/>
      </c>
      <c r="H58" s="1" t="str">
        <f t="shared" si="48"/>
        <v/>
      </c>
      <c r="I58" s="1" t="str">
        <f t="shared" si="49"/>
        <v/>
      </c>
      <c r="J58" s="1" t="str">
        <f t="shared" si="50"/>
        <v/>
      </c>
      <c r="K58" s="1" t="str">
        <f t="shared" si="51"/>
        <v/>
      </c>
      <c r="L58" s="1" t="str">
        <f t="shared" si="52"/>
        <v/>
      </c>
      <c r="M58" s="1" t="str">
        <f t="shared" si="53"/>
        <v/>
      </c>
      <c r="N58" s="1" t="str">
        <f t="shared" si="54"/>
        <v/>
      </c>
      <c r="O58" s="1" t="str">
        <f t="shared" si="55"/>
        <v/>
      </c>
      <c r="P58" s="1" t="str">
        <f t="shared" si="56"/>
        <v/>
      </c>
      <c r="Q58" s="1" t="str">
        <f t="shared" si="57"/>
        <v/>
      </c>
      <c r="R58" s="1" t="str">
        <f t="shared" si="58"/>
        <v/>
      </c>
      <c r="S58" s="1" t="str">
        <f t="shared" si="59"/>
        <v/>
      </c>
      <c r="T58" s="1" t="str">
        <f t="shared" si="60"/>
        <v/>
      </c>
      <c r="U58" s="1" t="str">
        <f t="shared" si="61"/>
        <v/>
      </c>
      <c r="V58" s="1" t="str">
        <f t="shared" si="62"/>
        <v/>
      </c>
      <c r="W58" s="1" t="str">
        <f t="shared" si="63"/>
        <v>Table 1041: load characteristics (Load Factor),</v>
      </c>
      <c r="X58" s="1" t="str">
        <f t="shared" si="64"/>
        <v>Table 1041: load characteristics (Coincidence Factor),</v>
      </c>
      <c r="Y58" s="1" t="str">
        <f t="shared" si="65"/>
        <v/>
      </c>
      <c r="Z58" s="1" t="str">
        <f t="shared" si="66"/>
        <v/>
      </c>
      <c r="AA58" s="1" t="str">
        <f t="shared" si="67"/>
        <v/>
      </c>
      <c r="AB58" s="1" t="str">
        <f t="shared" si="68"/>
        <v/>
      </c>
      <c r="AC58" s="1" t="str">
        <f t="shared" si="69"/>
        <v/>
      </c>
      <c r="AD58" s="1" t="str">
        <f t="shared" si="70"/>
        <v/>
      </c>
      <c r="AE58" s="1" t="str">
        <f t="shared" si="71"/>
        <v/>
      </c>
      <c r="AF58" s="1" t="str">
        <f t="shared" si="72"/>
        <v/>
      </c>
      <c r="AG58" s="1" t="str">
        <f t="shared" si="73"/>
        <v/>
      </c>
      <c r="AH58" s="1" t="str">
        <f t="shared" si="74"/>
        <v/>
      </c>
      <c r="AI58" s="1" t="str">
        <f t="shared" si="75"/>
        <v/>
      </c>
      <c r="AJ58" s="1" t="str">
        <f t="shared" si="76"/>
        <v/>
      </c>
      <c r="AK58" s="1" t="str">
        <f t="shared" si="77"/>
        <v/>
      </c>
      <c r="AL58" s="1" t="str">
        <f t="shared" si="78"/>
        <v/>
      </c>
      <c r="AM58" s="1" t="str">
        <f t="shared" si="79"/>
        <v/>
      </c>
      <c r="AN58" s="1" t="str">
        <f t="shared" si="80"/>
        <v/>
      </c>
      <c r="AO58" s="1" t="str">
        <f t="shared" si="81"/>
        <v/>
      </c>
      <c r="AP58" s="1" t="str">
        <f t="shared" si="82"/>
        <v>Table 1076: allowed revenue,</v>
      </c>
      <c r="AQ58" s="1" t="str">
        <f t="shared" si="83"/>
        <v/>
      </c>
      <c r="AR58" s="1" t="str">
        <f t="shared" si="82"/>
        <v/>
      </c>
      <c r="AS58" s="1" t="str">
        <f t="shared" si="84"/>
        <v/>
      </c>
      <c r="AT58" s="1" t="str">
        <f t="shared" ref="AT58:AU58" si="96">IF(OR(AT35="-",AT35&lt;0.02),"",AT$28&amp;",")</f>
        <v/>
      </c>
      <c r="AU58" s="1" t="str">
        <f t="shared" si="86"/>
        <v/>
      </c>
      <c r="AY58" s="1" t="str">
        <f t="shared" si="88"/>
        <v>Table 1041: load characteristics (Coincidence Factor),Table 1076: allowed revenue,</v>
      </c>
      <c r="AZ58" s="1" t="str">
        <f t="shared" si="89"/>
        <v>Table 1041: load characteristics (Load Factor),</v>
      </c>
      <c r="BA58" s="1" t="str">
        <f t="shared" si="90"/>
        <v>Gone up mainly due to Table 1041: load characteristics (Coincidence Factor),Table 1076: allowed revenue,</v>
      </c>
      <c r="BB58" s="1" t="str">
        <f t="shared" si="91"/>
        <v>Gone down mainly due to Table 1041: load characteristics (Load Factor),</v>
      </c>
      <c r="BC58" s="1" t="str">
        <f t="shared" si="92"/>
        <v>Gone up mainly due to Table 1041: load characteristics (Coincidence Factor),Table 1076: allowed revenue,</v>
      </c>
      <c r="BD58" s="1" t="str">
        <f t="shared" si="93"/>
        <v>Gone down mainly due to Table 1041: load characteristics (Load Factor),</v>
      </c>
    </row>
    <row r="59" spans="2:56" x14ac:dyDescent="0.25">
      <c r="B59" s="1" t="s">
        <v>19</v>
      </c>
      <c r="D59" s="1" t="str">
        <f t="shared" si="44"/>
        <v/>
      </c>
      <c r="E59" s="1" t="str">
        <f t="shared" si="45"/>
        <v/>
      </c>
      <c r="F59" s="1" t="str">
        <f t="shared" si="46"/>
        <v/>
      </c>
      <c r="G59" s="1" t="str">
        <f t="shared" si="47"/>
        <v/>
      </c>
      <c r="H59" s="1" t="str">
        <f t="shared" si="48"/>
        <v/>
      </c>
      <c r="I59" s="1" t="str">
        <f t="shared" si="49"/>
        <v/>
      </c>
      <c r="J59" s="1" t="str">
        <f t="shared" si="50"/>
        <v/>
      </c>
      <c r="K59" s="1" t="str">
        <f t="shared" si="51"/>
        <v/>
      </c>
      <c r="L59" s="1" t="str">
        <f t="shared" si="52"/>
        <v/>
      </c>
      <c r="M59" s="1" t="str">
        <f t="shared" si="53"/>
        <v/>
      </c>
      <c r="N59" s="1" t="str">
        <f t="shared" si="54"/>
        <v/>
      </c>
      <c r="O59" s="1" t="str">
        <f t="shared" si="55"/>
        <v>Table 1020: Change In 500MW Model,</v>
      </c>
      <c r="P59" s="1" t="str">
        <f t="shared" si="56"/>
        <v/>
      </c>
      <c r="Q59" s="1" t="str">
        <f t="shared" si="57"/>
        <v/>
      </c>
      <c r="R59" s="1" t="str">
        <f t="shared" si="58"/>
        <v/>
      </c>
      <c r="S59" s="1" t="str">
        <f t="shared" si="59"/>
        <v/>
      </c>
      <c r="T59" s="1" t="str">
        <f t="shared" si="60"/>
        <v/>
      </c>
      <c r="U59" s="1" t="str">
        <f t="shared" si="61"/>
        <v/>
      </c>
      <c r="V59" s="1" t="str">
        <f t="shared" si="62"/>
        <v/>
      </c>
      <c r="W59" s="1" t="str">
        <f t="shared" si="63"/>
        <v/>
      </c>
      <c r="X59" s="1" t="str">
        <f t="shared" si="64"/>
        <v/>
      </c>
      <c r="Y59" s="1" t="str">
        <f t="shared" si="65"/>
        <v/>
      </c>
      <c r="Z59" s="1" t="str">
        <f t="shared" si="66"/>
        <v/>
      </c>
      <c r="AA59" s="1" t="str">
        <f t="shared" si="67"/>
        <v/>
      </c>
      <c r="AB59" s="1" t="str">
        <f t="shared" si="68"/>
        <v/>
      </c>
      <c r="AC59" s="1" t="str">
        <f t="shared" si="69"/>
        <v/>
      </c>
      <c r="AD59" s="1" t="str">
        <f t="shared" si="70"/>
        <v/>
      </c>
      <c r="AE59" s="1" t="str">
        <f t="shared" si="71"/>
        <v/>
      </c>
      <c r="AF59" s="1" t="str">
        <f t="shared" si="72"/>
        <v>Table 1061/1062: TPR data,</v>
      </c>
      <c r="AG59" s="1" t="str">
        <f t="shared" si="73"/>
        <v/>
      </c>
      <c r="AH59" s="1" t="str">
        <f t="shared" si="74"/>
        <v/>
      </c>
      <c r="AI59" s="1" t="str">
        <f t="shared" si="75"/>
        <v/>
      </c>
      <c r="AJ59" s="1" t="str">
        <f t="shared" si="76"/>
        <v/>
      </c>
      <c r="AK59" s="1" t="str">
        <f t="shared" si="77"/>
        <v>Table 1069: Peaking probabailities,</v>
      </c>
      <c r="AL59" s="1" t="str">
        <f t="shared" si="78"/>
        <v/>
      </c>
      <c r="AM59" s="1" t="str">
        <f t="shared" si="79"/>
        <v/>
      </c>
      <c r="AN59" s="1" t="str">
        <f t="shared" si="80"/>
        <v/>
      </c>
      <c r="AO59" s="1" t="str">
        <f t="shared" si="81"/>
        <v/>
      </c>
      <c r="AP59" s="1" t="str">
        <f t="shared" si="82"/>
        <v>Table 1076: allowed revenue,</v>
      </c>
      <c r="AQ59" s="1" t="str">
        <f t="shared" si="83"/>
        <v/>
      </c>
      <c r="AR59" s="1" t="str">
        <f t="shared" si="82"/>
        <v/>
      </c>
      <c r="AS59" s="1" t="str">
        <f t="shared" si="84"/>
        <v/>
      </c>
      <c r="AT59" s="1" t="str">
        <f t="shared" ref="AT59:AU59" si="97">IF(OR(AT36="-",AT36&lt;0.02),"",AT$28&amp;",")</f>
        <v/>
      </c>
      <c r="AU59" s="1" t="str">
        <f t="shared" si="86"/>
        <v>Rate Of Return,</v>
      </c>
      <c r="AY59" s="1" t="str">
        <f t="shared" si="88"/>
        <v>Table 1061/1062: TPR data,Table 1076: allowed revenue,</v>
      </c>
      <c r="AZ59" s="1" t="str">
        <f t="shared" si="89"/>
        <v>Table 1020: Change In 500MW Model,Table 1069: Peaking probabailities,Rate Of Return,</v>
      </c>
      <c r="BA59" s="1" t="str">
        <f t="shared" si="90"/>
        <v>Gone up mainly due to Table 1061/1062: TPR data,Table 1076: allowed revenue,</v>
      </c>
      <c r="BB59" s="1" t="str">
        <f t="shared" si="91"/>
        <v>Gone down mainly due to Table 1020: Change In 500MW Model,Table 1069: Peaking probabailities,Rate Of Return,</v>
      </c>
      <c r="BC59" s="1" t="str">
        <f t="shared" si="92"/>
        <v>Gone up mainly due to Table 1061/1062: TPR data,Table 1076: allowed revenue,</v>
      </c>
      <c r="BD59" s="1" t="str">
        <f t="shared" si="93"/>
        <v>Gone down mainly due to Table 1020: Change In 500MW Model,Table 1069: Peaking probabailities,Rate Of Return,</v>
      </c>
    </row>
    <row r="60" spans="2:56" x14ac:dyDescent="0.25">
      <c r="B60" s="1" t="s">
        <v>20</v>
      </c>
      <c r="D60" s="1" t="str">
        <f t="shared" si="44"/>
        <v/>
      </c>
      <c r="E60" s="1" t="str">
        <f t="shared" si="45"/>
        <v/>
      </c>
      <c r="F60" s="1" t="str">
        <f t="shared" si="46"/>
        <v/>
      </c>
      <c r="G60" s="1" t="str">
        <f t="shared" si="47"/>
        <v/>
      </c>
      <c r="H60" s="1" t="str">
        <f t="shared" si="48"/>
        <v/>
      </c>
      <c r="I60" s="1" t="str">
        <f t="shared" si="49"/>
        <v/>
      </c>
      <c r="J60" s="1" t="str">
        <f t="shared" si="50"/>
        <v/>
      </c>
      <c r="K60" s="1" t="str">
        <f t="shared" si="51"/>
        <v/>
      </c>
      <c r="L60" s="1" t="str">
        <f t="shared" si="52"/>
        <v/>
      </c>
      <c r="M60" s="1" t="str">
        <f t="shared" si="53"/>
        <v/>
      </c>
      <c r="N60" s="1" t="str">
        <f t="shared" si="54"/>
        <v/>
      </c>
      <c r="O60" s="1" t="str">
        <f t="shared" si="55"/>
        <v/>
      </c>
      <c r="P60" s="1" t="str">
        <f t="shared" si="56"/>
        <v/>
      </c>
      <c r="Q60" s="1" t="str">
        <f t="shared" si="57"/>
        <v/>
      </c>
      <c r="R60" s="1" t="str">
        <f t="shared" si="58"/>
        <v/>
      </c>
      <c r="S60" s="1" t="str">
        <f t="shared" si="59"/>
        <v/>
      </c>
      <c r="T60" s="1" t="str">
        <f t="shared" si="60"/>
        <v/>
      </c>
      <c r="U60" s="1" t="str">
        <f t="shared" si="61"/>
        <v/>
      </c>
      <c r="V60" s="1" t="str">
        <f t="shared" si="62"/>
        <v/>
      </c>
      <c r="W60" s="1" t="str">
        <f t="shared" si="63"/>
        <v/>
      </c>
      <c r="X60" s="1" t="str">
        <f t="shared" si="64"/>
        <v>Table 1041: load characteristics (Coincidence Factor),</v>
      </c>
      <c r="Y60" s="1" t="str">
        <f t="shared" si="65"/>
        <v/>
      </c>
      <c r="Z60" s="1" t="str">
        <f t="shared" si="66"/>
        <v/>
      </c>
      <c r="AA60" s="1" t="str">
        <f t="shared" si="67"/>
        <v/>
      </c>
      <c r="AB60" s="1" t="str">
        <f t="shared" si="68"/>
        <v/>
      </c>
      <c r="AC60" s="1" t="str">
        <f t="shared" si="69"/>
        <v/>
      </c>
      <c r="AD60" s="1" t="str">
        <f t="shared" si="70"/>
        <v/>
      </c>
      <c r="AE60" s="1" t="str">
        <f t="shared" si="71"/>
        <v/>
      </c>
      <c r="AF60" s="1" t="str">
        <f t="shared" si="72"/>
        <v/>
      </c>
      <c r="AG60" s="1" t="str">
        <f t="shared" si="73"/>
        <v/>
      </c>
      <c r="AH60" s="1" t="str">
        <f t="shared" si="74"/>
        <v/>
      </c>
      <c r="AI60" s="1" t="str">
        <f t="shared" si="75"/>
        <v/>
      </c>
      <c r="AJ60" s="1" t="str">
        <f t="shared" si="76"/>
        <v/>
      </c>
      <c r="AK60" s="1" t="str">
        <f t="shared" si="77"/>
        <v/>
      </c>
      <c r="AL60" s="1" t="str">
        <f t="shared" si="78"/>
        <v/>
      </c>
      <c r="AM60" s="1" t="str">
        <f t="shared" si="79"/>
        <v/>
      </c>
      <c r="AN60" s="1" t="str">
        <f t="shared" si="80"/>
        <v>Table 1053: volumes and mpans etc forecast,</v>
      </c>
      <c r="AO60" s="1" t="str">
        <f t="shared" si="81"/>
        <v/>
      </c>
      <c r="AP60" s="1" t="str">
        <f t="shared" si="82"/>
        <v>Table 1076: allowed revenue,</v>
      </c>
      <c r="AQ60" s="1" t="str">
        <f t="shared" si="83"/>
        <v/>
      </c>
      <c r="AR60" s="1" t="str">
        <f t="shared" si="82"/>
        <v/>
      </c>
      <c r="AS60" s="1" t="str">
        <f t="shared" si="84"/>
        <v/>
      </c>
      <c r="AT60" s="1" t="str">
        <f t="shared" ref="AT60:AU60" si="98">IF(OR(AT37="-",AT37&lt;0.02),"",AT$28&amp;",")</f>
        <v/>
      </c>
      <c r="AU60" s="1" t="str">
        <f t="shared" si="86"/>
        <v/>
      </c>
      <c r="AY60" s="1" t="str">
        <f t="shared" si="88"/>
        <v>Table 1041: load characteristics (Coincidence Factor),Table 1053: volumes and mpans etc forecast,Table 1076: allowed revenue,</v>
      </c>
      <c r="AZ60" s="1" t="str">
        <f t="shared" si="89"/>
        <v/>
      </c>
      <c r="BA60" s="1" t="str">
        <f t="shared" si="90"/>
        <v>Gone up mainly due to Table 1041: load characteristics (Coincidence Factor),Table 1053: volumes and mpans etc forecast,Table 1076: allowed revenue,</v>
      </c>
      <c r="BB60" s="1" t="str">
        <f t="shared" si="91"/>
        <v>No factors contributing to greater than 2% downward change.</v>
      </c>
      <c r="BC60" s="1" t="str">
        <f t="shared" si="92"/>
        <v>Gone up mainly due to Table 1041: load characteristics (Coincidence Factor),Table 1053: volumes and mpans etc forecast,Table 1076: allowed revenue,</v>
      </c>
      <c r="BD60" s="1" t="str">
        <f t="shared" si="93"/>
        <v xml:space="preserve">Gone down mainly due to </v>
      </c>
    </row>
    <row r="61" spans="2:56" x14ac:dyDescent="0.25">
      <c r="B61" s="1" t="s">
        <v>21</v>
      </c>
      <c r="D61" s="1" t="str">
        <f t="shared" si="44"/>
        <v/>
      </c>
      <c r="E61" s="1" t="str">
        <f t="shared" si="45"/>
        <v/>
      </c>
      <c r="F61" s="1" t="str">
        <f t="shared" si="46"/>
        <v/>
      </c>
      <c r="G61" s="1" t="str">
        <f t="shared" si="47"/>
        <v/>
      </c>
      <c r="H61" s="1" t="str">
        <f t="shared" si="48"/>
        <v/>
      </c>
      <c r="I61" s="1" t="str">
        <f t="shared" si="49"/>
        <v/>
      </c>
      <c r="J61" s="1" t="str">
        <f t="shared" si="50"/>
        <v/>
      </c>
      <c r="K61" s="1" t="str">
        <f t="shared" si="51"/>
        <v/>
      </c>
      <c r="L61" s="1" t="str">
        <f t="shared" si="52"/>
        <v/>
      </c>
      <c r="M61" s="1" t="str">
        <f t="shared" si="53"/>
        <v/>
      </c>
      <c r="N61" s="1" t="str">
        <f t="shared" si="54"/>
        <v/>
      </c>
      <c r="O61" s="1" t="str">
        <f t="shared" si="55"/>
        <v/>
      </c>
      <c r="P61" s="1" t="str">
        <f t="shared" si="56"/>
        <v/>
      </c>
      <c r="Q61" s="1" t="str">
        <f t="shared" si="57"/>
        <v/>
      </c>
      <c r="R61" s="1" t="str">
        <f t="shared" si="58"/>
        <v/>
      </c>
      <c r="S61" s="1" t="str">
        <f t="shared" si="59"/>
        <v/>
      </c>
      <c r="T61" s="1" t="str">
        <f t="shared" si="60"/>
        <v/>
      </c>
      <c r="U61" s="1" t="str">
        <f t="shared" si="61"/>
        <v/>
      </c>
      <c r="V61" s="1" t="str">
        <f t="shared" si="62"/>
        <v/>
      </c>
      <c r="W61" s="1" t="str">
        <f t="shared" si="63"/>
        <v/>
      </c>
      <c r="X61" s="1" t="str">
        <f t="shared" si="64"/>
        <v>Table 1041: load characteristics (Coincidence Factor),</v>
      </c>
      <c r="Y61" s="1" t="str">
        <f t="shared" si="65"/>
        <v/>
      </c>
      <c r="Z61" s="1" t="str">
        <f t="shared" si="66"/>
        <v/>
      </c>
      <c r="AA61" s="1" t="str">
        <f t="shared" si="67"/>
        <v/>
      </c>
      <c r="AB61" s="1" t="str">
        <f t="shared" si="68"/>
        <v/>
      </c>
      <c r="AC61" s="1" t="str">
        <f t="shared" si="69"/>
        <v/>
      </c>
      <c r="AD61" s="1" t="str">
        <f t="shared" si="70"/>
        <v/>
      </c>
      <c r="AE61" s="1" t="str">
        <f t="shared" si="71"/>
        <v/>
      </c>
      <c r="AF61" s="1" t="str">
        <f t="shared" si="72"/>
        <v/>
      </c>
      <c r="AG61" s="1" t="str">
        <f t="shared" si="73"/>
        <v/>
      </c>
      <c r="AH61" s="1" t="str">
        <f t="shared" si="74"/>
        <v/>
      </c>
      <c r="AI61" s="1" t="str">
        <f t="shared" si="75"/>
        <v/>
      </c>
      <c r="AJ61" s="1" t="str">
        <f t="shared" si="76"/>
        <v/>
      </c>
      <c r="AK61" s="1" t="str">
        <f t="shared" si="77"/>
        <v/>
      </c>
      <c r="AL61" s="1" t="str">
        <f t="shared" si="78"/>
        <v/>
      </c>
      <c r="AM61" s="1" t="str">
        <f t="shared" si="79"/>
        <v/>
      </c>
      <c r="AN61" s="1" t="str">
        <f t="shared" si="80"/>
        <v>Table 1053: volumes and mpans etc forecast,</v>
      </c>
      <c r="AO61" s="1" t="str">
        <f t="shared" si="81"/>
        <v/>
      </c>
      <c r="AP61" s="1" t="str">
        <f t="shared" si="82"/>
        <v>Table 1076: allowed revenue,</v>
      </c>
      <c r="AQ61" s="1" t="str">
        <f t="shared" si="83"/>
        <v/>
      </c>
      <c r="AR61" s="1" t="str">
        <f t="shared" si="82"/>
        <v/>
      </c>
      <c r="AS61" s="1" t="str">
        <f t="shared" si="84"/>
        <v/>
      </c>
      <c r="AT61" s="1" t="str">
        <f t="shared" ref="AT61:AU61" si="99">IF(OR(AT38="-",AT38&lt;0.02),"",AT$28&amp;",")</f>
        <v/>
      </c>
      <c r="AU61" s="1" t="str">
        <f t="shared" si="86"/>
        <v/>
      </c>
      <c r="AY61" s="1" t="str">
        <f t="shared" si="88"/>
        <v>Table 1041: load characteristics (Coincidence Factor),Table 1053: volumes and mpans etc forecast,Table 1076: allowed revenue,</v>
      </c>
      <c r="AZ61" s="1" t="str">
        <f t="shared" si="89"/>
        <v/>
      </c>
      <c r="BA61" s="1" t="str">
        <f t="shared" si="90"/>
        <v>Gone up mainly due to Table 1041: load characteristics (Coincidence Factor),Table 1053: volumes and mpans etc forecast,Table 1076: allowed revenue,</v>
      </c>
      <c r="BB61" s="1" t="str">
        <f t="shared" si="91"/>
        <v>No factors contributing to greater than 2% downward change.</v>
      </c>
      <c r="BC61" s="1" t="str">
        <f t="shared" si="92"/>
        <v>Gone up mainly due to Table 1041: load characteristics (Coincidence Factor),Table 1053: volumes and mpans etc forecast,Table 1076: allowed revenue,</v>
      </c>
      <c r="BD61" s="1" t="str">
        <f t="shared" si="93"/>
        <v xml:space="preserve">Gone down mainly due to </v>
      </c>
    </row>
    <row r="62" spans="2:56" x14ac:dyDescent="0.25">
      <c r="B62" s="1" t="s">
        <v>22</v>
      </c>
      <c r="D62" s="1" t="str">
        <f t="shared" si="44"/>
        <v/>
      </c>
      <c r="E62" s="1" t="str">
        <f t="shared" si="45"/>
        <v/>
      </c>
      <c r="F62" s="1" t="str">
        <f t="shared" si="46"/>
        <v/>
      </c>
      <c r="G62" s="1" t="str">
        <f t="shared" si="47"/>
        <v/>
      </c>
      <c r="H62" s="1" t="str">
        <f t="shared" si="48"/>
        <v/>
      </c>
      <c r="I62" s="1" t="str">
        <f t="shared" si="49"/>
        <v/>
      </c>
      <c r="J62" s="1" t="str">
        <f t="shared" si="50"/>
        <v/>
      </c>
      <c r="K62" s="1" t="str">
        <f t="shared" si="51"/>
        <v/>
      </c>
      <c r="L62" s="1" t="str">
        <f t="shared" si="52"/>
        <v/>
      </c>
      <c r="M62" s="1" t="str">
        <f t="shared" si="53"/>
        <v/>
      </c>
      <c r="N62" s="1" t="str">
        <f t="shared" si="54"/>
        <v/>
      </c>
      <c r="O62" s="1" t="str">
        <f t="shared" si="55"/>
        <v/>
      </c>
      <c r="P62" s="1" t="str">
        <f t="shared" si="56"/>
        <v/>
      </c>
      <c r="Q62" s="1" t="str">
        <f t="shared" si="57"/>
        <v/>
      </c>
      <c r="R62" s="1" t="str">
        <f t="shared" si="58"/>
        <v/>
      </c>
      <c r="S62" s="1" t="str">
        <f t="shared" si="59"/>
        <v/>
      </c>
      <c r="T62" s="1" t="str">
        <f t="shared" si="60"/>
        <v/>
      </c>
      <c r="U62" s="1" t="str">
        <f t="shared" si="61"/>
        <v/>
      </c>
      <c r="V62" s="1" t="str">
        <f t="shared" si="62"/>
        <v/>
      </c>
      <c r="W62" s="1" t="str">
        <f t="shared" si="63"/>
        <v>Table 1041: load characteristics (Load Factor),</v>
      </c>
      <c r="X62" s="1" t="str">
        <f t="shared" si="64"/>
        <v/>
      </c>
      <c r="Y62" s="1" t="str">
        <f t="shared" si="65"/>
        <v>Table 1041: load characteristics (Coincidence Factor),</v>
      </c>
      <c r="Z62" s="1" t="str">
        <f t="shared" si="66"/>
        <v/>
      </c>
      <c r="AA62" s="1" t="str">
        <f t="shared" si="67"/>
        <v/>
      </c>
      <c r="AB62" s="1" t="str">
        <f t="shared" si="68"/>
        <v/>
      </c>
      <c r="AC62" s="1" t="str">
        <f t="shared" si="69"/>
        <v/>
      </c>
      <c r="AD62" s="1" t="str">
        <f t="shared" si="70"/>
        <v/>
      </c>
      <c r="AE62" s="1" t="str">
        <f t="shared" si="71"/>
        <v/>
      </c>
      <c r="AF62" s="1" t="str">
        <f t="shared" si="72"/>
        <v/>
      </c>
      <c r="AG62" s="1" t="str">
        <f t="shared" si="73"/>
        <v/>
      </c>
      <c r="AH62" s="1" t="str">
        <f t="shared" si="74"/>
        <v/>
      </c>
      <c r="AI62" s="1" t="str">
        <f t="shared" si="75"/>
        <v/>
      </c>
      <c r="AJ62" s="1" t="str">
        <f t="shared" si="76"/>
        <v/>
      </c>
      <c r="AK62" s="1" t="str">
        <f t="shared" si="77"/>
        <v/>
      </c>
      <c r="AL62" s="1" t="str">
        <f t="shared" si="78"/>
        <v/>
      </c>
      <c r="AM62" s="1" t="str">
        <f t="shared" si="79"/>
        <v/>
      </c>
      <c r="AN62" s="1" t="str">
        <f t="shared" si="80"/>
        <v>Table 1053: volumes and mpans etc forecast,</v>
      </c>
      <c r="AO62" s="1" t="str">
        <f t="shared" si="81"/>
        <v/>
      </c>
      <c r="AP62" s="1" t="str">
        <f t="shared" si="82"/>
        <v>Table 1076: allowed revenue,</v>
      </c>
      <c r="AQ62" s="1" t="str">
        <f t="shared" si="83"/>
        <v/>
      </c>
      <c r="AR62" s="1" t="str">
        <f t="shared" si="82"/>
        <v/>
      </c>
      <c r="AS62" s="1" t="str">
        <f t="shared" si="84"/>
        <v/>
      </c>
      <c r="AT62" s="1" t="str">
        <f t="shared" ref="AT62:AU62" si="100">IF(OR(AT39="-",AT39&lt;0.02),"",AT$28&amp;",")</f>
        <v/>
      </c>
      <c r="AU62" s="1" t="str">
        <f t="shared" si="86"/>
        <v/>
      </c>
      <c r="AY62" s="1" t="str">
        <f t="shared" si="88"/>
        <v>Table 1053: volumes and mpans etc forecast,Table 1076: allowed revenue,</v>
      </c>
      <c r="AZ62" s="1" t="str">
        <f t="shared" si="89"/>
        <v>Table 1041: load characteristics (Load Factor),Table 1041: load characteristics (Coincidence Factor),</v>
      </c>
      <c r="BA62" s="1" t="str">
        <f t="shared" si="90"/>
        <v>Gone up mainly due to Table 1053: volumes and mpans etc forecast,Table 1076: allowed revenue,</v>
      </c>
      <c r="BB62" s="1" t="str">
        <f t="shared" si="91"/>
        <v>Gone down mainly due to Table 1041: load characteristics (Load Factor),Table 1041: load characteristics (Coincidence Factor),</v>
      </c>
      <c r="BC62" s="1" t="str">
        <f t="shared" si="92"/>
        <v>Gone up mainly due to Table 1053: volumes and mpans etc forecast,Table 1076: allowed revenue,</v>
      </c>
      <c r="BD62" s="1" t="str">
        <f t="shared" si="93"/>
        <v>Gone down mainly due to Table 1041: load characteristics (Load Factor),Table 1041: load characteristics (Coincidence Factor),</v>
      </c>
    </row>
    <row r="63" spans="2:56" x14ac:dyDescent="0.25">
      <c r="B63" s="1" t="s">
        <v>92</v>
      </c>
      <c r="D63" s="1" t="str">
        <f t="shared" si="44"/>
        <v/>
      </c>
      <c r="E63" s="1" t="str">
        <f t="shared" si="45"/>
        <v/>
      </c>
      <c r="F63" s="1" t="str">
        <f t="shared" si="46"/>
        <v/>
      </c>
      <c r="G63" s="1" t="str">
        <f t="shared" si="47"/>
        <v/>
      </c>
      <c r="H63" s="1" t="str">
        <f t="shared" si="48"/>
        <v/>
      </c>
      <c r="I63" s="1" t="str">
        <f t="shared" si="49"/>
        <v/>
      </c>
      <c r="J63" s="1" t="str">
        <f t="shared" si="50"/>
        <v/>
      </c>
      <c r="K63" s="1" t="str">
        <f t="shared" si="51"/>
        <v/>
      </c>
      <c r="L63" s="1" t="str">
        <f t="shared" si="52"/>
        <v/>
      </c>
      <c r="M63" s="1" t="str">
        <f t="shared" si="53"/>
        <v/>
      </c>
      <c r="N63" s="1" t="str">
        <f t="shared" si="54"/>
        <v/>
      </c>
      <c r="O63" s="1" t="str">
        <f t="shared" si="55"/>
        <v/>
      </c>
      <c r="P63" s="1" t="str">
        <f t="shared" si="56"/>
        <v/>
      </c>
      <c r="Q63" s="1" t="str">
        <f t="shared" si="57"/>
        <v/>
      </c>
      <c r="R63" s="1" t="str">
        <f t="shared" si="58"/>
        <v/>
      </c>
      <c r="S63" s="1" t="str">
        <f t="shared" si="59"/>
        <v/>
      </c>
      <c r="T63" s="1" t="str">
        <f t="shared" si="60"/>
        <v/>
      </c>
      <c r="U63" s="1" t="str">
        <f t="shared" si="61"/>
        <v/>
      </c>
      <c r="V63" s="1" t="str">
        <f t="shared" si="62"/>
        <v/>
      </c>
      <c r="W63" s="1" t="str">
        <f t="shared" si="63"/>
        <v/>
      </c>
      <c r="X63" s="1" t="str">
        <f t="shared" si="64"/>
        <v/>
      </c>
      <c r="Y63" s="1" t="str">
        <f t="shared" si="65"/>
        <v/>
      </c>
      <c r="Z63" s="1" t="str">
        <f t="shared" si="66"/>
        <v/>
      </c>
      <c r="AA63" s="1" t="str">
        <f t="shared" si="67"/>
        <v/>
      </c>
      <c r="AB63" s="1" t="str">
        <f t="shared" si="68"/>
        <v/>
      </c>
      <c r="AC63" s="1" t="str">
        <f t="shared" si="69"/>
        <v/>
      </c>
      <c r="AD63" s="1" t="str">
        <f t="shared" si="70"/>
        <v/>
      </c>
      <c r="AE63" s="1" t="str">
        <f t="shared" si="71"/>
        <v/>
      </c>
      <c r="AF63" s="1" t="str">
        <f t="shared" si="72"/>
        <v/>
      </c>
      <c r="AG63" s="1" t="str">
        <f t="shared" si="73"/>
        <v/>
      </c>
      <c r="AH63" s="1" t="str">
        <f t="shared" si="74"/>
        <v/>
      </c>
      <c r="AI63" s="1" t="str">
        <f t="shared" si="75"/>
        <v/>
      </c>
      <c r="AJ63" s="1" t="str">
        <f t="shared" si="76"/>
        <v/>
      </c>
      <c r="AK63" s="1" t="str">
        <f t="shared" si="77"/>
        <v/>
      </c>
      <c r="AL63" s="1" t="str">
        <f t="shared" si="78"/>
        <v/>
      </c>
      <c r="AM63" s="1" t="str">
        <f t="shared" si="79"/>
        <v/>
      </c>
      <c r="AN63" s="1" t="str">
        <f t="shared" si="80"/>
        <v/>
      </c>
      <c r="AO63" s="1" t="str">
        <f t="shared" si="81"/>
        <v/>
      </c>
      <c r="AP63" s="1" t="str">
        <f t="shared" si="82"/>
        <v/>
      </c>
      <c r="AQ63" s="1" t="str">
        <f t="shared" si="83"/>
        <v/>
      </c>
      <c r="AR63" s="1" t="str">
        <f t="shared" si="82"/>
        <v/>
      </c>
      <c r="AS63" s="1" t="str">
        <f t="shared" si="84"/>
        <v/>
      </c>
      <c r="AT63" s="1" t="str">
        <f t="shared" ref="AT63:AU63" si="101">IF(OR(AT40="-",AT40&lt;0.02),"",AT$28&amp;",")</f>
        <v/>
      </c>
      <c r="AU63" s="1" t="str">
        <f t="shared" si="86"/>
        <v/>
      </c>
      <c r="AY63" s="1" t="str">
        <f t="shared" si="88"/>
        <v/>
      </c>
      <c r="AZ63" s="1" t="str">
        <f t="shared" si="89"/>
        <v/>
      </c>
      <c r="BA63" s="1" t="str">
        <f t="shared" si="90"/>
        <v>No factors contributing to greater than 2% upward change.</v>
      </c>
      <c r="BB63" s="1" t="str">
        <f t="shared" si="91"/>
        <v>No factors contributing to greater than 2% downward change.</v>
      </c>
      <c r="BC63" s="1" t="str">
        <f t="shared" si="92"/>
        <v xml:space="preserve">Gone up mainly due to </v>
      </c>
      <c r="BD63" s="1" t="str">
        <f t="shared" si="93"/>
        <v xml:space="preserve">Gone down mainly due to </v>
      </c>
    </row>
    <row r="64" spans="2:56" x14ac:dyDescent="0.25">
      <c r="B64" s="1" t="s">
        <v>93</v>
      </c>
      <c r="D64" s="1" t="str">
        <f t="shared" si="44"/>
        <v/>
      </c>
      <c r="E64" s="1" t="str">
        <f t="shared" si="45"/>
        <v/>
      </c>
      <c r="F64" s="1" t="str">
        <f t="shared" si="46"/>
        <v/>
      </c>
      <c r="G64" s="1" t="str">
        <f t="shared" si="47"/>
        <v/>
      </c>
      <c r="H64" s="1" t="str">
        <f t="shared" si="48"/>
        <v/>
      </c>
      <c r="I64" s="1" t="str">
        <f t="shared" si="49"/>
        <v/>
      </c>
      <c r="J64" s="1" t="str">
        <f t="shared" si="50"/>
        <v/>
      </c>
      <c r="K64" s="1" t="str">
        <f t="shared" si="51"/>
        <v/>
      </c>
      <c r="L64" s="1" t="str">
        <f t="shared" si="52"/>
        <v/>
      </c>
      <c r="M64" s="1" t="str">
        <f t="shared" si="53"/>
        <v/>
      </c>
      <c r="N64" s="1" t="str">
        <f t="shared" si="54"/>
        <v/>
      </c>
      <c r="O64" s="1" t="str">
        <f t="shared" si="55"/>
        <v/>
      </c>
      <c r="P64" s="1" t="str">
        <f t="shared" si="56"/>
        <v/>
      </c>
      <c r="Q64" s="1" t="str">
        <f t="shared" si="57"/>
        <v/>
      </c>
      <c r="R64" s="1" t="str">
        <f t="shared" si="58"/>
        <v/>
      </c>
      <c r="S64" s="1" t="str">
        <f t="shared" si="59"/>
        <v/>
      </c>
      <c r="T64" s="1" t="str">
        <f t="shared" si="60"/>
        <v/>
      </c>
      <c r="U64" s="1" t="str">
        <f t="shared" si="61"/>
        <v/>
      </c>
      <c r="V64" s="1" t="str">
        <f t="shared" si="62"/>
        <v/>
      </c>
      <c r="W64" s="1" t="str">
        <f t="shared" si="63"/>
        <v/>
      </c>
      <c r="X64" s="1" t="str">
        <f t="shared" si="64"/>
        <v/>
      </c>
      <c r="Y64" s="1" t="str">
        <f t="shared" si="65"/>
        <v/>
      </c>
      <c r="Z64" s="1" t="str">
        <f t="shared" si="66"/>
        <v/>
      </c>
      <c r="AA64" s="1" t="str">
        <f t="shared" si="67"/>
        <v/>
      </c>
      <c r="AB64" s="1" t="str">
        <f t="shared" si="68"/>
        <v/>
      </c>
      <c r="AC64" s="1" t="str">
        <f t="shared" si="69"/>
        <v/>
      </c>
      <c r="AD64" s="1" t="str">
        <f t="shared" si="70"/>
        <v/>
      </c>
      <c r="AE64" s="1" t="str">
        <f t="shared" si="71"/>
        <v/>
      </c>
      <c r="AF64" s="1" t="str">
        <f t="shared" si="72"/>
        <v/>
      </c>
      <c r="AG64" s="1" t="str">
        <f t="shared" si="73"/>
        <v/>
      </c>
      <c r="AH64" s="1" t="str">
        <f t="shared" si="74"/>
        <v/>
      </c>
      <c r="AI64" s="1" t="str">
        <f t="shared" si="75"/>
        <v/>
      </c>
      <c r="AJ64" s="1" t="str">
        <f t="shared" si="76"/>
        <v/>
      </c>
      <c r="AK64" s="1" t="str">
        <f t="shared" si="77"/>
        <v/>
      </c>
      <c r="AL64" s="1" t="str">
        <f t="shared" si="78"/>
        <v/>
      </c>
      <c r="AM64" s="1" t="str">
        <f t="shared" si="79"/>
        <v/>
      </c>
      <c r="AN64" s="1" t="str">
        <f t="shared" si="80"/>
        <v/>
      </c>
      <c r="AO64" s="1" t="str">
        <f t="shared" si="81"/>
        <v/>
      </c>
      <c r="AP64" s="1" t="str">
        <f t="shared" si="82"/>
        <v/>
      </c>
      <c r="AQ64" s="1" t="str">
        <f t="shared" si="83"/>
        <v/>
      </c>
      <c r="AR64" s="1" t="str">
        <f t="shared" si="82"/>
        <v/>
      </c>
      <c r="AS64" s="1" t="str">
        <f t="shared" si="84"/>
        <v/>
      </c>
      <c r="AT64" s="1" t="str">
        <f t="shared" ref="AT64:AU64" si="102">IF(OR(AT41="-",AT41&lt;0.02),"",AT$28&amp;",")</f>
        <v/>
      </c>
      <c r="AU64" s="1" t="str">
        <f t="shared" si="86"/>
        <v/>
      </c>
      <c r="AY64" s="1" t="str">
        <f t="shared" si="88"/>
        <v/>
      </c>
      <c r="AZ64" s="1" t="str">
        <f t="shared" si="89"/>
        <v/>
      </c>
      <c r="BA64" s="1" t="str">
        <f t="shared" si="90"/>
        <v>No factors contributing to greater than 2% upward change.</v>
      </c>
      <c r="BB64" s="1" t="str">
        <f t="shared" si="91"/>
        <v>No factors contributing to greater than 2% downward change.</v>
      </c>
      <c r="BC64" s="1" t="str">
        <f t="shared" si="92"/>
        <v xml:space="preserve">Gone up mainly due to </v>
      </c>
      <c r="BD64" s="1" t="str">
        <f t="shared" si="93"/>
        <v xml:space="preserve">Gone down mainly due to </v>
      </c>
    </row>
    <row r="65" spans="2:56" x14ac:dyDescent="0.25">
      <c r="B65" s="1" t="s">
        <v>23</v>
      </c>
      <c r="D65" s="1" t="str">
        <f t="shared" si="44"/>
        <v/>
      </c>
      <c r="E65" s="1" t="str">
        <f t="shared" si="45"/>
        <v/>
      </c>
      <c r="F65" s="1" t="str">
        <f t="shared" si="46"/>
        <v/>
      </c>
      <c r="G65" s="1" t="str">
        <f t="shared" si="47"/>
        <v/>
      </c>
      <c r="H65" s="1" t="str">
        <f t="shared" si="48"/>
        <v/>
      </c>
      <c r="I65" s="1" t="str">
        <f t="shared" si="49"/>
        <v/>
      </c>
      <c r="J65" s="1" t="str">
        <f t="shared" si="50"/>
        <v/>
      </c>
      <c r="K65" s="1" t="str">
        <f t="shared" si="51"/>
        <v/>
      </c>
      <c r="L65" s="1" t="str">
        <f t="shared" si="52"/>
        <v/>
      </c>
      <c r="M65" s="1" t="str">
        <f t="shared" si="53"/>
        <v/>
      </c>
      <c r="N65" s="1" t="str">
        <f t="shared" si="54"/>
        <v/>
      </c>
      <c r="O65" s="1" t="str">
        <f t="shared" si="55"/>
        <v/>
      </c>
      <c r="P65" s="1" t="str">
        <f t="shared" si="56"/>
        <v/>
      </c>
      <c r="Q65" s="1" t="str">
        <f t="shared" si="57"/>
        <v/>
      </c>
      <c r="R65" s="1" t="str">
        <f t="shared" si="58"/>
        <v/>
      </c>
      <c r="S65" s="1" t="str">
        <f t="shared" si="59"/>
        <v/>
      </c>
      <c r="T65" s="1" t="str">
        <f t="shared" si="60"/>
        <v/>
      </c>
      <c r="U65" s="1" t="str">
        <f t="shared" si="61"/>
        <v/>
      </c>
      <c r="V65" s="1" t="str">
        <f t="shared" si="62"/>
        <v/>
      </c>
      <c r="W65" s="1" t="str">
        <f t="shared" si="63"/>
        <v/>
      </c>
      <c r="X65" s="1" t="str">
        <f t="shared" si="64"/>
        <v/>
      </c>
      <c r="Y65" s="1" t="str">
        <f t="shared" si="65"/>
        <v/>
      </c>
      <c r="Z65" s="1" t="str">
        <f t="shared" si="66"/>
        <v/>
      </c>
      <c r="AA65" s="1" t="str">
        <f t="shared" si="67"/>
        <v/>
      </c>
      <c r="AB65" s="1" t="str">
        <f t="shared" si="68"/>
        <v/>
      </c>
      <c r="AC65" s="1" t="str">
        <f t="shared" si="69"/>
        <v/>
      </c>
      <c r="AD65" s="1" t="str">
        <f t="shared" si="70"/>
        <v/>
      </c>
      <c r="AE65" s="1" t="str">
        <f t="shared" si="71"/>
        <v/>
      </c>
      <c r="AF65" s="1" t="str">
        <f t="shared" si="72"/>
        <v/>
      </c>
      <c r="AG65" s="1" t="str">
        <f t="shared" si="73"/>
        <v/>
      </c>
      <c r="AH65" s="1" t="str">
        <f t="shared" si="74"/>
        <v/>
      </c>
      <c r="AI65" s="1" t="str">
        <f t="shared" si="75"/>
        <v/>
      </c>
      <c r="AJ65" s="1" t="str">
        <f t="shared" si="76"/>
        <v/>
      </c>
      <c r="AK65" s="1" t="str">
        <f t="shared" si="77"/>
        <v/>
      </c>
      <c r="AL65" s="1" t="str">
        <f t="shared" si="78"/>
        <v/>
      </c>
      <c r="AM65" s="1" t="str">
        <f t="shared" si="79"/>
        <v/>
      </c>
      <c r="AN65" s="1" t="str">
        <f t="shared" si="80"/>
        <v>Table 1053: volumes and mpans etc forecast,</v>
      </c>
      <c r="AO65" s="1" t="str">
        <f t="shared" si="81"/>
        <v/>
      </c>
      <c r="AP65" s="1" t="str">
        <f t="shared" si="82"/>
        <v>Table 1076: allowed revenue,</v>
      </c>
      <c r="AQ65" s="1" t="str">
        <f t="shared" si="83"/>
        <v/>
      </c>
      <c r="AR65" s="1" t="str">
        <f t="shared" si="82"/>
        <v/>
      </c>
      <c r="AS65" s="1" t="str">
        <f t="shared" si="84"/>
        <v/>
      </c>
      <c r="AT65" s="1" t="str">
        <f t="shared" ref="AT65:AU65" si="103">IF(OR(AT42="-",AT42&lt;0.02),"",AT$28&amp;",")</f>
        <v/>
      </c>
      <c r="AU65" s="1" t="str">
        <f t="shared" si="86"/>
        <v/>
      </c>
      <c r="AY65" s="1" t="str">
        <f t="shared" si="88"/>
        <v>Table 1053: volumes and mpans etc forecast,Table 1076: allowed revenue,</v>
      </c>
      <c r="AZ65" s="1" t="str">
        <f t="shared" si="89"/>
        <v/>
      </c>
      <c r="BA65" s="1" t="str">
        <f t="shared" si="90"/>
        <v>Gone up mainly due to Table 1053: volumes and mpans etc forecast,Table 1076: allowed revenue,</v>
      </c>
      <c r="BB65" s="1" t="str">
        <f t="shared" si="91"/>
        <v>No factors contributing to greater than 2% downward change.</v>
      </c>
      <c r="BC65" s="1" t="str">
        <f t="shared" si="92"/>
        <v>Gone up mainly due to Table 1053: volumes and mpans etc forecast,Table 1076: allowed revenue,</v>
      </c>
      <c r="BD65" s="1" t="str">
        <f t="shared" si="93"/>
        <v xml:space="preserve">Gone down mainly due to </v>
      </c>
    </row>
    <row r="66" spans="2:56" x14ac:dyDescent="0.25">
      <c r="B66" s="1" t="s">
        <v>24</v>
      </c>
      <c r="D66" s="1" t="str">
        <f t="shared" ref="D66:D71" si="104">IF(OR(D19="-",D19&lt;0.02),"",D$28&amp;",")</f>
        <v/>
      </c>
      <c r="E66" s="1" t="str">
        <f t="shared" ref="E66:E71" si="105">IF(OR(D19="-",D19&gt;-0.02),"",D$28&amp;",")</f>
        <v/>
      </c>
      <c r="F66" s="1" t="str">
        <f t="shared" ref="F66:F71" si="106">IF(OR(F43="-",F43&lt;0.02),"",F$28&amp;",")</f>
        <v/>
      </c>
      <c r="G66" s="1" t="str">
        <f t="shared" ref="G66:G71" si="107">IF(OR(F43="-",F43&gt;-0.02),"",F$28&amp;",")</f>
        <v/>
      </c>
      <c r="H66" s="1" t="str">
        <f t="shared" ref="H66:H71" si="108">IF(OR(H43="-",H43&lt;0.02),"",H$28&amp;",")</f>
        <v/>
      </c>
      <c r="I66" s="1" t="str">
        <f t="shared" ref="I66:I71" si="109">IF(OR(H43="-",H43&gt;-0.02),"",H$28&amp;",")</f>
        <v/>
      </c>
      <c r="J66" s="1" t="str">
        <f t="shared" ref="J66:J71" si="110">IF(OR(J43="-",J43&lt;0.02),"",J$28&amp;",")</f>
        <v/>
      </c>
      <c r="K66" s="1" t="str">
        <f t="shared" ref="K66:K71" si="111">IF(OR(J43="-",J43&gt;-0.02),"",J$28&amp;",")</f>
        <v/>
      </c>
      <c r="L66" s="1" t="str">
        <f t="shared" ref="L66:L71" si="112">IF(OR(L43="-",L43&lt;0.02),"",L$28&amp;",")</f>
        <v/>
      </c>
      <c r="M66" s="1" t="str">
        <f t="shared" ref="M66:M71" si="113">IF(OR(L43="-",L43&gt;-0.02),"",L$28&amp;",")</f>
        <v/>
      </c>
      <c r="N66" s="1" t="str">
        <f t="shared" ref="N66:N71" si="114">IF(OR(N43="-",N43&lt;0.02),"",N$28&amp;",")</f>
        <v/>
      </c>
      <c r="O66" s="1" t="str">
        <f t="shared" ref="O66:O71" si="115">IF(OR(N43="-",N43&gt;-0.02),"",N$28&amp;",")</f>
        <v/>
      </c>
      <c r="P66" s="1" t="str">
        <f t="shared" ref="P66:P71" si="116">IF(OR(P43="-",P43&lt;0.02),"",P$28&amp;",")</f>
        <v/>
      </c>
      <c r="Q66" s="1" t="str">
        <f t="shared" ref="Q66:Q71" si="117">IF(OR(P43="-",P43&gt;-0.02),"",P$28&amp;",")</f>
        <v/>
      </c>
      <c r="R66" s="1" t="str">
        <f t="shared" ref="R66:R71" si="118">IF(OR(R43="-",R43&lt;0.02),"",R$28&amp;",")</f>
        <v/>
      </c>
      <c r="S66" s="1" t="str">
        <f t="shared" ref="S66:S71" si="119">IF(OR(R43="-",R43&gt;-0.02),"",R$28&amp;",")</f>
        <v/>
      </c>
      <c r="T66" s="1" t="str">
        <f t="shared" ref="T66:T71" si="120">IF(OR(T43="-",T43&lt;0.02),"",T$28&amp;",")</f>
        <v/>
      </c>
      <c r="U66" s="1" t="str">
        <f t="shared" ref="U66:U71" si="121">IF(OR(T43="-",T43&gt;-0.02),"",T$28&amp;",")</f>
        <v/>
      </c>
      <c r="V66" s="1" t="str">
        <f t="shared" ref="V66:V71" si="122">IF(OR(V43="-",V43&lt;0.02),"",V$28&amp;",")</f>
        <v/>
      </c>
      <c r="W66" s="1" t="str">
        <f t="shared" ref="W66:W71" si="123">IF(OR(V43="-",V43&gt;-0.02),"",V$28&amp;",")</f>
        <v/>
      </c>
      <c r="X66" s="1" t="str">
        <f t="shared" ref="X66:X71" si="124">IF(OR(X43="-",X43&lt;0.02),"",X$28&amp;",")</f>
        <v/>
      </c>
      <c r="Y66" s="1" t="str">
        <f t="shared" ref="Y66:Y71" si="125">IF(OR(X43="-",X43&gt;-0.02),"",X$28&amp;",")</f>
        <v/>
      </c>
      <c r="Z66" s="1" t="str">
        <f t="shared" ref="Z66:Z71" si="126">IF(OR(Z43="-",Z43&lt;0.02),"",Z$28&amp;",")</f>
        <v/>
      </c>
      <c r="AA66" s="1" t="str">
        <f t="shared" ref="AA66:AA71" si="127">IF(OR(Z43="-",Z43&gt;-0.02),"",Z$28&amp;",")</f>
        <v/>
      </c>
      <c r="AB66" s="1" t="str">
        <f t="shared" ref="AB66:AB71" si="128">IF(OR(AB43="-",AB43&lt;0.02),"",AB$28&amp;",")</f>
        <v/>
      </c>
      <c r="AC66" s="1" t="str">
        <f t="shared" ref="AC66:AC71" si="129">IF(OR(AB43="-",AB43&gt;-0.02),"",AB$28&amp;",")</f>
        <v/>
      </c>
      <c r="AD66" s="1" t="str">
        <f t="shared" ref="AD66:AD71" si="130">IF(OR(AD43="-",AD43&lt;0.02),"",AD$28&amp;",")</f>
        <v/>
      </c>
      <c r="AE66" s="1" t="str">
        <f t="shared" ref="AE66:AE71" si="131">IF(OR(AD43="-",AD43&gt;-0.02),"",AD$28&amp;",")</f>
        <v/>
      </c>
      <c r="AF66" s="1" t="str">
        <f t="shared" ref="AF66:AF71" si="132">IF(OR(AF43="-",AF43&lt;0.02),"",AF$28&amp;",")</f>
        <v/>
      </c>
      <c r="AG66" s="1" t="str">
        <f t="shared" ref="AG66:AG71" si="133">IF(OR(AF43="-",AF43&gt;-0.02),"",AF$28&amp;",")</f>
        <v/>
      </c>
      <c r="AH66" s="1" t="str">
        <f t="shared" ref="AH66:AH71" si="134">IF(OR(AH43="-",AH43&lt;0.02),"",AH$28&amp;",")</f>
        <v/>
      </c>
      <c r="AI66" s="1" t="str">
        <f t="shared" ref="AI66:AI71" si="135">IF(OR(AH43="-",AH43&gt;-0.02),"",AH$28&amp;",")</f>
        <v/>
      </c>
      <c r="AJ66" s="1" t="str">
        <f t="shared" ref="AJ66:AJ71" si="136">IF(OR(AJ43="-",AJ43&lt;0.02),"",AJ$28&amp;",")</f>
        <v/>
      </c>
      <c r="AK66" s="1" t="str">
        <f t="shared" ref="AK66:AK71" si="137">IF(OR(AJ43="-",AJ43&gt;-0.02),"",AJ$28&amp;",")</f>
        <v/>
      </c>
      <c r="AL66" s="1" t="str">
        <f t="shared" ref="AL66:AL71" si="138">IF(OR(AL43="-",AL43&lt;0.02),"",AL$28&amp;",")</f>
        <v/>
      </c>
      <c r="AM66" s="1" t="str">
        <f t="shared" ref="AM66:AM71" si="139">IF(OR(AL43="-",AL43&gt;-0.02),"",AL$28&amp;",")</f>
        <v/>
      </c>
      <c r="AN66" s="1" t="str">
        <f t="shared" ref="AN66:AN71" si="140">IF(OR(AN43="-",AN43&lt;0.02),"",AN$28&amp;",")</f>
        <v>Table 1053: volumes and mpans etc forecast,</v>
      </c>
      <c r="AO66" s="1" t="str">
        <f t="shared" ref="AO66:AO71" si="141">IF(OR(AN43="-",AN43&gt;-0.02),"",AN$28&amp;",")</f>
        <v/>
      </c>
      <c r="AP66" s="1" t="str">
        <f t="shared" ref="AP66:AR71" si="142">IF(OR(AP43="-",AP43&lt;0.02),"",AP$28&amp;",")</f>
        <v>Table 1076: allowed revenue,</v>
      </c>
      <c r="AQ66" s="1" t="str">
        <f t="shared" ref="AQ66:AQ71" si="143">IF(OR(AP43="-",AP43&gt;-0.02),"",AP$28&amp;",")</f>
        <v/>
      </c>
      <c r="AR66" s="1" t="str">
        <f t="shared" si="142"/>
        <v/>
      </c>
      <c r="AS66" s="1" t="str">
        <f t="shared" si="84"/>
        <v/>
      </c>
      <c r="AT66" s="1" t="str">
        <f t="shared" ref="AT66:AU66" si="144">IF(OR(AT43="-",AT43&lt;0.02),"",AT$28&amp;",")</f>
        <v/>
      </c>
      <c r="AU66" s="1" t="str">
        <f t="shared" si="86"/>
        <v/>
      </c>
      <c r="AY66" s="1" t="str">
        <f t="shared" si="88"/>
        <v>Table 1053: volumes and mpans etc forecast,Table 1076: allowed revenue,</v>
      </c>
      <c r="AZ66" s="1" t="str">
        <f t="shared" si="89"/>
        <v/>
      </c>
      <c r="BA66" s="1" t="str">
        <f t="shared" ref="BA66" si="145">IF(AY66="","No factors contributing to greater than 2% upward change.",BC66)</f>
        <v>Gone up mainly due to Table 1053: volumes and mpans etc forecast,Table 1076: allowed revenue,</v>
      </c>
      <c r="BB66" s="1" t="str">
        <f t="shared" ref="BB66" si="146">IF(AZ66="","No factors contributing to greater than 2% downward change.",BD66)</f>
        <v>No factors contributing to greater than 2% downward change.</v>
      </c>
      <c r="BC66" s="1" t="str">
        <f t="shared" ref="BC66" si="147">"Gone up mainly due to "&amp;AY66</f>
        <v>Gone up mainly due to Table 1053: volumes and mpans etc forecast,Table 1076: allowed revenue,</v>
      </c>
      <c r="BD66" s="1" t="str">
        <f t="shared" ref="BD66" si="148">"Gone down mainly due to "&amp;AZ66</f>
        <v xml:space="preserve">Gone down mainly due to </v>
      </c>
    </row>
    <row r="67" spans="2:56" x14ac:dyDescent="0.25">
      <c r="B67" s="1" t="s">
        <v>25</v>
      </c>
      <c r="D67" s="1" t="str">
        <f t="shared" si="104"/>
        <v/>
      </c>
      <c r="E67" s="1" t="str">
        <f t="shared" si="105"/>
        <v/>
      </c>
      <c r="F67" s="1" t="str">
        <f t="shared" si="106"/>
        <v/>
      </c>
      <c r="G67" s="1" t="str">
        <f t="shared" si="107"/>
        <v/>
      </c>
      <c r="H67" s="1" t="str">
        <f t="shared" si="108"/>
        <v/>
      </c>
      <c r="I67" s="1" t="str">
        <f t="shared" si="109"/>
        <v/>
      </c>
      <c r="J67" s="1" t="str">
        <f t="shared" si="110"/>
        <v/>
      </c>
      <c r="K67" s="1" t="str">
        <f t="shared" si="111"/>
        <v/>
      </c>
      <c r="L67" s="1" t="str">
        <f t="shared" si="112"/>
        <v/>
      </c>
      <c r="M67" s="1" t="str">
        <f t="shared" si="113"/>
        <v/>
      </c>
      <c r="N67" s="1" t="str">
        <f t="shared" si="114"/>
        <v/>
      </c>
      <c r="O67" s="1" t="str">
        <f t="shared" si="115"/>
        <v/>
      </c>
      <c r="P67" s="1" t="str">
        <f t="shared" si="116"/>
        <v/>
      </c>
      <c r="Q67" s="1" t="str">
        <f t="shared" si="117"/>
        <v/>
      </c>
      <c r="R67" s="1" t="str">
        <f t="shared" si="118"/>
        <v/>
      </c>
      <c r="S67" s="1" t="str">
        <f t="shared" si="119"/>
        <v/>
      </c>
      <c r="T67" s="1" t="str">
        <f t="shared" si="120"/>
        <v/>
      </c>
      <c r="U67" s="1" t="str">
        <f t="shared" si="121"/>
        <v/>
      </c>
      <c r="V67" s="1" t="str">
        <f t="shared" si="122"/>
        <v/>
      </c>
      <c r="W67" s="1" t="str">
        <f t="shared" si="123"/>
        <v/>
      </c>
      <c r="X67" s="1" t="str">
        <f t="shared" si="124"/>
        <v/>
      </c>
      <c r="Y67" s="1" t="str">
        <f t="shared" si="125"/>
        <v/>
      </c>
      <c r="Z67" s="1" t="str">
        <f t="shared" si="126"/>
        <v/>
      </c>
      <c r="AA67" s="1" t="str">
        <f t="shared" si="127"/>
        <v/>
      </c>
      <c r="AB67" s="1" t="str">
        <f t="shared" si="128"/>
        <v/>
      </c>
      <c r="AC67" s="1" t="str">
        <f t="shared" si="129"/>
        <v/>
      </c>
      <c r="AD67" s="1" t="str">
        <f t="shared" si="130"/>
        <v/>
      </c>
      <c r="AE67" s="1" t="str">
        <f t="shared" si="131"/>
        <v/>
      </c>
      <c r="AF67" s="1" t="str">
        <f t="shared" si="132"/>
        <v/>
      </c>
      <c r="AG67" s="1" t="str">
        <f t="shared" si="133"/>
        <v/>
      </c>
      <c r="AH67" s="1" t="str">
        <f t="shared" si="134"/>
        <v/>
      </c>
      <c r="AI67" s="1" t="str">
        <f t="shared" si="135"/>
        <v/>
      </c>
      <c r="AJ67" s="1" t="str">
        <f t="shared" si="136"/>
        <v/>
      </c>
      <c r="AK67" s="1" t="str">
        <f t="shared" si="137"/>
        <v/>
      </c>
      <c r="AL67" s="1" t="str">
        <f t="shared" si="138"/>
        <v/>
      </c>
      <c r="AM67" s="1" t="str">
        <f t="shared" si="139"/>
        <v/>
      </c>
      <c r="AN67" s="1" t="str">
        <f t="shared" si="140"/>
        <v>Table 1053: volumes and mpans etc forecast,</v>
      </c>
      <c r="AO67" s="1" t="str">
        <f t="shared" si="141"/>
        <v/>
      </c>
      <c r="AP67" s="1" t="str">
        <f t="shared" si="142"/>
        <v>Table 1076: allowed revenue,</v>
      </c>
      <c r="AQ67" s="1" t="str">
        <f t="shared" si="143"/>
        <v/>
      </c>
      <c r="AR67" s="1" t="str">
        <f t="shared" si="142"/>
        <v/>
      </c>
      <c r="AS67" s="1" t="str">
        <f t="shared" si="84"/>
        <v/>
      </c>
      <c r="AT67" s="1" t="str">
        <f t="shared" ref="AT67:AU67" si="149">IF(OR(AT44="-",AT44&lt;0.02),"",AT$28&amp;",")</f>
        <v/>
      </c>
      <c r="AU67" s="1" t="str">
        <f t="shared" si="86"/>
        <v/>
      </c>
      <c r="AY67" s="1" t="str">
        <f t="shared" si="88"/>
        <v>Table 1053: volumes and mpans etc forecast,Table 1076: allowed revenue,</v>
      </c>
      <c r="AZ67" s="1" t="str">
        <f t="shared" si="89"/>
        <v/>
      </c>
      <c r="BA67" s="1" t="str">
        <f t="shared" si="90"/>
        <v>Gone up mainly due to Table 1053: volumes and mpans etc forecast,Table 1076: allowed revenue,</v>
      </c>
      <c r="BB67" s="1" t="str">
        <f t="shared" si="91"/>
        <v>No factors contributing to greater than 2% downward change.</v>
      </c>
      <c r="BC67" s="1" t="str">
        <f t="shared" si="92"/>
        <v>Gone up mainly due to Table 1053: volumes and mpans etc forecast,Table 1076: allowed revenue,</v>
      </c>
      <c r="BD67" s="1" t="str">
        <f t="shared" si="93"/>
        <v xml:space="preserve">Gone down mainly due to </v>
      </c>
    </row>
    <row r="68" spans="2:56" x14ac:dyDescent="0.25">
      <c r="B68" s="1" t="s">
        <v>78</v>
      </c>
      <c r="D68" s="1" t="str">
        <f t="shared" si="104"/>
        <v/>
      </c>
      <c r="E68" s="1" t="str">
        <f t="shared" si="105"/>
        <v/>
      </c>
      <c r="F68" s="1" t="str">
        <f t="shared" si="106"/>
        <v/>
      </c>
      <c r="G68" s="1" t="str">
        <f t="shared" si="107"/>
        <v/>
      </c>
      <c r="H68" s="1" t="str">
        <f t="shared" si="108"/>
        <v/>
      </c>
      <c r="I68" s="1" t="str">
        <f t="shared" si="109"/>
        <v/>
      </c>
      <c r="J68" s="1" t="str">
        <f t="shared" si="110"/>
        <v/>
      </c>
      <c r="K68" s="1" t="str">
        <f t="shared" si="111"/>
        <v/>
      </c>
      <c r="L68" s="1" t="str">
        <f t="shared" si="112"/>
        <v/>
      </c>
      <c r="M68" s="1" t="str">
        <f t="shared" si="113"/>
        <v/>
      </c>
      <c r="N68" s="1" t="str">
        <f t="shared" si="114"/>
        <v/>
      </c>
      <c r="O68" s="1" t="str">
        <f t="shared" si="115"/>
        <v/>
      </c>
      <c r="P68" s="1" t="str">
        <f t="shared" si="116"/>
        <v/>
      </c>
      <c r="Q68" s="1" t="str">
        <f t="shared" si="117"/>
        <v/>
      </c>
      <c r="R68" s="1" t="str">
        <f t="shared" si="118"/>
        <v/>
      </c>
      <c r="S68" s="1" t="str">
        <f t="shared" si="119"/>
        <v/>
      </c>
      <c r="T68" s="1" t="str">
        <f t="shared" si="120"/>
        <v/>
      </c>
      <c r="U68" s="1" t="str">
        <f t="shared" si="121"/>
        <v/>
      </c>
      <c r="V68" s="1" t="str">
        <f t="shared" si="122"/>
        <v/>
      </c>
      <c r="W68" s="1" t="str">
        <f t="shared" si="123"/>
        <v/>
      </c>
      <c r="X68" s="1" t="str">
        <f t="shared" si="124"/>
        <v/>
      </c>
      <c r="Y68" s="1" t="str">
        <f t="shared" si="125"/>
        <v/>
      </c>
      <c r="Z68" s="1" t="str">
        <f t="shared" si="126"/>
        <v/>
      </c>
      <c r="AA68" s="1" t="str">
        <f t="shared" si="127"/>
        <v/>
      </c>
      <c r="AB68" s="1" t="str">
        <f t="shared" si="128"/>
        <v/>
      </c>
      <c r="AC68" s="1" t="str">
        <f t="shared" si="129"/>
        <v/>
      </c>
      <c r="AD68" s="1" t="str">
        <f t="shared" si="130"/>
        <v/>
      </c>
      <c r="AE68" s="1" t="str">
        <f t="shared" si="131"/>
        <v/>
      </c>
      <c r="AF68" s="1" t="str">
        <f t="shared" si="132"/>
        <v/>
      </c>
      <c r="AG68" s="1" t="str">
        <f t="shared" si="133"/>
        <v/>
      </c>
      <c r="AH68" s="1" t="str">
        <f t="shared" si="134"/>
        <v/>
      </c>
      <c r="AI68" s="1" t="str">
        <f t="shared" si="135"/>
        <v/>
      </c>
      <c r="AJ68" s="1" t="str">
        <f t="shared" si="136"/>
        <v/>
      </c>
      <c r="AK68" s="1" t="str">
        <f t="shared" si="137"/>
        <v/>
      </c>
      <c r="AL68" s="1" t="str">
        <f t="shared" si="138"/>
        <v/>
      </c>
      <c r="AM68" s="1" t="str">
        <f t="shared" si="139"/>
        <v/>
      </c>
      <c r="AN68" s="1" t="str">
        <f t="shared" si="140"/>
        <v>Table 1053: volumes and mpans etc forecast,</v>
      </c>
      <c r="AO68" s="1" t="str">
        <f t="shared" si="141"/>
        <v/>
      </c>
      <c r="AP68" s="1" t="str">
        <f t="shared" si="142"/>
        <v>Table 1076: allowed revenue,</v>
      </c>
      <c r="AQ68" s="1" t="str">
        <f t="shared" si="143"/>
        <v/>
      </c>
      <c r="AR68" s="1" t="str">
        <f t="shared" si="142"/>
        <v/>
      </c>
      <c r="AS68" s="1" t="str">
        <f t="shared" si="84"/>
        <v/>
      </c>
      <c r="AT68" s="1" t="str">
        <f t="shared" ref="AT68:AU68" si="150">IF(OR(AT45="-",AT45&lt;0.02),"",AT$28&amp;",")</f>
        <v/>
      </c>
      <c r="AU68" s="1" t="str">
        <f t="shared" si="86"/>
        <v/>
      </c>
      <c r="AY68" s="1" t="str">
        <f t="shared" si="88"/>
        <v>Table 1053: volumes and mpans etc forecast,Table 1076: allowed revenue,</v>
      </c>
      <c r="AZ68" s="1" t="str">
        <f t="shared" si="89"/>
        <v/>
      </c>
      <c r="BA68" s="1" t="str">
        <f t="shared" si="90"/>
        <v>Gone up mainly due to Table 1053: volumes and mpans etc forecast,Table 1076: allowed revenue,</v>
      </c>
      <c r="BB68" s="1" t="str">
        <f t="shared" si="91"/>
        <v>No factors contributing to greater than 2% downward change.</v>
      </c>
      <c r="BC68" s="1" t="str">
        <f t="shared" si="92"/>
        <v>Gone up mainly due to Table 1053: volumes and mpans etc forecast,Table 1076: allowed revenue,</v>
      </c>
      <c r="BD68" s="1" t="str">
        <f t="shared" si="93"/>
        <v xml:space="preserve">Gone down mainly due to </v>
      </c>
    </row>
    <row r="69" spans="2:56" x14ac:dyDescent="0.25">
      <c r="B69" s="1" t="s">
        <v>79</v>
      </c>
      <c r="D69" s="1" t="str">
        <f t="shared" si="104"/>
        <v/>
      </c>
      <c r="E69" s="1" t="str">
        <f t="shared" si="105"/>
        <v/>
      </c>
      <c r="F69" s="1" t="str">
        <f t="shared" si="106"/>
        <v/>
      </c>
      <c r="G69" s="1" t="str">
        <f t="shared" si="107"/>
        <v/>
      </c>
      <c r="H69" s="1" t="str">
        <f t="shared" si="108"/>
        <v/>
      </c>
      <c r="I69" s="1" t="str">
        <f t="shared" si="109"/>
        <v/>
      </c>
      <c r="J69" s="1" t="str">
        <f t="shared" si="110"/>
        <v/>
      </c>
      <c r="K69" s="1" t="str">
        <f t="shared" si="111"/>
        <v/>
      </c>
      <c r="L69" s="1" t="str">
        <f t="shared" si="112"/>
        <v/>
      </c>
      <c r="M69" s="1" t="str">
        <f t="shared" si="113"/>
        <v/>
      </c>
      <c r="N69" s="1" t="str">
        <f t="shared" si="114"/>
        <v/>
      </c>
      <c r="O69" s="1" t="str">
        <f t="shared" si="115"/>
        <v/>
      </c>
      <c r="P69" s="1" t="str">
        <f t="shared" si="116"/>
        <v/>
      </c>
      <c r="Q69" s="1" t="str">
        <f t="shared" si="117"/>
        <v/>
      </c>
      <c r="R69" s="1" t="str">
        <f t="shared" si="118"/>
        <v/>
      </c>
      <c r="S69" s="1" t="str">
        <f t="shared" si="119"/>
        <v/>
      </c>
      <c r="T69" s="1" t="str">
        <f t="shared" si="120"/>
        <v/>
      </c>
      <c r="U69" s="1" t="str">
        <f t="shared" si="121"/>
        <v/>
      </c>
      <c r="V69" s="1" t="str">
        <f t="shared" si="122"/>
        <v/>
      </c>
      <c r="W69" s="1" t="str">
        <f t="shared" si="123"/>
        <v/>
      </c>
      <c r="X69" s="1" t="str">
        <f t="shared" si="124"/>
        <v/>
      </c>
      <c r="Y69" s="1" t="str">
        <f t="shared" si="125"/>
        <v/>
      </c>
      <c r="Z69" s="1" t="str">
        <f t="shared" si="126"/>
        <v/>
      </c>
      <c r="AA69" s="1" t="str">
        <f t="shared" si="127"/>
        <v/>
      </c>
      <c r="AB69" s="1" t="str">
        <f t="shared" si="128"/>
        <v/>
      </c>
      <c r="AC69" s="1" t="str">
        <f t="shared" si="129"/>
        <v/>
      </c>
      <c r="AD69" s="1" t="str">
        <f t="shared" si="130"/>
        <v/>
      </c>
      <c r="AE69" s="1" t="str">
        <f t="shared" si="131"/>
        <v/>
      </c>
      <c r="AF69" s="1" t="str">
        <f t="shared" si="132"/>
        <v/>
      </c>
      <c r="AG69" s="1" t="str">
        <f t="shared" si="133"/>
        <v/>
      </c>
      <c r="AH69" s="1" t="str">
        <f t="shared" si="134"/>
        <v/>
      </c>
      <c r="AI69" s="1" t="str">
        <f t="shared" si="135"/>
        <v/>
      </c>
      <c r="AJ69" s="1" t="str">
        <f t="shared" si="136"/>
        <v/>
      </c>
      <c r="AK69" s="1" t="str">
        <f t="shared" si="137"/>
        <v>Table 1069: Peaking probabailities,</v>
      </c>
      <c r="AL69" s="1" t="str">
        <f t="shared" si="138"/>
        <v/>
      </c>
      <c r="AM69" s="1" t="str">
        <f t="shared" si="139"/>
        <v/>
      </c>
      <c r="AN69" s="1" t="str">
        <f t="shared" si="140"/>
        <v>Table 1053: volumes and mpans etc forecast,</v>
      </c>
      <c r="AO69" s="1" t="str">
        <f t="shared" si="141"/>
        <v/>
      </c>
      <c r="AP69" s="1" t="str">
        <f t="shared" si="142"/>
        <v>Table 1076: allowed revenue,</v>
      </c>
      <c r="AQ69" s="1" t="str">
        <f t="shared" si="143"/>
        <v/>
      </c>
      <c r="AR69" s="1" t="str">
        <f t="shared" si="142"/>
        <v/>
      </c>
      <c r="AS69" s="1" t="str">
        <f t="shared" si="84"/>
        <v/>
      </c>
      <c r="AT69" s="1" t="str">
        <f t="shared" ref="AT69:AU69" si="151">IF(OR(AT46="-",AT46&lt;0.02),"",AT$28&amp;",")</f>
        <v/>
      </c>
      <c r="AU69" s="1" t="str">
        <f t="shared" si="86"/>
        <v/>
      </c>
      <c r="AY69" s="1" t="str">
        <f t="shared" si="88"/>
        <v>Table 1053: volumes and mpans etc forecast,Table 1076: allowed revenue,</v>
      </c>
      <c r="AZ69" s="1" t="str">
        <f t="shared" si="89"/>
        <v>Table 1069: Peaking probabailities,</v>
      </c>
      <c r="BA69" s="1" t="str">
        <f t="shared" si="90"/>
        <v>Gone up mainly due to Table 1053: volumes and mpans etc forecast,Table 1076: allowed revenue,</v>
      </c>
      <c r="BB69" s="1" t="str">
        <f t="shared" si="91"/>
        <v>Gone down mainly due to Table 1069: Peaking probabailities,</v>
      </c>
      <c r="BC69" s="1" t="str">
        <f t="shared" si="92"/>
        <v>Gone up mainly due to Table 1053: volumes and mpans etc forecast,Table 1076: allowed revenue,</v>
      </c>
      <c r="BD69" s="1" t="str">
        <f t="shared" si="93"/>
        <v>Gone down mainly due to Table 1069: Peaking probabailities,</v>
      </c>
    </row>
    <row r="70" spans="2:56" x14ac:dyDescent="0.25">
      <c r="B70" s="1" t="s">
        <v>80</v>
      </c>
      <c r="D70" s="1" t="str">
        <f t="shared" si="104"/>
        <v/>
      </c>
      <c r="E70" s="1" t="str">
        <f t="shared" si="105"/>
        <v/>
      </c>
      <c r="F70" s="1" t="str">
        <f t="shared" si="106"/>
        <v/>
      </c>
      <c r="G70" s="1" t="str">
        <f t="shared" si="107"/>
        <v/>
      </c>
      <c r="H70" s="1" t="str">
        <f t="shared" si="108"/>
        <v/>
      </c>
      <c r="I70" s="1" t="str">
        <f t="shared" si="109"/>
        <v/>
      </c>
      <c r="J70" s="1" t="str">
        <f t="shared" si="110"/>
        <v/>
      </c>
      <c r="K70" s="1" t="str">
        <f t="shared" si="111"/>
        <v/>
      </c>
      <c r="L70" s="1" t="str">
        <f t="shared" si="112"/>
        <v/>
      </c>
      <c r="M70" s="1" t="str">
        <f t="shared" si="113"/>
        <v/>
      </c>
      <c r="N70" s="1" t="str">
        <f t="shared" si="114"/>
        <v/>
      </c>
      <c r="O70" s="1" t="str">
        <f t="shared" si="115"/>
        <v/>
      </c>
      <c r="P70" s="1" t="str">
        <f t="shared" si="116"/>
        <v/>
      </c>
      <c r="Q70" s="1" t="str">
        <f t="shared" si="117"/>
        <v/>
      </c>
      <c r="R70" s="1" t="str">
        <f t="shared" si="118"/>
        <v/>
      </c>
      <c r="S70" s="1" t="str">
        <f t="shared" si="119"/>
        <v/>
      </c>
      <c r="T70" s="1" t="str">
        <f t="shared" si="120"/>
        <v/>
      </c>
      <c r="U70" s="1" t="str">
        <f t="shared" si="121"/>
        <v/>
      </c>
      <c r="V70" s="1" t="str">
        <f t="shared" si="122"/>
        <v>Table 1041: load characteristics (Load Factor),</v>
      </c>
      <c r="W70" s="1" t="str">
        <f t="shared" si="123"/>
        <v/>
      </c>
      <c r="X70" s="1" t="str">
        <f t="shared" si="124"/>
        <v/>
      </c>
      <c r="Y70" s="1" t="str">
        <f t="shared" si="125"/>
        <v/>
      </c>
      <c r="Z70" s="1" t="str">
        <f t="shared" si="126"/>
        <v/>
      </c>
      <c r="AA70" s="1" t="str">
        <f t="shared" si="127"/>
        <v/>
      </c>
      <c r="AB70" s="1" t="str">
        <f t="shared" si="128"/>
        <v/>
      </c>
      <c r="AC70" s="1" t="str">
        <f t="shared" si="129"/>
        <v/>
      </c>
      <c r="AD70" s="1" t="str">
        <f t="shared" si="130"/>
        <v/>
      </c>
      <c r="AE70" s="1" t="str">
        <f t="shared" si="131"/>
        <v/>
      </c>
      <c r="AF70" s="1" t="str">
        <f t="shared" si="132"/>
        <v/>
      </c>
      <c r="AG70" s="1" t="str">
        <f t="shared" si="133"/>
        <v/>
      </c>
      <c r="AH70" s="1" t="str">
        <f t="shared" si="134"/>
        <v/>
      </c>
      <c r="AI70" s="1" t="str">
        <f t="shared" si="135"/>
        <v/>
      </c>
      <c r="AJ70" s="1" t="str">
        <f t="shared" si="136"/>
        <v/>
      </c>
      <c r="AK70" s="1" t="str">
        <f t="shared" si="137"/>
        <v>Table 1069: Peaking probabailities,</v>
      </c>
      <c r="AL70" s="1" t="str">
        <f t="shared" si="138"/>
        <v/>
      </c>
      <c r="AM70" s="1" t="str">
        <f t="shared" si="139"/>
        <v/>
      </c>
      <c r="AN70" s="1" t="str">
        <f t="shared" si="140"/>
        <v>Table 1053: volumes and mpans etc forecast,</v>
      </c>
      <c r="AO70" s="1" t="str">
        <f t="shared" si="141"/>
        <v/>
      </c>
      <c r="AP70" s="1" t="str">
        <f t="shared" si="142"/>
        <v>Table 1076: allowed revenue,</v>
      </c>
      <c r="AQ70" s="1" t="str">
        <f t="shared" si="143"/>
        <v/>
      </c>
      <c r="AR70" s="1" t="str">
        <f t="shared" si="142"/>
        <v/>
      </c>
      <c r="AS70" s="1" t="str">
        <f t="shared" si="84"/>
        <v>Table 1064/1066,</v>
      </c>
      <c r="AT70" s="1" t="str">
        <f t="shared" ref="AT70:AU70" si="152">IF(OR(AT47="-",AT47&lt;0.02),"",AT$28&amp;",")</f>
        <v/>
      </c>
      <c r="AU70" s="1" t="str">
        <f t="shared" si="86"/>
        <v/>
      </c>
      <c r="AY70" s="1" t="str">
        <f t="shared" si="88"/>
        <v>Table 1041: load characteristics (Load Factor),Table 1053: volumes and mpans etc forecast,Table 1076: allowed revenue,</v>
      </c>
      <c r="AZ70" s="1" t="str">
        <f t="shared" si="89"/>
        <v>Table 1069: Peaking probabailities,Table 1064/1066,</v>
      </c>
      <c r="BA70" s="1" t="str">
        <f t="shared" si="90"/>
        <v>Gone up mainly due to Table 1041: load characteristics (Load Factor),Table 1053: volumes and mpans etc forecast,Table 1076: allowed revenue,</v>
      </c>
      <c r="BB70" s="1" t="str">
        <f t="shared" si="91"/>
        <v>Gone down mainly due to Table 1069: Peaking probabailities,Table 1064/1066,</v>
      </c>
      <c r="BC70" s="1" t="str">
        <f t="shared" si="92"/>
        <v>Gone up mainly due to Table 1041: load characteristics (Load Factor),Table 1053: volumes and mpans etc forecast,Table 1076: allowed revenue,</v>
      </c>
      <c r="BD70" s="1" t="str">
        <f t="shared" si="93"/>
        <v>Gone down mainly due to Table 1069: Peaking probabailities,Table 1064/1066,</v>
      </c>
    </row>
    <row r="71" spans="2:56" x14ac:dyDescent="0.25">
      <c r="B71" s="1" t="s">
        <v>81</v>
      </c>
      <c r="D71" s="1" t="str">
        <f t="shared" si="104"/>
        <v/>
      </c>
      <c r="E71" s="1" t="str">
        <f t="shared" si="105"/>
        <v/>
      </c>
      <c r="F71" s="1" t="str">
        <f t="shared" si="106"/>
        <v/>
      </c>
      <c r="G71" s="1" t="str">
        <f t="shared" si="107"/>
        <v/>
      </c>
      <c r="H71" s="1" t="str">
        <f t="shared" si="108"/>
        <v/>
      </c>
      <c r="I71" s="1" t="str">
        <f t="shared" si="109"/>
        <v/>
      </c>
      <c r="J71" s="1" t="str">
        <f t="shared" si="110"/>
        <v/>
      </c>
      <c r="K71" s="1" t="str">
        <f t="shared" si="111"/>
        <v/>
      </c>
      <c r="L71" s="1" t="str">
        <f t="shared" si="112"/>
        <v/>
      </c>
      <c r="M71" s="1" t="str">
        <f t="shared" si="113"/>
        <v/>
      </c>
      <c r="N71" s="1" t="str">
        <f t="shared" si="114"/>
        <v/>
      </c>
      <c r="O71" s="1" t="str">
        <f t="shared" si="115"/>
        <v/>
      </c>
      <c r="P71" s="1" t="str">
        <f t="shared" si="116"/>
        <v/>
      </c>
      <c r="Q71" s="1" t="str">
        <f t="shared" si="117"/>
        <v/>
      </c>
      <c r="R71" s="1" t="str">
        <f t="shared" si="118"/>
        <v/>
      </c>
      <c r="S71" s="1" t="str">
        <f t="shared" si="119"/>
        <v/>
      </c>
      <c r="T71" s="1" t="str">
        <f t="shared" si="120"/>
        <v/>
      </c>
      <c r="U71" s="1" t="str">
        <f t="shared" si="121"/>
        <v/>
      </c>
      <c r="V71" s="1" t="str">
        <f t="shared" si="122"/>
        <v/>
      </c>
      <c r="W71" s="1" t="str">
        <f t="shared" si="123"/>
        <v/>
      </c>
      <c r="X71" s="1" t="str">
        <f t="shared" si="124"/>
        <v/>
      </c>
      <c r="Y71" s="1" t="str">
        <f t="shared" si="125"/>
        <v/>
      </c>
      <c r="Z71" s="1" t="str">
        <f t="shared" si="126"/>
        <v/>
      </c>
      <c r="AA71" s="1" t="str">
        <f t="shared" si="127"/>
        <v/>
      </c>
      <c r="AB71" s="1" t="str">
        <f t="shared" si="128"/>
        <v/>
      </c>
      <c r="AC71" s="1" t="str">
        <f t="shared" si="129"/>
        <v/>
      </c>
      <c r="AD71" s="1" t="str">
        <f t="shared" si="130"/>
        <v/>
      </c>
      <c r="AE71" s="1" t="str">
        <f t="shared" si="131"/>
        <v/>
      </c>
      <c r="AF71" s="1" t="str">
        <f t="shared" si="132"/>
        <v/>
      </c>
      <c r="AG71" s="1" t="str">
        <f t="shared" si="133"/>
        <v/>
      </c>
      <c r="AH71" s="1" t="str">
        <f t="shared" si="134"/>
        <v/>
      </c>
      <c r="AI71" s="1" t="str">
        <f t="shared" si="135"/>
        <v/>
      </c>
      <c r="AJ71" s="1" t="str">
        <f t="shared" si="136"/>
        <v/>
      </c>
      <c r="AK71" s="1" t="str">
        <f t="shared" si="137"/>
        <v/>
      </c>
      <c r="AL71" s="1" t="str">
        <f t="shared" si="138"/>
        <v/>
      </c>
      <c r="AM71" s="1" t="str">
        <f t="shared" si="139"/>
        <v/>
      </c>
      <c r="AN71" s="1" t="str">
        <f t="shared" si="140"/>
        <v/>
      </c>
      <c r="AO71" s="1" t="str">
        <f t="shared" si="141"/>
        <v/>
      </c>
      <c r="AP71" s="1" t="str">
        <f t="shared" si="142"/>
        <v/>
      </c>
      <c r="AQ71" s="1" t="str">
        <f t="shared" si="143"/>
        <v/>
      </c>
      <c r="AR71" s="1" t="str">
        <f t="shared" si="142"/>
        <v/>
      </c>
      <c r="AS71" s="1" t="str">
        <f t="shared" si="84"/>
        <v/>
      </c>
      <c r="AT71" s="1" t="str">
        <f t="shared" ref="AT71:AU71" si="153">IF(OR(AT48="-",AT48&lt;0.02),"",AT$28&amp;",")</f>
        <v/>
      </c>
      <c r="AU71" s="1" t="str">
        <f t="shared" si="86"/>
        <v/>
      </c>
      <c r="AY71" s="1" t="str">
        <f t="shared" ref="AY55:AY71" si="154">D71&amp;F71&amp;H71&amp;J71&amp;L71&amp;N71&amp;P71&amp;R71&amp;T71&amp;V71&amp;X71&amp;Z71&amp;AB71&amp;AD71&amp;AF71&amp;AH71&amp;AJ71&amp;AL71&amp;AN71&amp;AP71</f>
        <v/>
      </c>
      <c r="AZ71" s="1" t="str">
        <f t="shared" ref="AZ55:AZ71" si="155">E71&amp;G71&amp;I71&amp;K71&amp;M71&amp;O71&amp;Q71&amp;S71&amp;U71&amp;W71&amp;Y71&amp;AA71&amp;AC71&amp;AE71&amp;AG71&amp;AI71&amp;AK71&amp;AM71&amp;AO71&amp;AQ71</f>
        <v/>
      </c>
      <c r="BA71" s="1" t="str">
        <f t="shared" si="90"/>
        <v>No factors contributing to greater than 2% upward change.</v>
      </c>
      <c r="BB71" s="1" t="str">
        <f t="shared" si="91"/>
        <v>No factors contributing to greater than 2% downward change.</v>
      </c>
      <c r="BC71" s="1" t="str">
        <f t="shared" si="92"/>
        <v xml:space="preserve">Gone up mainly due to </v>
      </c>
      <c r="BD71" s="1" t="str">
        <f t="shared" si="93"/>
        <v xml:space="preserve">Gone down mainly due to </v>
      </c>
    </row>
    <row r="72" spans="2:56" x14ac:dyDescent="0.25">
      <c r="B72" s="1" t="s">
        <v>26</v>
      </c>
    </row>
  </sheetData>
  <mergeCells count="67">
    <mergeCell ref="AR4:AS4"/>
    <mergeCell ref="AR28:AS28"/>
    <mergeCell ref="AR52:AS52"/>
    <mergeCell ref="AT4:AU4"/>
    <mergeCell ref="AT28:AU28"/>
    <mergeCell ref="AT52:AU52"/>
    <mergeCell ref="V4:W4"/>
    <mergeCell ref="V28:W28"/>
    <mergeCell ref="V52:W52"/>
    <mergeCell ref="J52:K52"/>
    <mergeCell ref="H4:I4"/>
    <mergeCell ref="H52:I52"/>
    <mergeCell ref="H28:I28"/>
    <mergeCell ref="J28:K28"/>
    <mergeCell ref="J4:K4"/>
    <mergeCell ref="L4:M4"/>
    <mergeCell ref="N4:O4"/>
    <mergeCell ref="P4:Q4"/>
    <mergeCell ref="R4:S4"/>
    <mergeCell ref="D4:E4"/>
    <mergeCell ref="D52:E52"/>
    <mergeCell ref="F4:G4"/>
    <mergeCell ref="F52:G52"/>
    <mergeCell ref="D28:E28"/>
    <mergeCell ref="F28:G28"/>
    <mergeCell ref="AL52:AM52"/>
    <mergeCell ref="Z52:AA52"/>
    <mergeCell ref="AB52:AC52"/>
    <mergeCell ref="AD52:AE52"/>
    <mergeCell ref="AF52:AG52"/>
    <mergeCell ref="AH52:AI52"/>
    <mergeCell ref="AJ52:AK52"/>
    <mergeCell ref="AF28:AG28"/>
    <mergeCell ref="AH28:AI28"/>
    <mergeCell ref="AJ28:AK28"/>
    <mergeCell ref="L52:M52"/>
    <mergeCell ref="N52:O52"/>
    <mergeCell ref="P52:Q52"/>
    <mergeCell ref="R52:S52"/>
    <mergeCell ref="T52:U52"/>
    <mergeCell ref="X52:Y52"/>
    <mergeCell ref="L28:M28"/>
    <mergeCell ref="N28:O28"/>
    <mergeCell ref="P28:Q28"/>
    <mergeCell ref="R28:S28"/>
    <mergeCell ref="T28:U28"/>
    <mergeCell ref="Z4:AA4"/>
    <mergeCell ref="AB4:AC4"/>
    <mergeCell ref="AD4:AE4"/>
    <mergeCell ref="AF4:AG4"/>
    <mergeCell ref="AH4:AI4"/>
    <mergeCell ref="AN52:AO52"/>
    <mergeCell ref="AP52:AQ52"/>
    <mergeCell ref="AV52:AW52"/>
    <mergeCell ref="T4:U4"/>
    <mergeCell ref="AL4:AM4"/>
    <mergeCell ref="AN4:AO4"/>
    <mergeCell ref="AP4:AQ4"/>
    <mergeCell ref="AL28:AM28"/>
    <mergeCell ref="AN28:AO28"/>
    <mergeCell ref="AP28:AQ28"/>
    <mergeCell ref="AJ4:AK4"/>
    <mergeCell ref="X28:Y28"/>
    <mergeCell ref="Z28:AA28"/>
    <mergeCell ref="AB28:AC28"/>
    <mergeCell ref="AD28:AE28"/>
    <mergeCell ref="X4:Y4"/>
  </mergeCells>
  <pageMargins left="0.70866141732283472" right="0.70866141732283472" top="0.74803149606299213" bottom="0.74803149606299213" header="0.31496062992125984" footer="0.31496062992125984"/>
  <pageSetup paperSize="8" scale="39" orientation="landscape" r:id="rId1"/>
  <headerFooter>
    <oddFooter>&amp;L&amp;Z&amp;F&amp;R&amp;D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5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6" sqref="E6:J33"/>
    </sheetView>
  </sheetViews>
  <sheetFormatPr defaultColWidth="40.85546875" defaultRowHeight="15" customHeight="1" x14ac:dyDescent="0.2"/>
  <cols>
    <col min="1" max="1" width="2" style="37" customWidth="1"/>
    <col min="2" max="2" width="47" style="39" customWidth="1"/>
    <col min="3" max="3" width="12" style="39" bestFit="1" customWidth="1"/>
    <col min="4" max="4" width="5.85546875" style="39" customWidth="1"/>
    <col min="5" max="7" width="10.28515625" style="39" bestFit="1" customWidth="1"/>
    <col min="8" max="8" width="13.140625" style="39" bestFit="1" customWidth="1"/>
    <col min="9" max="9" width="15.85546875" style="39" bestFit="1" customWidth="1"/>
    <col min="10" max="10" width="14" style="39" bestFit="1" customWidth="1"/>
    <col min="11" max="11" width="25.85546875" style="39" bestFit="1" customWidth="1"/>
    <col min="12" max="12" width="35.5703125" style="39" customWidth="1"/>
    <col min="13" max="13" width="12.7109375" style="39" bestFit="1" customWidth="1"/>
    <col min="14" max="14" width="14" style="39" bestFit="1" customWidth="1"/>
    <col min="15" max="16" width="13.42578125" style="39" customWidth="1"/>
    <col min="17" max="17" width="65.85546875" style="39" bestFit="1" customWidth="1"/>
    <col min="18" max="18" width="11" style="39" customWidth="1"/>
    <col min="19" max="256" width="40.85546875" style="39"/>
    <col min="257" max="257" width="4.85546875" style="39" customWidth="1"/>
    <col min="258" max="258" width="6.42578125" style="39" customWidth="1"/>
    <col min="259" max="259" width="47.42578125" style="39" customWidth="1"/>
    <col min="260" max="260" width="9" style="39" customWidth="1"/>
    <col min="261" max="261" width="5.85546875" style="39" customWidth="1"/>
    <col min="262" max="262" width="17.140625" style="39" customWidth="1"/>
    <col min="263" max="263" width="11.140625" style="39" customWidth="1"/>
    <col min="264" max="264" width="11.7109375" style="39" customWidth="1"/>
    <col min="265" max="265" width="13.42578125" style="39" customWidth="1"/>
    <col min="266" max="266" width="16.28515625" style="39" customWidth="1"/>
    <col min="267" max="267" width="15.85546875" style="39" customWidth="1"/>
    <col min="268" max="268" width="22.7109375" style="39" customWidth="1"/>
    <col min="269" max="269" width="9.42578125" style="39" customWidth="1"/>
    <col min="270" max="270" width="11.28515625" style="39" customWidth="1"/>
    <col min="271" max="271" width="17.42578125" style="39" customWidth="1"/>
    <col min="272" max="272" width="53" style="39" customWidth="1"/>
    <col min="273" max="512" width="40.85546875" style="39"/>
    <col min="513" max="513" width="4.85546875" style="39" customWidth="1"/>
    <col min="514" max="514" width="6.42578125" style="39" customWidth="1"/>
    <col min="515" max="515" width="47.42578125" style="39" customWidth="1"/>
    <col min="516" max="516" width="9" style="39" customWidth="1"/>
    <col min="517" max="517" width="5.85546875" style="39" customWidth="1"/>
    <col min="518" max="518" width="17.140625" style="39" customWidth="1"/>
    <col min="519" max="519" width="11.140625" style="39" customWidth="1"/>
    <col min="520" max="520" width="11.7109375" style="39" customWidth="1"/>
    <col min="521" max="521" width="13.42578125" style="39" customWidth="1"/>
    <col min="522" max="522" width="16.28515625" style="39" customWidth="1"/>
    <col min="523" max="523" width="15.85546875" style="39" customWidth="1"/>
    <col min="524" max="524" width="22.7109375" style="39" customWidth="1"/>
    <col min="525" max="525" width="9.42578125" style="39" customWidth="1"/>
    <col min="526" max="526" width="11.28515625" style="39" customWidth="1"/>
    <col min="527" max="527" width="17.42578125" style="39" customWidth="1"/>
    <col min="528" max="528" width="53" style="39" customWidth="1"/>
    <col min="529" max="768" width="40.85546875" style="39"/>
    <col min="769" max="769" width="4.85546875" style="39" customWidth="1"/>
    <col min="770" max="770" width="6.42578125" style="39" customWidth="1"/>
    <col min="771" max="771" width="47.42578125" style="39" customWidth="1"/>
    <col min="772" max="772" width="9" style="39" customWidth="1"/>
    <col min="773" max="773" width="5.85546875" style="39" customWidth="1"/>
    <col min="774" max="774" width="17.140625" style="39" customWidth="1"/>
    <col min="775" max="775" width="11.140625" style="39" customWidth="1"/>
    <col min="776" max="776" width="11.7109375" style="39" customWidth="1"/>
    <col min="777" max="777" width="13.42578125" style="39" customWidth="1"/>
    <col min="778" max="778" width="16.28515625" style="39" customWidth="1"/>
    <col min="779" max="779" width="15.85546875" style="39" customWidth="1"/>
    <col min="780" max="780" width="22.7109375" style="39" customWidth="1"/>
    <col min="781" max="781" width="9.42578125" style="39" customWidth="1"/>
    <col min="782" max="782" width="11.28515625" style="39" customWidth="1"/>
    <col min="783" max="783" width="17.42578125" style="39" customWidth="1"/>
    <col min="784" max="784" width="53" style="39" customWidth="1"/>
    <col min="785" max="1024" width="40.85546875" style="39"/>
    <col min="1025" max="1025" width="4.85546875" style="39" customWidth="1"/>
    <col min="1026" max="1026" width="6.42578125" style="39" customWidth="1"/>
    <col min="1027" max="1027" width="47.42578125" style="39" customWidth="1"/>
    <col min="1028" max="1028" width="9" style="39" customWidth="1"/>
    <col min="1029" max="1029" width="5.85546875" style="39" customWidth="1"/>
    <col min="1030" max="1030" width="17.140625" style="39" customWidth="1"/>
    <col min="1031" max="1031" width="11.140625" style="39" customWidth="1"/>
    <col min="1032" max="1032" width="11.7109375" style="39" customWidth="1"/>
    <col min="1033" max="1033" width="13.42578125" style="39" customWidth="1"/>
    <col min="1034" max="1034" width="16.28515625" style="39" customWidth="1"/>
    <col min="1035" max="1035" width="15.85546875" style="39" customWidth="1"/>
    <col min="1036" max="1036" width="22.7109375" style="39" customWidth="1"/>
    <col min="1037" max="1037" width="9.42578125" style="39" customWidth="1"/>
    <col min="1038" max="1038" width="11.28515625" style="39" customWidth="1"/>
    <col min="1039" max="1039" width="17.42578125" style="39" customWidth="1"/>
    <col min="1040" max="1040" width="53" style="39" customWidth="1"/>
    <col min="1041" max="1280" width="40.85546875" style="39"/>
    <col min="1281" max="1281" width="4.85546875" style="39" customWidth="1"/>
    <col min="1282" max="1282" width="6.42578125" style="39" customWidth="1"/>
    <col min="1283" max="1283" width="47.42578125" style="39" customWidth="1"/>
    <col min="1284" max="1284" width="9" style="39" customWidth="1"/>
    <col min="1285" max="1285" width="5.85546875" style="39" customWidth="1"/>
    <col min="1286" max="1286" width="17.140625" style="39" customWidth="1"/>
    <col min="1287" max="1287" width="11.140625" style="39" customWidth="1"/>
    <col min="1288" max="1288" width="11.7109375" style="39" customWidth="1"/>
    <col min="1289" max="1289" width="13.42578125" style="39" customWidth="1"/>
    <col min="1290" max="1290" width="16.28515625" style="39" customWidth="1"/>
    <col min="1291" max="1291" width="15.85546875" style="39" customWidth="1"/>
    <col min="1292" max="1292" width="22.7109375" style="39" customWidth="1"/>
    <col min="1293" max="1293" width="9.42578125" style="39" customWidth="1"/>
    <col min="1294" max="1294" width="11.28515625" style="39" customWidth="1"/>
    <col min="1295" max="1295" width="17.42578125" style="39" customWidth="1"/>
    <col min="1296" max="1296" width="53" style="39" customWidth="1"/>
    <col min="1297" max="1536" width="40.85546875" style="39"/>
    <col min="1537" max="1537" width="4.85546875" style="39" customWidth="1"/>
    <col min="1538" max="1538" width="6.42578125" style="39" customWidth="1"/>
    <col min="1539" max="1539" width="47.42578125" style="39" customWidth="1"/>
    <col min="1540" max="1540" width="9" style="39" customWidth="1"/>
    <col min="1541" max="1541" width="5.85546875" style="39" customWidth="1"/>
    <col min="1542" max="1542" width="17.140625" style="39" customWidth="1"/>
    <col min="1543" max="1543" width="11.140625" style="39" customWidth="1"/>
    <col min="1544" max="1544" width="11.7109375" style="39" customWidth="1"/>
    <col min="1545" max="1545" width="13.42578125" style="39" customWidth="1"/>
    <col min="1546" max="1546" width="16.28515625" style="39" customWidth="1"/>
    <col min="1547" max="1547" width="15.85546875" style="39" customWidth="1"/>
    <col min="1548" max="1548" width="22.7109375" style="39" customWidth="1"/>
    <col min="1549" max="1549" width="9.42578125" style="39" customWidth="1"/>
    <col min="1550" max="1550" width="11.28515625" style="39" customWidth="1"/>
    <col min="1551" max="1551" width="17.42578125" style="39" customWidth="1"/>
    <col min="1552" max="1552" width="53" style="39" customWidth="1"/>
    <col min="1553" max="1792" width="40.85546875" style="39"/>
    <col min="1793" max="1793" width="4.85546875" style="39" customWidth="1"/>
    <col min="1794" max="1794" width="6.42578125" style="39" customWidth="1"/>
    <col min="1795" max="1795" width="47.42578125" style="39" customWidth="1"/>
    <col min="1796" max="1796" width="9" style="39" customWidth="1"/>
    <col min="1797" max="1797" width="5.85546875" style="39" customWidth="1"/>
    <col min="1798" max="1798" width="17.140625" style="39" customWidth="1"/>
    <col min="1799" max="1799" width="11.140625" style="39" customWidth="1"/>
    <col min="1800" max="1800" width="11.7109375" style="39" customWidth="1"/>
    <col min="1801" max="1801" width="13.42578125" style="39" customWidth="1"/>
    <col min="1802" max="1802" width="16.28515625" style="39" customWidth="1"/>
    <col min="1803" max="1803" width="15.85546875" style="39" customWidth="1"/>
    <col min="1804" max="1804" width="22.7109375" style="39" customWidth="1"/>
    <col min="1805" max="1805" width="9.42578125" style="39" customWidth="1"/>
    <col min="1806" max="1806" width="11.28515625" style="39" customWidth="1"/>
    <col min="1807" max="1807" width="17.42578125" style="39" customWidth="1"/>
    <col min="1808" max="1808" width="53" style="39" customWidth="1"/>
    <col min="1809" max="2048" width="40.85546875" style="39"/>
    <col min="2049" max="2049" width="4.85546875" style="39" customWidth="1"/>
    <col min="2050" max="2050" width="6.42578125" style="39" customWidth="1"/>
    <col min="2051" max="2051" width="47.42578125" style="39" customWidth="1"/>
    <col min="2052" max="2052" width="9" style="39" customWidth="1"/>
    <col min="2053" max="2053" width="5.85546875" style="39" customWidth="1"/>
    <col min="2054" max="2054" width="17.140625" style="39" customWidth="1"/>
    <col min="2055" max="2055" width="11.140625" style="39" customWidth="1"/>
    <col min="2056" max="2056" width="11.7109375" style="39" customWidth="1"/>
    <col min="2057" max="2057" width="13.42578125" style="39" customWidth="1"/>
    <col min="2058" max="2058" width="16.28515625" style="39" customWidth="1"/>
    <col min="2059" max="2059" width="15.85546875" style="39" customWidth="1"/>
    <col min="2060" max="2060" width="22.7109375" style="39" customWidth="1"/>
    <col min="2061" max="2061" width="9.42578125" style="39" customWidth="1"/>
    <col min="2062" max="2062" width="11.28515625" style="39" customWidth="1"/>
    <col min="2063" max="2063" width="17.42578125" style="39" customWidth="1"/>
    <col min="2064" max="2064" width="53" style="39" customWidth="1"/>
    <col min="2065" max="2304" width="40.85546875" style="39"/>
    <col min="2305" max="2305" width="4.85546875" style="39" customWidth="1"/>
    <col min="2306" max="2306" width="6.42578125" style="39" customWidth="1"/>
    <col min="2307" max="2307" width="47.42578125" style="39" customWidth="1"/>
    <col min="2308" max="2308" width="9" style="39" customWidth="1"/>
    <col min="2309" max="2309" width="5.85546875" style="39" customWidth="1"/>
    <col min="2310" max="2310" width="17.140625" style="39" customWidth="1"/>
    <col min="2311" max="2311" width="11.140625" style="39" customWidth="1"/>
    <col min="2312" max="2312" width="11.7109375" style="39" customWidth="1"/>
    <col min="2313" max="2313" width="13.42578125" style="39" customWidth="1"/>
    <col min="2314" max="2314" width="16.28515625" style="39" customWidth="1"/>
    <col min="2315" max="2315" width="15.85546875" style="39" customWidth="1"/>
    <col min="2316" max="2316" width="22.7109375" style="39" customWidth="1"/>
    <col min="2317" max="2317" width="9.42578125" style="39" customWidth="1"/>
    <col min="2318" max="2318" width="11.28515625" style="39" customWidth="1"/>
    <col min="2319" max="2319" width="17.42578125" style="39" customWidth="1"/>
    <col min="2320" max="2320" width="53" style="39" customWidth="1"/>
    <col min="2321" max="2560" width="40.85546875" style="39"/>
    <col min="2561" max="2561" width="4.85546875" style="39" customWidth="1"/>
    <col min="2562" max="2562" width="6.42578125" style="39" customWidth="1"/>
    <col min="2563" max="2563" width="47.42578125" style="39" customWidth="1"/>
    <col min="2564" max="2564" width="9" style="39" customWidth="1"/>
    <col min="2565" max="2565" width="5.85546875" style="39" customWidth="1"/>
    <col min="2566" max="2566" width="17.140625" style="39" customWidth="1"/>
    <col min="2567" max="2567" width="11.140625" style="39" customWidth="1"/>
    <col min="2568" max="2568" width="11.7109375" style="39" customWidth="1"/>
    <col min="2569" max="2569" width="13.42578125" style="39" customWidth="1"/>
    <col min="2570" max="2570" width="16.28515625" style="39" customWidth="1"/>
    <col min="2571" max="2571" width="15.85546875" style="39" customWidth="1"/>
    <col min="2572" max="2572" width="22.7109375" style="39" customWidth="1"/>
    <col min="2573" max="2573" width="9.42578125" style="39" customWidth="1"/>
    <col min="2574" max="2574" width="11.28515625" style="39" customWidth="1"/>
    <col min="2575" max="2575" width="17.42578125" style="39" customWidth="1"/>
    <col min="2576" max="2576" width="53" style="39" customWidth="1"/>
    <col min="2577" max="2816" width="40.85546875" style="39"/>
    <col min="2817" max="2817" width="4.85546875" style="39" customWidth="1"/>
    <col min="2818" max="2818" width="6.42578125" style="39" customWidth="1"/>
    <col min="2819" max="2819" width="47.42578125" style="39" customWidth="1"/>
    <col min="2820" max="2820" width="9" style="39" customWidth="1"/>
    <col min="2821" max="2821" width="5.85546875" style="39" customWidth="1"/>
    <col min="2822" max="2822" width="17.140625" style="39" customWidth="1"/>
    <col min="2823" max="2823" width="11.140625" style="39" customWidth="1"/>
    <col min="2824" max="2824" width="11.7109375" style="39" customWidth="1"/>
    <col min="2825" max="2825" width="13.42578125" style="39" customWidth="1"/>
    <col min="2826" max="2826" width="16.28515625" style="39" customWidth="1"/>
    <col min="2827" max="2827" width="15.85546875" style="39" customWidth="1"/>
    <col min="2828" max="2828" width="22.7109375" style="39" customWidth="1"/>
    <col min="2829" max="2829" width="9.42578125" style="39" customWidth="1"/>
    <col min="2830" max="2830" width="11.28515625" style="39" customWidth="1"/>
    <col min="2831" max="2831" width="17.42578125" style="39" customWidth="1"/>
    <col min="2832" max="2832" width="53" style="39" customWidth="1"/>
    <col min="2833" max="3072" width="40.85546875" style="39"/>
    <col min="3073" max="3073" width="4.85546875" style="39" customWidth="1"/>
    <col min="3074" max="3074" width="6.42578125" style="39" customWidth="1"/>
    <col min="3075" max="3075" width="47.42578125" style="39" customWidth="1"/>
    <col min="3076" max="3076" width="9" style="39" customWidth="1"/>
    <col min="3077" max="3077" width="5.85546875" style="39" customWidth="1"/>
    <col min="3078" max="3078" width="17.140625" style="39" customWidth="1"/>
    <col min="3079" max="3079" width="11.140625" style="39" customWidth="1"/>
    <col min="3080" max="3080" width="11.7109375" style="39" customWidth="1"/>
    <col min="3081" max="3081" width="13.42578125" style="39" customWidth="1"/>
    <col min="3082" max="3082" width="16.28515625" style="39" customWidth="1"/>
    <col min="3083" max="3083" width="15.85546875" style="39" customWidth="1"/>
    <col min="3084" max="3084" width="22.7109375" style="39" customWidth="1"/>
    <col min="3085" max="3085" width="9.42578125" style="39" customWidth="1"/>
    <col min="3086" max="3086" width="11.28515625" style="39" customWidth="1"/>
    <col min="3087" max="3087" width="17.42578125" style="39" customWidth="1"/>
    <col min="3088" max="3088" width="53" style="39" customWidth="1"/>
    <col min="3089" max="3328" width="40.85546875" style="39"/>
    <col min="3329" max="3329" width="4.85546875" style="39" customWidth="1"/>
    <col min="3330" max="3330" width="6.42578125" style="39" customWidth="1"/>
    <col min="3331" max="3331" width="47.42578125" style="39" customWidth="1"/>
    <col min="3332" max="3332" width="9" style="39" customWidth="1"/>
    <col min="3333" max="3333" width="5.85546875" style="39" customWidth="1"/>
    <col min="3334" max="3334" width="17.140625" style="39" customWidth="1"/>
    <col min="3335" max="3335" width="11.140625" style="39" customWidth="1"/>
    <col min="3336" max="3336" width="11.7109375" style="39" customWidth="1"/>
    <col min="3337" max="3337" width="13.42578125" style="39" customWidth="1"/>
    <col min="3338" max="3338" width="16.28515625" style="39" customWidth="1"/>
    <col min="3339" max="3339" width="15.85546875" style="39" customWidth="1"/>
    <col min="3340" max="3340" width="22.7109375" style="39" customWidth="1"/>
    <col min="3341" max="3341" width="9.42578125" style="39" customWidth="1"/>
    <col min="3342" max="3342" width="11.28515625" style="39" customWidth="1"/>
    <col min="3343" max="3343" width="17.42578125" style="39" customWidth="1"/>
    <col min="3344" max="3344" width="53" style="39" customWidth="1"/>
    <col min="3345" max="3584" width="40.85546875" style="39"/>
    <col min="3585" max="3585" width="4.85546875" style="39" customWidth="1"/>
    <col min="3586" max="3586" width="6.42578125" style="39" customWidth="1"/>
    <col min="3587" max="3587" width="47.42578125" style="39" customWidth="1"/>
    <col min="3588" max="3588" width="9" style="39" customWidth="1"/>
    <col min="3589" max="3589" width="5.85546875" style="39" customWidth="1"/>
    <col min="3590" max="3590" width="17.140625" style="39" customWidth="1"/>
    <col min="3591" max="3591" width="11.140625" style="39" customWidth="1"/>
    <col min="3592" max="3592" width="11.7109375" style="39" customWidth="1"/>
    <col min="3593" max="3593" width="13.42578125" style="39" customWidth="1"/>
    <col min="3594" max="3594" width="16.28515625" style="39" customWidth="1"/>
    <col min="3595" max="3595" width="15.85546875" style="39" customWidth="1"/>
    <col min="3596" max="3596" width="22.7109375" style="39" customWidth="1"/>
    <col min="3597" max="3597" width="9.42578125" style="39" customWidth="1"/>
    <col min="3598" max="3598" width="11.28515625" style="39" customWidth="1"/>
    <col min="3599" max="3599" width="17.42578125" style="39" customWidth="1"/>
    <col min="3600" max="3600" width="53" style="39" customWidth="1"/>
    <col min="3601" max="3840" width="40.85546875" style="39"/>
    <col min="3841" max="3841" width="4.85546875" style="39" customWidth="1"/>
    <col min="3842" max="3842" width="6.42578125" style="39" customWidth="1"/>
    <col min="3843" max="3843" width="47.42578125" style="39" customWidth="1"/>
    <col min="3844" max="3844" width="9" style="39" customWidth="1"/>
    <col min="3845" max="3845" width="5.85546875" style="39" customWidth="1"/>
    <col min="3846" max="3846" width="17.140625" style="39" customWidth="1"/>
    <col min="3847" max="3847" width="11.140625" style="39" customWidth="1"/>
    <col min="3848" max="3848" width="11.7109375" style="39" customWidth="1"/>
    <col min="3849" max="3849" width="13.42578125" style="39" customWidth="1"/>
    <col min="3850" max="3850" width="16.28515625" style="39" customWidth="1"/>
    <col min="3851" max="3851" width="15.85546875" style="39" customWidth="1"/>
    <col min="3852" max="3852" width="22.7109375" style="39" customWidth="1"/>
    <col min="3853" max="3853" width="9.42578125" style="39" customWidth="1"/>
    <col min="3854" max="3854" width="11.28515625" style="39" customWidth="1"/>
    <col min="3855" max="3855" width="17.42578125" style="39" customWidth="1"/>
    <col min="3856" max="3856" width="53" style="39" customWidth="1"/>
    <col min="3857" max="4096" width="40.85546875" style="39"/>
    <col min="4097" max="4097" width="4.85546875" style="39" customWidth="1"/>
    <col min="4098" max="4098" width="6.42578125" style="39" customWidth="1"/>
    <col min="4099" max="4099" width="47.42578125" style="39" customWidth="1"/>
    <col min="4100" max="4100" width="9" style="39" customWidth="1"/>
    <col min="4101" max="4101" width="5.85546875" style="39" customWidth="1"/>
    <col min="4102" max="4102" width="17.140625" style="39" customWidth="1"/>
    <col min="4103" max="4103" width="11.140625" style="39" customWidth="1"/>
    <col min="4104" max="4104" width="11.7109375" style="39" customWidth="1"/>
    <col min="4105" max="4105" width="13.42578125" style="39" customWidth="1"/>
    <col min="4106" max="4106" width="16.28515625" style="39" customWidth="1"/>
    <col min="4107" max="4107" width="15.85546875" style="39" customWidth="1"/>
    <col min="4108" max="4108" width="22.7109375" style="39" customWidth="1"/>
    <col min="4109" max="4109" width="9.42578125" style="39" customWidth="1"/>
    <col min="4110" max="4110" width="11.28515625" style="39" customWidth="1"/>
    <col min="4111" max="4111" width="17.42578125" style="39" customWidth="1"/>
    <col min="4112" max="4112" width="53" style="39" customWidth="1"/>
    <col min="4113" max="4352" width="40.85546875" style="39"/>
    <col min="4353" max="4353" width="4.85546875" style="39" customWidth="1"/>
    <col min="4354" max="4354" width="6.42578125" style="39" customWidth="1"/>
    <col min="4355" max="4355" width="47.42578125" style="39" customWidth="1"/>
    <col min="4356" max="4356" width="9" style="39" customWidth="1"/>
    <col min="4357" max="4357" width="5.85546875" style="39" customWidth="1"/>
    <col min="4358" max="4358" width="17.140625" style="39" customWidth="1"/>
    <col min="4359" max="4359" width="11.140625" style="39" customWidth="1"/>
    <col min="4360" max="4360" width="11.7109375" style="39" customWidth="1"/>
    <col min="4361" max="4361" width="13.42578125" style="39" customWidth="1"/>
    <col min="4362" max="4362" width="16.28515625" style="39" customWidth="1"/>
    <col min="4363" max="4363" width="15.85546875" style="39" customWidth="1"/>
    <col min="4364" max="4364" width="22.7109375" style="39" customWidth="1"/>
    <col min="4365" max="4365" width="9.42578125" style="39" customWidth="1"/>
    <col min="4366" max="4366" width="11.28515625" style="39" customWidth="1"/>
    <col min="4367" max="4367" width="17.42578125" style="39" customWidth="1"/>
    <col min="4368" max="4368" width="53" style="39" customWidth="1"/>
    <col min="4369" max="4608" width="40.85546875" style="39"/>
    <col min="4609" max="4609" width="4.85546875" style="39" customWidth="1"/>
    <col min="4610" max="4610" width="6.42578125" style="39" customWidth="1"/>
    <col min="4611" max="4611" width="47.42578125" style="39" customWidth="1"/>
    <col min="4612" max="4612" width="9" style="39" customWidth="1"/>
    <col min="4613" max="4613" width="5.85546875" style="39" customWidth="1"/>
    <col min="4614" max="4614" width="17.140625" style="39" customWidth="1"/>
    <col min="4615" max="4615" width="11.140625" style="39" customWidth="1"/>
    <col min="4616" max="4616" width="11.7109375" style="39" customWidth="1"/>
    <col min="4617" max="4617" width="13.42578125" style="39" customWidth="1"/>
    <col min="4618" max="4618" width="16.28515625" style="39" customWidth="1"/>
    <col min="4619" max="4619" width="15.85546875" style="39" customWidth="1"/>
    <col min="4620" max="4620" width="22.7109375" style="39" customWidth="1"/>
    <col min="4621" max="4621" width="9.42578125" style="39" customWidth="1"/>
    <col min="4622" max="4622" width="11.28515625" style="39" customWidth="1"/>
    <col min="4623" max="4623" width="17.42578125" style="39" customWidth="1"/>
    <col min="4624" max="4624" width="53" style="39" customWidth="1"/>
    <col min="4625" max="4864" width="40.85546875" style="39"/>
    <col min="4865" max="4865" width="4.85546875" style="39" customWidth="1"/>
    <col min="4866" max="4866" width="6.42578125" style="39" customWidth="1"/>
    <col min="4867" max="4867" width="47.42578125" style="39" customWidth="1"/>
    <col min="4868" max="4868" width="9" style="39" customWidth="1"/>
    <col min="4869" max="4869" width="5.85546875" style="39" customWidth="1"/>
    <col min="4870" max="4870" width="17.140625" style="39" customWidth="1"/>
    <col min="4871" max="4871" width="11.140625" style="39" customWidth="1"/>
    <col min="4872" max="4872" width="11.7109375" style="39" customWidth="1"/>
    <col min="4873" max="4873" width="13.42578125" style="39" customWidth="1"/>
    <col min="4874" max="4874" width="16.28515625" style="39" customWidth="1"/>
    <col min="4875" max="4875" width="15.85546875" style="39" customWidth="1"/>
    <col min="4876" max="4876" width="22.7109375" style="39" customWidth="1"/>
    <col min="4877" max="4877" width="9.42578125" style="39" customWidth="1"/>
    <col min="4878" max="4878" width="11.28515625" style="39" customWidth="1"/>
    <col min="4879" max="4879" width="17.42578125" style="39" customWidth="1"/>
    <col min="4880" max="4880" width="53" style="39" customWidth="1"/>
    <col min="4881" max="5120" width="40.85546875" style="39"/>
    <col min="5121" max="5121" width="4.85546875" style="39" customWidth="1"/>
    <col min="5122" max="5122" width="6.42578125" style="39" customWidth="1"/>
    <col min="5123" max="5123" width="47.42578125" style="39" customWidth="1"/>
    <col min="5124" max="5124" width="9" style="39" customWidth="1"/>
    <col min="5125" max="5125" width="5.85546875" style="39" customWidth="1"/>
    <col min="5126" max="5126" width="17.140625" style="39" customWidth="1"/>
    <col min="5127" max="5127" width="11.140625" style="39" customWidth="1"/>
    <col min="5128" max="5128" width="11.7109375" style="39" customWidth="1"/>
    <col min="5129" max="5129" width="13.42578125" style="39" customWidth="1"/>
    <col min="5130" max="5130" width="16.28515625" style="39" customWidth="1"/>
    <col min="5131" max="5131" width="15.85546875" style="39" customWidth="1"/>
    <col min="5132" max="5132" width="22.7109375" style="39" customWidth="1"/>
    <col min="5133" max="5133" width="9.42578125" style="39" customWidth="1"/>
    <col min="5134" max="5134" width="11.28515625" style="39" customWidth="1"/>
    <col min="5135" max="5135" width="17.42578125" style="39" customWidth="1"/>
    <col min="5136" max="5136" width="53" style="39" customWidth="1"/>
    <col min="5137" max="5376" width="40.85546875" style="39"/>
    <col min="5377" max="5377" width="4.85546875" style="39" customWidth="1"/>
    <col min="5378" max="5378" width="6.42578125" style="39" customWidth="1"/>
    <col min="5379" max="5379" width="47.42578125" style="39" customWidth="1"/>
    <col min="5380" max="5380" width="9" style="39" customWidth="1"/>
    <col min="5381" max="5381" width="5.85546875" style="39" customWidth="1"/>
    <col min="5382" max="5382" width="17.140625" style="39" customWidth="1"/>
    <col min="5383" max="5383" width="11.140625" style="39" customWidth="1"/>
    <col min="5384" max="5384" width="11.7109375" style="39" customWidth="1"/>
    <col min="5385" max="5385" width="13.42578125" style="39" customWidth="1"/>
    <col min="5386" max="5386" width="16.28515625" style="39" customWidth="1"/>
    <col min="5387" max="5387" width="15.85546875" style="39" customWidth="1"/>
    <col min="5388" max="5388" width="22.7109375" style="39" customWidth="1"/>
    <col min="5389" max="5389" width="9.42578125" style="39" customWidth="1"/>
    <col min="5390" max="5390" width="11.28515625" style="39" customWidth="1"/>
    <col min="5391" max="5391" width="17.42578125" style="39" customWidth="1"/>
    <col min="5392" max="5392" width="53" style="39" customWidth="1"/>
    <col min="5393" max="5632" width="40.85546875" style="39"/>
    <col min="5633" max="5633" width="4.85546875" style="39" customWidth="1"/>
    <col min="5634" max="5634" width="6.42578125" style="39" customWidth="1"/>
    <col min="5635" max="5635" width="47.42578125" style="39" customWidth="1"/>
    <col min="5636" max="5636" width="9" style="39" customWidth="1"/>
    <col min="5637" max="5637" width="5.85546875" style="39" customWidth="1"/>
    <col min="5638" max="5638" width="17.140625" style="39" customWidth="1"/>
    <col min="5639" max="5639" width="11.140625" style="39" customWidth="1"/>
    <col min="5640" max="5640" width="11.7109375" style="39" customWidth="1"/>
    <col min="5641" max="5641" width="13.42578125" style="39" customWidth="1"/>
    <col min="5642" max="5642" width="16.28515625" style="39" customWidth="1"/>
    <col min="5643" max="5643" width="15.85546875" style="39" customWidth="1"/>
    <col min="5644" max="5644" width="22.7109375" style="39" customWidth="1"/>
    <col min="5645" max="5645" width="9.42578125" style="39" customWidth="1"/>
    <col min="5646" max="5646" width="11.28515625" style="39" customWidth="1"/>
    <col min="5647" max="5647" width="17.42578125" style="39" customWidth="1"/>
    <col min="5648" max="5648" width="53" style="39" customWidth="1"/>
    <col min="5649" max="5888" width="40.85546875" style="39"/>
    <col min="5889" max="5889" width="4.85546875" style="39" customWidth="1"/>
    <col min="5890" max="5890" width="6.42578125" style="39" customWidth="1"/>
    <col min="5891" max="5891" width="47.42578125" style="39" customWidth="1"/>
    <col min="5892" max="5892" width="9" style="39" customWidth="1"/>
    <col min="5893" max="5893" width="5.85546875" style="39" customWidth="1"/>
    <col min="5894" max="5894" width="17.140625" style="39" customWidth="1"/>
    <col min="5895" max="5895" width="11.140625" style="39" customWidth="1"/>
    <col min="5896" max="5896" width="11.7109375" style="39" customWidth="1"/>
    <col min="5897" max="5897" width="13.42578125" style="39" customWidth="1"/>
    <col min="5898" max="5898" width="16.28515625" style="39" customWidth="1"/>
    <col min="5899" max="5899" width="15.85546875" style="39" customWidth="1"/>
    <col min="5900" max="5900" width="22.7109375" style="39" customWidth="1"/>
    <col min="5901" max="5901" width="9.42578125" style="39" customWidth="1"/>
    <col min="5902" max="5902" width="11.28515625" style="39" customWidth="1"/>
    <col min="5903" max="5903" width="17.42578125" style="39" customWidth="1"/>
    <col min="5904" max="5904" width="53" style="39" customWidth="1"/>
    <col min="5905" max="6144" width="40.85546875" style="39"/>
    <col min="6145" max="6145" width="4.85546875" style="39" customWidth="1"/>
    <col min="6146" max="6146" width="6.42578125" style="39" customWidth="1"/>
    <col min="6147" max="6147" width="47.42578125" style="39" customWidth="1"/>
    <col min="6148" max="6148" width="9" style="39" customWidth="1"/>
    <col min="6149" max="6149" width="5.85546875" style="39" customWidth="1"/>
    <col min="6150" max="6150" width="17.140625" style="39" customWidth="1"/>
    <col min="6151" max="6151" width="11.140625" style="39" customWidth="1"/>
    <col min="6152" max="6152" width="11.7109375" style="39" customWidth="1"/>
    <col min="6153" max="6153" width="13.42578125" style="39" customWidth="1"/>
    <col min="6154" max="6154" width="16.28515625" style="39" customWidth="1"/>
    <col min="6155" max="6155" width="15.85546875" style="39" customWidth="1"/>
    <col min="6156" max="6156" width="22.7109375" style="39" customWidth="1"/>
    <col min="6157" max="6157" width="9.42578125" style="39" customWidth="1"/>
    <col min="6158" max="6158" width="11.28515625" style="39" customWidth="1"/>
    <col min="6159" max="6159" width="17.42578125" style="39" customWidth="1"/>
    <col min="6160" max="6160" width="53" style="39" customWidth="1"/>
    <col min="6161" max="6400" width="40.85546875" style="39"/>
    <col min="6401" max="6401" width="4.85546875" style="39" customWidth="1"/>
    <col min="6402" max="6402" width="6.42578125" style="39" customWidth="1"/>
    <col min="6403" max="6403" width="47.42578125" style="39" customWidth="1"/>
    <col min="6404" max="6404" width="9" style="39" customWidth="1"/>
    <col min="6405" max="6405" width="5.85546875" style="39" customWidth="1"/>
    <col min="6406" max="6406" width="17.140625" style="39" customWidth="1"/>
    <col min="6407" max="6407" width="11.140625" style="39" customWidth="1"/>
    <col min="6408" max="6408" width="11.7109375" style="39" customWidth="1"/>
    <col min="6409" max="6409" width="13.42578125" style="39" customWidth="1"/>
    <col min="6410" max="6410" width="16.28515625" style="39" customWidth="1"/>
    <col min="6411" max="6411" width="15.85546875" style="39" customWidth="1"/>
    <col min="6412" max="6412" width="22.7109375" style="39" customWidth="1"/>
    <col min="6413" max="6413" width="9.42578125" style="39" customWidth="1"/>
    <col min="6414" max="6414" width="11.28515625" style="39" customWidth="1"/>
    <col min="6415" max="6415" width="17.42578125" style="39" customWidth="1"/>
    <col min="6416" max="6416" width="53" style="39" customWidth="1"/>
    <col min="6417" max="6656" width="40.85546875" style="39"/>
    <col min="6657" max="6657" width="4.85546875" style="39" customWidth="1"/>
    <col min="6658" max="6658" width="6.42578125" style="39" customWidth="1"/>
    <col min="6659" max="6659" width="47.42578125" style="39" customWidth="1"/>
    <col min="6660" max="6660" width="9" style="39" customWidth="1"/>
    <col min="6661" max="6661" width="5.85546875" style="39" customWidth="1"/>
    <col min="6662" max="6662" width="17.140625" style="39" customWidth="1"/>
    <col min="6663" max="6663" width="11.140625" style="39" customWidth="1"/>
    <col min="6664" max="6664" width="11.7109375" style="39" customWidth="1"/>
    <col min="6665" max="6665" width="13.42578125" style="39" customWidth="1"/>
    <col min="6666" max="6666" width="16.28515625" style="39" customWidth="1"/>
    <col min="6667" max="6667" width="15.85546875" style="39" customWidth="1"/>
    <col min="6668" max="6668" width="22.7109375" style="39" customWidth="1"/>
    <col min="6669" max="6669" width="9.42578125" style="39" customWidth="1"/>
    <col min="6670" max="6670" width="11.28515625" style="39" customWidth="1"/>
    <col min="6671" max="6671" width="17.42578125" style="39" customWidth="1"/>
    <col min="6672" max="6672" width="53" style="39" customWidth="1"/>
    <col min="6673" max="6912" width="40.85546875" style="39"/>
    <col min="6913" max="6913" width="4.85546875" style="39" customWidth="1"/>
    <col min="6914" max="6914" width="6.42578125" style="39" customWidth="1"/>
    <col min="6915" max="6915" width="47.42578125" style="39" customWidth="1"/>
    <col min="6916" max="6916" width="9" style="39" customWidth="1"/>
    <col min="6917" max="6917" width="5.85546875" style="39" customWidth="1"/>
    <col min="6918" max="6918" width="17.140625" style="39" customWidth="1"/>
    <col min="6919" max="6919" width="11.140625" style="39" customWidth="1"/>
    <col min="6920" max="6920" width="11.7109375" style="39" customWidth="1"/>
    <col min="6921" max="6921" width="13.42578125" style="39" customWidth="1"/>
    <col min="6922" max="6922" width="16.28515625" style="39" customWidth="1"/>
    <col min="6923" max="6923" width="15.85546875" style="39" customWidth="1"/>
    <col min="6924" max="6924" width="22.7109375" style="39" customWidth="1"/>
    <col min="6925" max="6925" width="9.42578125" style="39" customWidth="1"/>
    <col min="6926" max="6926" width="11.28515625" style="39" customWidth="1"/>
    <col min="6927" max="6927" width="17.42578125" style="39" customWidth="1"/>
    <col min="6928" max="6928" width="53" style="39" customWidth="1"/>
    <col min="6929" max="7168" width="40.85546875" style="39"/>
    <col min="7169" max="7169" width="4.85546875" style="39" customWidth="1"/>
    <col min="7170" max="7170" width="6.42578125" style="39" customWidth="1"/>
    <col min="7171" max="7171" width="47.42578125" style="39" customWidth="1"/>
    <col min="7172" max="7172" width="9" style="39" customWidth="1"/>
    <col min="7173" max="7173" width="5.85546875" style="39" customWidth="1"/>
    <col min="7174" max="7174" width="17.140625" style="39" customWidth="1"/>
    <col min="7175" max="7175" width="11.140625" style="39" customWidth="1"/>
    <col min="7176" max="7176" width="11.7109375" style="39" customWidth="1"/>
    <col min="7177" max="7177" width="13.42578125" style="39" customWidth="1"/>
    <col min="7178" max="7178" width="16.28515625" style="39" customWidth="1"/>
    <col min="7179" max="7179" width="15.85546875" style="39" customWidth="1"/>
    <col min="7180" max="7180" width="22.7109375" style="39" customWidth="1"/>
    <col min="7181" max="7181" width="9.42578125" style="39" customWidth="1"/>
    <col min="7182" max="7182" width="11.28515625" style="39" customWidth="1"/>
    <col min="7183" max="7183" width="17.42578125" style="39" customWidth="1"/>
    <col min="7184" max="7184" width="53" style="39" customWidth="1"/>
    <col min="7185" max="7424" width="40.85546875" style="39"/>
    <col min="7425" max="7425" width="4.85546875" style="39" customWidth="1"/>
    <col min="7426" max="7426" width="6.42578125" style="39" customWidth="1"/>
    <col min="7427" max="7427" width="47.42578125" style="39" customWidth="1"/>
    <col min="7428" max="7428" width="9" style="39" customWidth="1"/>
    <col min="7429" max="7429" width="5.85546875" style="39" customWidth="1"/>
    <col min="7430" max="7430" width="17.140625" style="39" customWidth="1"/>
    <col min="7431" max="7431" width="11.140625" style="39" customWidth="1"/>
    <col min="7432" max="7432" width="11.7109375" style="39" customWidth="1"/>
    <col min="7433" max="7433" width="13.42578125" style="39" customWidth="1"/>
    <col min="7434" max="7434" width="16.28515625" style="39" customWidth="1"/>
    <col min="7435" max="7435" width="15.85546875" style="39" customWidth="1"/>
    <col min="7436" max="7436" width="22.7109375" style="39" customWidth="1"/>
    <col min="7437" max="7437" width="9.42578125" style="39" customWidth="1"/>
    <col min="7438" max="7438" width="11.28515625" style="39" customWidth="1"/>
    <col min="7439" max="7439" width="17.42578125" style="39" customWidth="1"/>
    <col min="7440" max="7440" width="53" style="39" customWidth="1"/>
    <col min="7441" max="7680" width="40.85546875" style="39"/>
    <col min="7681" max="7681" width="4.85546875" style="39" customWidth="1"/>
    <col min="7682" max="7682" width="6.42578125" style="39" customWidth="1"/>
    <col min="7683" max="7683" width="47.42578125" style="39" customWidth="1"/>
    <col min="7684" max="7684" width="9" style="39" customWidth="1"/>
    <col min="7685" max="7685" width="5.85546875" style="39" customWidth="1"/>
    <col min="7686" max="7686" width="17.140625" style="39" customWidth="1"/>
    <col min="7687" max="7687" width="11.140625" style="39" customWidth="1"/>
    <col min="7688" max="7688" width="11.7109375" style="39" customWidth="1"/>
    <col min="7689" max="7689" width="13.42578125" style="39" customWidth="1"/>
    <col min="7690" max="7690" width="16.28515625" style="39" customWidth="1"/>
    <col min="7691" max="7691" width="15.85546875" style="39" customWidth="1"/>
    <col min="7692" max="7692" width="22.7109375" style="39" customWidth="1"/>
    <col min="7693" max="7693" width="9.42578125" style="39" customWidth="1"/>
    <col min="7694" max="7694" width="11.28515625" style="39" customWidth="1"/>
    <col min="7695" max="7695" width="17.42578125" style="39" customWidth="1"/>
    <col min="7696" max="7696" width="53" style="39" customWidth="1"/>
    <col min="7697" max="7936" width="40.85546875" style="39"/>
    <col min="7937" max="7937" width="4.85546875" style="39" customWidth="1"/>
    <col min="7938" max="7938" width="6.42578125" style="39" customWidth="1"/>
    <col min="7939" max="7939" width="47.42578125" style="39" customWidth="1"/>
    <col min="7940" max="7940" width="9" style="39" customWidth="1"/>
    <col min="7941" max="7941" width="5.85546875" style="39" customWidth="1"/>
    <col min="7942" max="7942" width="17.140625" style="39" customWidth="1"/>
    <col min="7943" max="7943" width="11.140625" style="39" customWidth="1"/>
    <col min="7944" max="7944" width="11.7109375" style="39" customWidth="1"/>
    <col min="7945" max="7945" width="13.42578125" style="39" customWidth="1"/>
    <col min="7946" max="7946" width="16.28515625" style="39" customWidth="1"/>
    <col min="7947" max="7947" width="15.85546875" style="39" customWidth="1"/>
    <col min="7948" max="7948" width="22.7109375" style="39" customWidth="1"/>
    <col min="7949" max="7949" width="9.42578125" style="39" customWidth="1"/>
    <col min="7950" max="7950" width="11.28515625" style="39" customWidth="1"/>
    <col min="7951" max="7951" width="17.42578125" style="39" customWidth="1"/>
    <col min="7952" max="7952" width="53" style="39" customWidth="1"/>
    <col min="7953" max="8192" width="40.85546875" style="39"/>
    <col min="8193" max="8193" width="4.85546875" style="39" customWidth="1"/>
    <col min="8194" max="8194" width="6.42578125" style="39" customWidth="1"/>
    <col min="8195" max="8195" width="47.42578125" style="39" customWidth="1"/>
    <col min="8196" max="8196" width="9" style="39" customWidth="1"/>
    <col min="8197" max="8197" width="5.85546875" style="39" customWidth="1"/>
    <col min="8198" max="8198" width="17.140625" style="39" customWidth="1"/>
    <col min="8199" max="8199" width="11.140625" style="39" customWidth="1"/>
    <col min="8200" max="8200" width="11.7109375" style="39" customWidth="1"/>
    <col min="8201" max="8201" width="13.42578125" style="39" customWidth="1"/>
    <col min="8202" max="8202" width="16.28515625" style="39" customWidth="1"/>
    <col min="8203" max="8203" width="15.85546875" style="39" customWidth="1"/>
    <col min="8204" max="8204" width="22.7109375" style="39" customWidth="1"/>
    <col min="8205" max="8205" width="9.42578125" style="39" customWidth="1"/>
    <col min="8206" max="8206" width="11.28515625" style="39" customWidth="1"/>
    <col min="8207" max="8207" width="17.42578125" style="39" customWidth="1"/>
    <col min="8208" max="8208" width="53" style="39" customWidth="1"/>
    <col min="8209" max="8448" width="40.85546875" style="39"/>
    <col min="8449" max="8449" width="4.85546875" style="39" customWidth="1"/>
    <col min="8450" max="8450" width="6.42578125" style="39" customWidth="1"/>
    <col min="8451" max="8451" width="47.42578125" style="39" customWidth="1"/>
    <col min="8452" max="8452" width="9" style="39" customWidth="1"/>
    <col min="8453" max="8453" width="5.85546875" style="39" customWidth="1"/>
    <col min="8454" max="8454" width="17.140625" style="39" customWidth="1"/>
    <col min="8455" max="8455" width="11.140625" style="39" customWidth="1"/>
    <col min="8456" max="8456" width="11.7109375" style="39" customWidth="1"/>
    <col min="8457" max="8457" width="13.42578125" style="39" customWidth="1"/>
    <col min="8458" max="8458" width="16.28515625" style="39" customWidth="1"/>
    <col min="8459" max="8459" width="15.85546875" style="39" customWidth="1"/>
    <col min="8460" max="8460" width="22.7109375" style="39" customWidth="1"/>
    <col min="8461" max="8461" width="9.42578125" style="39" customWidth="1"/>
    <col min="8462" max="8462" width="11.28515625" style="39" customWidth="1"/>
    <col min="8463" max="8463" width="17.42578125" style="39" customWidth="1"/>
    <col min="8464" max="8464" width="53" style="39" customWidth="1"/>
    <col min="8465" max="8704" width="40.85546875" style="39"/>
    <col min="8705" max="8705" width="4.85546875" style="39" customWidth="1"/>
    <col min="8706" max="8706" width="6.42578125" style="39" customWidth="1"/>
    <col min="8707" max="8707" width="47.42578125" style="39" customWidth="1"/>
    <col min="8708" max="8708" width="9" style="39" customWidth="1"/>
    <col min="8709" max="8709" width="5.85546875" style="39" customWidth="1"/>
    <col min="8710" max="8710" width="17.140625" style="39" customWidth="1"/>
    <col min="8711" max="8711" width="11.140625" style="39" customWidth="1"/>
    <col min="8712" max="8712" width="11.7109375" style="39" customWidth="1"/>
    <col min="8713" max="8713" width="13.42578125" style="39" customWidth="1"/>
    <col min="8714" max="8714" width="16.28515625" style="39" customWidth="1"/>
    <col min="8715" max="8715" width="15.85546875" style="39" customWidth="1"/>
    <col min="8716" max="8716" width="22.7109375" style="39" customWidth="1"/>
    <col min="8717" max="8717" width="9.42578125" style="39" customWidth="1"/>
    <col min="8718" max="8718" width="11.28515625" style="39" customWidth="1"/>
    <col min="8719" max="8719" width="17.42578125" style="39" customWidth="1"/>
    <col min="8720" max="8720" width="53" style="39" customWidth="1"/>
    <col min="8721" max="8960" width="40.85546875" style="39"/>
    <col min="8961" max="8961" width="4.85546875" style="39" customWidth="1"/>
    <col min="8962" max="8962" width="6.42578125" style="39" customWidth="1"/>
    <col min="8963" max="8963" width="47.42578125" style="39" customWidth="1"/>
    <col min="8964" max="8964" width="9" style="39" customWidth="1"/>
    <col min="8965" max="8965" width="5.85546875" style="39" customWidth="1"/>
    <col min="8966" max="8966" width="17.140625" style="39" customWidth="1"/>
    <col min="8967" max="8967" width="11.140625" style="39" customWidth="1"/>
    <col min="8968" max="8968" width="11.7109375" style="39" customWidth="1"/>
    <col min="8969" max="8969" width="13.42578125" style="39" customWidth="1"/>
    <col min="8970" max="8970" width="16.28515625" style="39" customWidth="1"/>
    <col min="8971" max="8971" width="15.85546875" style="39" customWidth="1"/>
    <col min="8972" max="8972" width="22.7109375" style="39" customWidth="1"/>
    <col min="8973" max="8973" width="9.42578125" style="39" customWidth="1"/>
    <col min="8974" max="8974" width="11.28515625" style="39" customWidth="1"/>
    <col min="8975" max="8975" width="17.42578125" style="39" customWidth="1"/>
    <col min="8976" max="8976" width="53" style="39" customWidth="1"/>
    <col min="8977" max="9216" width="40.85546875" style="39"/>
    <col min="9217" max="9217" width="4.85546875" style="39" customWidth="1"/>
    <col min="9218" max="9218" width="6.42578125" style="39" customWidth="1"/>
    <col min="9219" max="9219" width="47.42578125" style="39" customWidth="1"/>
    <col min="9220" max="9220" width="9" style="39" customWidth="1"/>
    <col min="9221" max="9221" width="5.85546875" style="39" customWidth="1"/>
    <col min="9222" max="9222" width="17.140625" style="39" customWidth="1"/>
    <col min="9223" max="9223" width="11.140625" style="39" customWidth="1"/>
    <col min="9224" max="9224" width="11.7109375" style="39" customWidth="1"/>
    <col min="9225" max="9225" width="13.42578125" style="39" customWidth="1"/>
    <col min="9226" max="9226" width="16.28515625" style="39" customWidth="1"/>
    <col min="9227" max="9227" width="15.85546875" style="39" customWidth="1"/>
    <col min="9228" max="9228" width="22.7109375" style="39" customWidth="1"/>
    <col min="9229" max="9229" width="9.42578125" style="39" customWidth="1"/>
    <col min="9230" max="9230" width="11.28515625" style="39" customWidth="1"/>
    <col min="9231" max="9231" width="17.42578125" style="39" customWidth="1"/>
    <col min="9232" max="9232" width="53" style="39" customWidth="1"/>
    <col min="9233" max="9472" width="40.85546875" style="39"/>
    <col min="9473" max="9473" width="4.85546875" style="39" customWidth="1"/>
    <col min="9474" max="9474" width="6.42578125" style="39" customWidth="1"/>
    <col min="9475" max="9475" width="47.42578125" style="39" customWidth="1"/>
    <col min="9476" max="9476" width="9" style="39" customWidth="1"/>
    <col min="9477" max="9477" width="5.85546875" style="39" customWidth="1"/>
    <col min="9478" max="9478" width="17.140625" style="39" customWidth="1"/>
    <col min="9479" max="9479" width="11.140625" style="39" customWidth="1"/>
    <col min="9480" max="9480" width="11.7109375" style="39" customWidth="1"/>
    <col min="9481" max="9481" width="13.42578125" style="39" customWidth="1"/>
    <col min="9482" max="9482" width="16.28515625" style="39" customWidth="1"/>
    <col min="9483" max="9483" width="15.85546875" style="39" customWidth="1"/>
    <col min="9484" max="9484" width="22.7109375" style="39" customWidth="1"/>
    <col min="9485" max="9485" width="9.42578125" style="39" customWidth="1"/>
    <col min="9486" max="9486" width="11.28515625" style="39" customWidth="1"/>
    <col min="9487" max="9487" width="17.42578125" style="39" customWidth="1"/>
    <col min="9488" max="9488" width="53" style="39" customWidth="1"/>
    <col min="9489" max="9728" width="40.85546875" style="39"/>
    <col min="9729" max="9729" width="4.85546875" style="39" customWidth="1"/>
    <col min="9730" max="9730" width="6.42578125" style="39" customWidth="1"/>
    <col min="9731" max="9731" width="47.42578125" style="39" customWidth="1"/>
    <col min="9732" max="9732" width="9" style="39" customWidth="1"/>
    <col min="9733" max="9733" width="5.85546875" style="39" customWidth="1"/>
    <col min="9734" max="9734" width="17.140625" style="39" customWidth="1"/>
    <col min="9735" max="9735" width="11.140625" style="39" customWidth="1"/>
    <col min="9736" max="9736" width="11.7109375" style="39" customWidth="1"/>
    <col min="9737" max="9737" width="13.42578125" style="39" customWidth="1"/>
    <col min="9738" max="9738" width="16.28515625" style="39" customWidth="1"/>
    <col min="9739" max="9739" width="15.85546875" style="39" customWidth="1"/>
    <col min="9740" max="9740" width="22.7109375" style="39" customWidth="1"/>
    <col min="9741" max="9741" width="9.42578125" style="39" customWidth="1"/>
    <col min="9742" max="9742" width="11.28515625" style="39" customWidth="1"/>
    <col min="9743" max="9743" width="17.42578125" style="39" customWidth="1"/>
    <col min="9744" max="9744" width="53" style="39" customWidth="1"/>
    <col min="9745" max="9984" width="40.85546875" style="39"/>
    <col min="9985" max="9985" width="4.85546875" style="39" customWidth="1"/>
    <col min="9986" max="9986" width="6.42578125" style="39" customWidth="1"/>
    <col min="9987" max="9987" width="47.42578125" style="39" customWidth="1"/>
    <col min="9988" max="9988" width="9" style="39" customWidth="1"/>
    <col min="9989" max="9989" width="5.85546875" style="39" customWidth="1"/>
    <col min="9990" max="9990" width="17.140625" style="39" customWidth="1"/>
    <col min="9991" max="9991" width="11.140625" style="39" customWidth="1"/>
    <col min="9992" max="9992" width="11.7109375" style="39" customWidth="1"/>
    <col min="9993" max="9993" width="13.42578125" style="39" customWidth="1"/>
    <col min="9994" max="9994" width="16.28515625" style="39" customWidth="1"/>
    <col min="9995" max="9995" width="15.85546875" style="39" customWidth="1"/>
    <col min="9996" max="9996" width="22.7109375" style="39" customWidth="1"/>
    <col min="9997" max="9997" width="9.42578125" style="39" customWidth="1"/>
    <col min="9998" max="9998" width="11.28515625" style="39" customWidth="1"/>
    <col min="9999" max="9999" width="17.42578125" style="39" customWidth="1"/>
    <col min="10000" max="10000" width="53" style="39" customWidth="1"/>
    <col min="10001" max="10240" width="40.85546875" style="39"/>
    <col min="10241" max="10241" width="4.85546875" style="39" customWidth="1"/>
    <col min="10242" max="10242" width="6.42578125" style="39" customWidth="1"/>
    <col min="10243" max="10243" width="47.42578125" style="39" customWidth="1"/>
    <col min="10244" max="10244" width="9" style="39" customWidth="1"/>
    <col min="10245" max="10245" width="5.85546875" style="39" customWidth="1"/>
    <col min="10246" max="10246" width="17.140625" style="39" customWidth="1"/>
    <col min="10247" max="10247" width="11.140625" style="39" customWidth="1"/>
    <col min="10248" max="10248" width="11.7109375" style="39" customWidth="1"/>
    <col min="10249" max="10249" width="13.42578125" style="39" customWidth="1"/>
    <col min="10250" max="10250" width="16.28515625" style="39" customWidth="1"/>
    <col min="10251" max="10251" width="15.85546875" style="39" customWidth="1"/>
    <col min="10252" max="10252" width="22.7109375" style="39" customWidth="1"/>
    <col min="10253" max="10253" width="9.42578125" style="39" customWidth="1"/>
    <col min="10254" max="10254" width="11.28515625" style="39" customWidth="1"/>
    <col min="10255" max="10255" width="17.42578125" style="39" customWidth="1"/>
    <col min="10256" max="10256" width="53" style="39" customWidth="1"/>
    <col min="10257" max="10496" width="40.85546875" style="39"/>
    <col min="10497" max="10497" width="4.85546875" style="39" customWidth="1"/>
    <col min="10498" max="10498" width="6.42578125" style="39" customWidth="1"/>
    <col min="10499" max="10499" width="47.42578125" style="39" customWidth="1"/>
    <col min="10500" max="10500" width="9" style="39" customWidth="1"/>
    <col min="10501" max="10501" width="5.85546875" style="39" customWidth="1"/>
    <col min="10502" max="10502" width="17.140625" style="39" customWidth="1"/>
    <col min="10503" max="10503" width="11.140625" style="39" customWidth="1"/>
    <col min="10504" max="10504" width="11.7109375" style="39" customWidth="1"/>
    <col min="10505" max="10505" width="13.42578125" style="39" customWidth="1"/>
    <col min="10506" max="10506" width="16.28515625" style="39" customWidth="1"/>
    <col min="10507" max="10507" width="15.85546875" style="39" customWidth="1"/>
    <col min="10508" max="10508" width="22.7109375" style="39" customWidth="1"/>
    <col min="10509" max="10509" width="9.42578125" style="39" customWidth="1"/>
    <col min="10510" max="10510" width="11.28515625" style="39" customWidth="1"/>
    <col min="10511" max="10511" width="17.42578125" style="39" customWidth="1"/>
    <col min="10512" max="10512" width="53" style="39" customWidth="1"/>
    <col min="10513" max="10752" width="40.85546875" style="39"/>
    <col min="10753" max="10753" width="4.85546875" style="39" customWidth="1"/>
    <col min="10754" max="10754" width="6.42578125" style="39" customWidth="1"/>
    <col min="10755" max="10755" width="47.42578125" style="39" customWidth="1"/>
    <col min="10756" max="10756" width="9" style="39" customWidth="1"/>
    <col min="10757" max="10757" width="5.85546875" style="39" customWidth="1"/>
    <col min="10758" max="10758" width="17.140625" style="39" customWidth="1"/>
    <col min="10759" max="10759" width="11.140625" style="39" customWidth="1"/>
    <col min="10760" max="10760" width="11.7109375" style="39" customWidth="1"/>
    <col min="10761" max="10761" width="13.42578125" style="39" customWidth="1"/>
    <col min="10762" max="10762" width="16.28515625" style="39" customWidth="1"/>
    <col min="10763" max="10763" width="15.85546875" style="39" customWidth="1"/>
    <col min="10764" max="10764" width="22.7109375" style="39" customWidth="1"/>
    <col min="10765" max="10765" width="9.42578125" style="39" customWidth="1"/>
    <col min="10766" max="10766" width="11.28515625" style="39" customWidth="1"/>
    <col min="10767" max="10767" width="17.42578125" style="39" customWidth="1"/>
    <col min="10768" max="10768" width="53" style="39" customWidth="1"/>
    <col min="10769" max="11008" width="40.85546875" style="39"/>
    <col min="11009" max="11009" width="4.85546875" style="39" customWidth="1"/>
    <col min="11010" max="11010" width="6.42578125" style="39" customWidth="1"/>
    <col min="11011" max="11011" width="47.42578125" style="39" customWidth="1"/>
    <col min="11012" max="11012" width="9" style="39" customWidth="1"/>
    <col min="11013" max="11013" width="5.85546875" style="39" customWidth="1"/>
    <col min="11014" max="11014" width="17.140625" style="39" customWidth="1"/>
    <col min="11015" max="11015" width="11.140625" style="39" customWidth="1"/>
    <col min="11016" max="11016" width="11.7109375" style="39" customWidth="1"/>
    <col min="11017" max="11017" width="13.42578125" style="39" customWidth="1"/>
    <col min="11018" max="11018" width="16.28515625" style="39" customWidth="1"/>
    <col min="11019" max="11019" width="15.85546875" style="39" customWidth="1"/>
    <col min="11020" max="11020" width="22.7109375" style="39" customWidth="1"/>
    <col min="11021" max="11021" width="9.42578125" style="39" customWidth="1"/>
    <col min="11022" max="11022" width="11.28515625" style="39" customWidth="1"/>
    <col min="11023" max="11023" width="17.42578125" style="39" customWidth="1"/>
    <col min="11024" max="11024" width="53" style="39" customWidth="1"/>
    <col min="11025" max="11264" width="40.85546875" style="39"/>
    <col min="11265" max="11265" width="4.85546875" style="39" customWidth="1"/>
    <col min="11266" max="11266" width="6.42578125" style="39" customWidth="1"/>
    <col min="11267" max="11267" width="47.42578125" style="39" customWidth="1"/>
    <col min="11268" max="11268" width="9" style="39" customWidth="1"/>
    <col min="11269" max="11269" width="5.85546875" style="39" customWidth="1"/>
    <col min="11270" max="11270" width="17.140625" style="39" customWidth="1"/>
    <col min="11271" max="11271" width="11.140625" style="39" customWidth="1"/>
    <col min="11272" max="11272" width="11.7109375" style="39" customWidth="1"/>
    <col min="11273" max="11273" width="13.42578125" style="39" customWidth="1"/>
    <col min="11274" max="11274" width="16.28515625" style="39" customWidth="1"/>
    <col min="11275" max="11275" width="15.85546875" style="39" customWidth="1"/>
    <col min="11276" max="11276" width="22.7109375" style="39" customWidth="1"/>
    <col min="11277" max="11277" width="9.42578125" style="39" customWidth="1"/>
    <col min="11278" max="11278" width="11.28515625" style="39" customWidth="1"/>
    <col min="11279" max="11279" width="17.42578125" style="39" customWidth="1"/>
    <col min="11280" max="11280" width="53" style="39" customWidth="1"/>
    <col min="11281" max="11520" width="40.85546875" style="39"/>
    <col min="11521" max="11521" width="4.85546875" style="39" customWidth="1"/>
    <col min="11522" max="11522" width="6.42578125" style="39" customWidth="1"/>
    <col min="11523" max="11523" width="47.42578125" style="39" customWidth="1"/>
    <col min="11524" max="11524" width="9" style="39" customWidth="1"/>
    <col min="11525" max="11525" width="5.85546875" style="39" customWidth="1"/>
    <col min="11526" max="11526" width="17.140625" style="39" customWidth="1"/>
    <col min="11527" max="11527" width="11.140625" style="39" customWidth="1"/>
    <col min="11528" max="11528" width="11.7109375" style="39" customWidth="1"/>
    <col min="11529" max="11529" width="13.42578125" style="39" customWidth="1"/>
    <col min="11530" max="11530" width="16.28515625" style="39" customWidth="1"/>
    <col min="11531" max="11531" width="15.85546875" style="39" customWidth="1"/>
    <col min="11532" max="11532" width="22.7109375" style="39" customWidth="1"/>
    <col min="11533" max="11533" width="9.42578125" style="39" customWidth="1"/>
    <col min="11534" max="11534" width="11.28515625" style="39" customWidth="1"/>
    <col min="11535" max="11535" width="17.42578125" style="39" customWidth="1"/>
    <col min="11536" max="11536" width="53" style="39" customWidth="1"/>
    <col min="11537" max="11776" width="40.85546875" style="39"/>
    <col min="11777" max="11777" width="4.85546875" style="39" customWidth="1"/>
    <col min="11778" max="11778" width="6.42578125" style="39" customWidth="1"/>
    <col min="11779" max="11779" width="47.42578125" style="39" customWidth="1"/>
    <col min="11780" max="11780" width="9" style="39" customWidth="1"/>
    <col min="11781" max="11781" width="5.85546875" style="39" customWidth="1"/>
    <col min="11782" max="11782" width="17.140625" style="39" customWidth="1"/>
    <col min="11783" max="11783" width="11.140625" style="39" customWidth="1"/>
    <col min="11784" max="11784" width="11.7109375" style="39" customWidth="1"/>
    <col min="11785" max="11785" width="13.42578125" style="39" customWidth="1"/>
    <col min="11786" max="11786" width="16.28515625" style="39" customWidth="1"/>
    <col min="11787" max="11787" width="15.85546875" style="39" customWidth="1"/>
    <col min="11788" max="11788" width="22.7109375" style="39" customWidth="1"/>
    <col min="11789" max="11789" width="9.42578125" style="39" customWidth="1"/>
    <col min="11790" max="11790" width="11.28515625" style="39" customWidth="1"/>
    <col min="11791" max="11791" width="17.42578125" style="39" customWidth="1"/>
    <col min="11792" max="11792" width="53" style="39" customWidth="1"/>
    <col min="11793" max="12032" width="40.85546875" style="39"/>
    <col min="12033" max="12033" width="4.85546875" style="39" customWidth="1"/>
    <col min="12034" max="12034" width="6.42578125" style="39" customWidth="1"/>
    <col min="12035" max="12035" width="47.42578125" style="39" customWidth="1"/>
    <col min="12036" max="12036" width="9" style="39" customWidth="1"/>
    <col min="12037" max="12037" width="5.85546875" style="39" customWidth="1"/>
    <col min="12038" max="12038" width="17.140625" style="39" customWidth="1"/>
    <col min="12039" max="12039" width="11.140625" style="39" customWidth="1"/>
    <col min="12040" max="12040" width="11.7109375" style="39" customWidth="1"/>
    <col min="12041" max="12041" width="13.42578125" style="39" customWidth="1"/>
    <col min="12042" max="12042" width="16.28515625" style="39" customWidth="1"/>
    <col min="12043" max="12043" width="15.85546875" style="39" customWidth="1"/>
    <col min="12044" max="12044" width="22.7109375" style="39" customWidth="1"/>
    <col min="12045" max="12045" width="9.42578125" style="39" customWidth="1"/>
    <col min="12046" max="12046" width="11.28515625" style="39" customWidth="1"/>
    <col min="12047" max="12047" width="17.42578125" style="39" customWidth="1"/>
    <col min="12048" max="12048" width="53" style="39" customWidth="1"/>
    <col min="12049" max="12288" width="40.85546875" style="39"/>
    <col min="12289" max="12289" width="4.85546875" style="39" customWidth="1"/>
    <col min="12290" max="12290" width="6.42578125" style="39" customWidth="1"/>
    <col min="12291" max="12291" width="47.42578125" style="39" customWidth="1"/>
    <col min="12292" max="12292" width="9" style="39" customWidth="1"/>
    <col min="12293" max="12293" width="5.85546875" style="39" customWidth="1"/>
    <col min="12294" max="12294" width="17.140625" style="39" customWidth="1"/>
    <col min="12295" max="12295" width="11.140625" style="39" customWidth="1"/>
    <col min="12296" max="12296" width="11.7109375" style="39" customWidth="1"/>
    <col min="12297" max="12297" width="13.42578125" style="39" customWidth="1"/>
    <col min="12298" max="12298" width="16.28515625" style="39" customWidth="1"/>
    <col min="12299" max="12299" width="15.85546875" style="39" customWidth="1"/>
    <col min="12300" max="12300" width="22.7109375" style="39" customWidth="1"/>
    <col min="12301" max="12301" width="9.42578125" style="39" customWidth="1"/>
    <col min="12302" max="12302" width="11.28515625" style="39" customWidth="1"/>
    <col min="12303" max="12303" width="17.42578125" style="39" customWidth="1"/>
    <col min="12304" max="12304" width="53" style="39" customWidth="1"/>
    <col min="12305" max="12544" width="40.85546875" style="39"/>
    <col min="12545" max="12545" width="4.85546875" style="39" customWidth="1"/>
    <col min="12546" max="12546" width="6.42578125" style="39" customWidth="1"/>
    <col min="12547" max="12547" width="47.42578125" style="39" customWidth="1"/>
    <col min="12548" max="12548" width="9" style="39" customWidth="1"/>
    <col min="12549" max="12549" width="5.85546875" style="39" customWidth="1"/>
    <col min="12550" max="12550" width="17.140625" style="39" customWidth="1"/>
    <col min="12551" max="12551" width="11.140625" style="39" customWidth="1"/>
    <col min="12552" max="12552" width="11.7109375" style="39" customWidth="1"/>
    <col min="12553" max="12553" width="13.42578125" style="39" customWidth="1"/>
    <col min="12554" max="12554" width="16.28515625" style="39" customWidth="1"/>
    <col min="12555" max="12555" width="15.85546875" style="39" customWidth="1"/>
    <col min="12556" max="12556" width="22.7109375" style="39" customWidth="1"/>
    <col min="12557" max="12557" width="9.42578125" style="39" customWidth="1"/>
    <col min="12558" max="12558" width="11.28515625" style="39" customWidth="1"/>
    <col min="12559" max="12559" width="17.42578125" style="39" customWidth="1"/>
    <col min="12560" max="12560" width="53" style="39" customWidth="1"/>
    <col min="12561" max="12800" width="40.85546875" style="39"/>
    <col min="12801" max="12801" width="4.85546875" style="39" customWidth="1"/>
    <col min="12802" max="12802" width="6.42578125" style="39" customWidth="1"/>
    <col min="12803" max="12803" width="47.42578125" style="39" customWidth="1"/>
    <col min="12804" max="12804" width="9" style="39" customWidth="1"/>
    <col min="12805" max="12805" width="5.85546875" style="39" customWidth="1"/>
    <col min="12806" max="12806" width="17.140625" style="39" customWidth="1"/>
    <col min="12807" max="12807" width="11.140625" style="39" customWidth="1"/>
    <col min="12808" max="12808" width="11.7109375" style="39" customWidth="1"/>
    <col min="12809" max="12809" width="13.42578125" style="39" customWidth="1"/>
    <col min="12810" max="12810" width="16.28515625" style="39" customWidth="1"/>
    <col min="12811" max="12811" width="15.85546875" style="39" customWidth="1"/>
    <col min="12812" max="12812" width="22.7109375" style="39" customWidth="1"/>
    <col min="12813" max="12813" width="9.42578125" style="39" customWidth="1"/>
    <col min="12814" max="12814" width="11.28515625" style="39" customWidth="1"/>
    <col min="12815" max="12815" width="17.42578125" style="39" customWidth="1"/>
    <col min="12816" max="12816" width="53" style="39" customWidth="1"/>
    <col min="12817" max="13056" width="40.85546875" style="39"/>
    <col min="13057" max="13057" width="4.85546875" style="39" customWidth="1"/>
    <col min="13058" max="13058" width="6.42578125" style="39" customWidth="1"/>
    <col min="13059" max="13059" width="47.42578125" style="39" customWidth="1"/>
    <col min="13060" max="13060" width="9" style="39" customWidth="1"/>
    <col min="13061" max="13061" width="5.85546875" style="39" customWidth="1"/>
    <col min="13062" max="13062" width="17.140625" style="39" customWidth="1"/>
    <col min="13063" max="13063" width="11.140625" style="39" customWidth="1"/>
    <col min="13064" max="13064" width="11.7109375" style="39" customWidth="1"/>
    <col min="13065" max="13065" width="13.42578125" style="39" customWidth="1"/>
    <col min="13066" max="13066" width="16.28515625" style="39" customWidth="1"/>
    <col min="13067" max="13067" width="15.85546875" style="39" customWidth="1"/>
    <col min="13068" max="13068" width="22.7109375" style="39" customWidth="1"/>
    <col min="13069" max="13069" width="9.42578125" style="39" customWidth="1"/>
    <col min="13070" max="13070" width="11.28515625" style="39" customWidth="1"/>
    <col min="13071" max="13071" width="17.42578125" style="39" customWidth="1"/>
    <col min="13072" max="13072" width="53" style="39" customWidth="1"/>
    <col min="13073" max="13312" width="40.85546875" style="39"/>
    <col min="13313" max="13313" width="4.85546875" style="39" customWidth="1"/>
    <col min="13314" max="13314" width="6.42578125" style="39" customWidth="1"/>
    <col min="13315" max="13315" width="47.42578125" style="39" customWidth="1"/>
    <col min="13316" max="13316" width="9" style="39" customWidth="1"/>
    <col min="13317" max="13317" width="5.85546875" style="39" customWidth="1"/>
    <col min="13318" max="13318" width="17.140625" style="39" customWidth="1"/>
    <col min="13319" max="13319" width="11.140625" style="39" customWidth="1"/>
    <col min="13320" max="13320" width="11.7109375" style="39" customWidth="1"/>
    <col min="13321" max="13321" width="13.42578125" style="39" customWidth="1"/>
    <col min="13322" max="13322" width="16.28515625" style="39" customWidth="1"/>
    <col min="13323" max="13323" width="15.85546875" style="39" customWidth="1"/>
    <col min="13324" max="13324" width="22.7109375" style="39" customWidth="1"/>
    <col min="13325" max="13325" width="9.42578125" style="39" customWidth="1"/>
    <col min="13326" max="13326" width="11.28515625" style="39" customWidth="1"/>
    <col min="13327" max="13327" width="17.42578125" style="39" customWidth="1"/>
    <col min="13328" max="13328" width="53" style="39" customWidth="1"/>
    <col min="13329" max="13568" width="40.85546875" style="39"/>
    <col min="13569" max="13569" width="4.85546875" style="39" customWidth="1"/>
    <col min="13570" max="13570" width="6.42578125" style="39" customWidth="1"/>
    <col min="13571" max="13571" width="47.42578125" style="39" customWidth="1"/>
    <col min="13572" max="13572" width="9" style="39" customWidth="1"/>
    <col min="13573" max="13573" width="5.85546875" style="39" customWidth="1"/>
    <col min="13574" max="13574" width="17.140625" style="39" customWidth="1"/>
    <col min="13575" max="13575" width="11.140625" style="39" customWidth="1"/>
    <col min="13576" max="13576" width="11.7109375" style="39" customWidth="1"/>
    <col min="13577" max="13577" width="13.42578125" style="39" customWidth="1"/>
    <col min="13578" max="13578" width="16.28515625" style="39" customWidth="1"/>
    <col min="13579" max="13579" width="15.85546875" style="39" customWidth="1"/>
    <col min="13580" max="13580" width="22.7109375" style="39" customWidth="1"/>
    <col min="13581" max="13581" width="9.42578125" style="39" customWidth="1"/>
    <col min="13582" max="13582" width="11.28515625" style="39" customWidth="1"/>
    <col min="13583" max="13583" width="17.42578125" style="39" customWidth="1"/>
    <col min="13584" max="13584" width="53" style="39" customWidth="1"/>
    <col min="13585" max="13824" width="40.85546875" style="39"/>
    <col min="13825" max="13825" width="4.85546875" style="39" customWidth="1"/>
    <col min="13826" max="13826" width="6.42578125" style="39" customWidth="1"/>
    <col min="13827" max="13827" width="47.42578125" style="39" customWidth="1"/>
    <col min="13828" max="13828" width="9" style="39" customWidth="1"/>
    <col min="13829" max="13829" width="5.85546875" style="39" customWidth="1"/>
    <col min="13830" max="13830" width="17.140625" style="39" customWidth="1"/>
    <col min="13831" max="13831" width="11.140625" style="39" customWidth="1"/>
    <col min="13832" max="13832" width="11.7109375" style="39" customWidth="1"/>
    <col min="13833" max="13833" width="13.42578125" style="39" customWidth="1"/>
    <col min="13834" max="13834" width="16.28515625" style="39" customWidth="1"/>
    <col min="13835" max="13835" width="15.85546875" style="39" customWidth="1"/>
    <col min="13836" max="13836" width="22.7109375" style="39" customWidth="1"/>
    <col min="13837" max="13837" width="9.42578125" style="39" customWidth="1"/>
    <col min="13838" max="13838" width="11.28515625" style="39" customWidth="1"/>
    <col min="13839" max="13839" width="17.42578125" style="39" customWidth="1"/>
    <col min="13840" max="13840" width="53" style="39" customWidth="1"/>
    <col min="13841" max="14080" width="40.85546875" style="39"/>
    <col min="14081" max="14081" width="4.85546875" style="39" customWidth="1"/>
    <col min="14082" max="14082" width="6.42578125" style="39" customWidth="1"/>
    <col min="14083" max="14083" width="47.42578125" style="39" customWidth="1"/>
    <col min="14084" max="14084" width="9" style="39" customWidth="1"/>
    <col min="14085" max="14085" width="5.85546875" style="39" customWidth="1"/>
    <col min="14086" max="14086" width="17.140625" style="39" customWidth="1"/>
    <col min="14087" max="14087" width="11.140625" style="39" customWidth="1"/>
    <col min="14088" max="14088" width="11.7109375" style="39" customWidth="1"/>
    <col min="14089" max="14089" width="13.42578125" style="39" customWidth="1"/>
    <col min="14090" max="14090" width="16.28515625" style="39" customWidth="1"/>
    <col min="14091" max="14091" width="15.85546875" style="39" customWidth="1"/>
    <col min="14092" max="14092" width="22.7109375" style="39" customWidth="1"/>
    <col min="14093" max="14093" width="9.42578125" style="39" customWidth="1"/>
    <col min="14094" max="14094" width="11.28515625" style="39" customWidth="1"/>
    <col min="14095" max="14095" width="17.42578125" style="39" customWidth="1"/>
    <col min="14096" max="14096" width="53" style="39" customWidth="1"/>
    <col min="14097" max="14336" width="40.85546875" style="39"/>
    <col min="14337" max="14337" width="4.85546875" style="39" customWidth="1"/>
    <col min="14338" max="14338" width="6.42578125" style="39" customWidth="1"/>
    <col min="14339" max="14339" width="47.42578125" style="39" customWidth="1"/>
    <col min="14340" max="14340" width="9" style="39" customWidth="1"/>
    <col min="14341" max="14341" width="5.85546875" style="39" customWidth="1"/>
    <col min="14342" max="14342" width="17.140625" style="39" customWidth="1"/>
    <col min="14343" max="14343" width="11.140625" style="39" customWidth="1"/>
    <col min="14344" max="14344" width="11.7109375" style="39" customWidth="1"/>
    <col min="14345" max="14345" width="13.42578125" style="39" customWidth="1"/>
    <col min="14346" max="14346" width="16.28515625" style="39" customWidth="1"/>
    <col min="14347" max="14347" width="15.85546875" style="39" customWidth="1"/>
    <col min="14348" max="14348" width="22.7109375" style="39" customWidth="1"/>
    <col min="14349" max="14349" width="9.42578125" style="39" customWidth="1"/>
    <col min="14350" max="14350" width="11.28515625" style="39" customWidth="1"/>
    <col min="14351" max="14351" width="17.42578125" style="39" customWidth="1"/>
    <col min="14352" max="14352" width="53" style="39" customWidth="1"/>
    <col min="14353" max="14592" width="40.85546875" style="39"/>
    <col min="14593" max="14593" width="4.85546875" style="39" customWidth="1"/>
    <col min="14594" max="14594" width="6.42578125" style="39" customWidth="1"/>
    <col min="14595" max="14595" width="47.42578125" style="39" customWidth="1"/>
    <col min="14596" max="14596" width="9" style="39" customWidth="1"/>
    <col min="14597" max="14597" width="5.85546875" style="39" customWidth="1"/>
    <col min="14598" max="14598" width="17.140625" style="39" customWidth="1"/>
    <col min="14599" max="14599" width="11.140625" style="39" customWidth="1"/>
    <col min="14600" max="14600" width="11.7109375" style="39" customWidth="1"/>
    <col min="14601" max="14601" width="13.42578125" style="39" customWidth="1"/>
    <col min="14602" max="14602" width="16.28515625" style="39" customWidth="1"/>
    <col min="14603" max="14603" width="15.85546875" style="39" customWidth="1"/>
    <col min="14604" max="14604" width="22.7109375" style="39" customWidth="1"/>
    <col min="14605" max="14605" width="9.42578125" style="39" customWidth="1"/>
    <col min="14606" max="14606" width="11.28515625" style="39" customWidth="1"/>
    <col min="14607" max="14607" width="17.42578125" style="39" customWidth="1"/>
    <col min="14608" max="14608" width="53" style="39" customWidth="1"/>
    <col min="14609" max="14848" width="40.85546875" style="39"/>
    <col min="14849" max="14849" width="4.85546875" style="39" customWidth="1"/>
    <col min="14850" max="14850" width="6.42578125" style="39" customWidth="1"/>
    <col min="14851" max="14851" width="47.42578125" style="39" customWidth="1"/>
    <col min="14852" max="14852" width="9" style="39" customWidth="1"/>
    <col min="14853" max="14853" width="5.85546875" style="39" customWidth="1"/>
    <col min="14854" max="14854" width="17.140625" style="39" customWidth="1"/>
    <col min="14855" max="14855" width="11.140625" style="39" customWidth="1"/>
    <col min="14856" max="14856" width="11.7109375" style="39" customWidth="1"/>
    <col min="14857" max="14857" width="13.42578125" style="39" customWidth="1"/>
    <col min="14858" max="14858" width="16.28515625" style="39" customWidth="1"/>
    <col min="14859" max="14859" width="15.85546875" style="39" customWidth="1"/>
    <col min="14860" max="14860" width="22.7109375" style="39" customWidth="1"/>
    <col min="14861" max="14861" width="9.42578125" style="39" customWidth="1"/>
    <col min="14862" max="14862" width="11.28515625" style="39" customWidth="1"/>
    <col min="14863" max="14863" width="17.42578125" style="39" customWidth="1"/>
    <col min="14864" max="14864" width="53" style="39" customWidth="1"/>
    <col min="14865" max="15104" width="40.85546875" style="39"/>
    <col min="15105" max="15105" width="4.85546875" style="39" customWidth="1"/>
    <col min="15106" max="15106" width="6.42578125" style="39" customWidth="1"/>
    <col min="15107" max="15107" width="47.42578125" style="39" customWidth="1"/>
    <col min="15108" max="15108" width="9" style="39" customWidth="1"/>
    <col min="15109" max="15109" width="5.85546875" style="39" customWidth="1"/>
    <col min="15110" max="15110" width="17.140625" style="39" customWidth="1"/>
    <col min="15111" max="15111" width="11.140625" style="39" customWidth="1"/>
    <col min="15112" max="15112" width="11.7109375" style="39" customWidth="1"/>
    <col min="15113" max="15113" width="13.42578125" style="39" customWidth="1"/>
    <col min="15114" max="15114" width="16.28515625" style="39" customWidth="1"/>
    <col min="15115" max="15115" width="15.85546875" style="39" customWidth="1"/>
    <col min="15116" max="15116" width="22.7109375" style="39" customWidth="1"/>
    <col min="15117" max="15117" width="9.42578125" style="39" customWidth="1"/>
    <col min="15118" max="15118" width="11.28515625" style="39" customWidth="1"/>
    <col min="15119" max="15119" width="17.42578125" style="39" customWidth="1"/>
    <col min="15120" max="15120" width="53" style="39" customWidth="1"/>
    <col min="15121" max="15360" width="40.85546875" style="39"/>
    <col min="15361" max="15361" width="4.85546875" style="39" customWidth="1"/>
    <col min="15362" max="15362" width="6.42578125" style="39" customWidth="1"/>
    <col min="15363" max="15363" width="47.42578125" style="39" customWidth="1"/>
    <col min="15364" max="15364" width="9" style="39" customWidth="1"/>
    <col min="15365" max="15365" width="5.85546875" style="39" customWidth="1"/>
    <col min="15366" max="15366" width="17.140625" style="39" customWidth="1"/>
    <col min="15367" max="15367" width="11.140625" style="39" customWidth="1"/>
    <col min="15368" max="15368" width="11.7109375" style="39" customWidth="1"/>
    <col min="15369" max="15369" width="13.42578125" style="39" customWidth="1"/>
    <col min="15370" max="15370" width="16.28515625" style="39" customWidth="1"/>
    <col min="15371" max="15371" width="15.85546875" style="39" customWidth="1"/>
    <col min="15372" max="15372" width="22.7109375" style="39" customWidth="1"/>
    <col min="15373" max="15373" width="9.42578125" style="39" customWidth="1"/>
    <col min="15374" max="15374" width="11.28515625" style="39" customWidth="1"/>
    <col min="15375" max="15375" width="17.42578125" style="39" customWidth="1"/>
    <col min="15376" max="15376" width="53" style="39" customWidth="1"/>
    <col min="15377" max="15616" width="40.85546875" style="39"/>
    <col min="15617" max="15617" width="4.85546875" style="39" customWidth="1"/>
    <col min="15618" max="15618" width="6.42578125" style="39" customWidth="1"/>
    <col min="15619" max="15619" width="47.42578125" style="39" customWidth="1"/>
    <col min="15620" max="15620" width="9" style="39" customWidth="1"/>
    <col min="15621" max="15621" width="5.85546875" style="39" customWidth="1"/>
    <col min="15622" max="15622" width="17.140625" style="39" customWidth="1"/>
    <col min="15623" max="15623" width="11.140625" style="39" customWidth="1"/>
    <col min="15624" max="15624" width="11.7109375" style="39" customWidth="1"/>
    <col min="15625" max="15625" width="13.42578125" style="39" customWidth="1"/>
    <col min="15626" max="15626" width="16.28515625" style="39" customWidth="1"/>
    <col min="15627" max="15627" width="15.85546875" style="39" customWidth="1"/>
    <col min="15628" max="15628" width="22.7109375" style="39" customWidth="1"/>
    <col min="15629" max="15629" width="9.42578125" style="39" customWidth="1"/>
    <col min="15630" max="15630" width="11.28515625" style="39" customWidth="1"/>
    <col min="15631" max="15631" width="17.42578125" style="39" customWidth="1"/>
    <col min="15632" max="15632" width="53" style="39" customWidth="1"/>
    <col min="15633" max="15872" width="40.85546875" style="39"/>
    <col min="15873" max="15873" width="4.85546875" style="39" customWidth="1"/>
    <col min="15874" max="15874" width="6.42578125" style="39" customWidth="1"/>
    <col min="15875" max="15875" width="47.42578125" style="39" customWidth="1"/>
    <col min="15876" max="15876" width="9" style="39" customWidth="1"/>
    <col min="15877" max="15877" width="5.85546875" style="39" customWidth="1"/>
    <col min="15878" max="15878" width="17.140625" style="39" customWidth="1"/>
    <col min="15879" max="15879" width="11.140625" style="39" customWidth="1"/>
    <col min="15880" max="15880" width="11.7109375" style="39" customWidth="1"/>
    <col min="15881" max="15881" width="13.42578125" style="39" customWidth="1"/>
    <col min="15882" max="15882" width="16.28515625" style="39" customWidth="1"/>
    <col min="15883" max="15883" width="15.85546875" style="39" customWidth="1"/>
    <col min="15884" max="15884" width="22.7109375" style="39" customWidth="1"/>
    <col min="15885" max="15885" width="9.42578125" style="39" customWidth="1"/>
    <col min="15886" max="15886" width="11.28515625" style="39" customWidth="1"/>
    <col min="15887" max="15887" width="17.42578125" style="39" customWidth="1"/>
    <col min="15888" max="15888" width="53" style="39" customWidth="1"/>
    <col min="15889" max="16128" width="40.85546875" style="39"/>
    <col min="16129" max="16129" width="4.85546875" style="39" customWidth="1"/>
    <col min="16130" max="16130" width="6.42578125" style="39" customWidth="1"/>
    <col min="16131" max="16131" width="47.42578125" style="39" customWidth="1"/>
    <col min="16132" max="16132" width="9" style="39" customWidth="1"/>
    <col min="16133" max="16133" width="5.85546875" style="39" customWidth="1"/>
    <col min="16134" max="16134" width="17.140625" style="39" customWidth="1"/>
    <col min="16135" max="16135" width="11.140625" style="39" customWidth="1"/>
    <col min="16136" max="16136" width="11.7109375" style="39" customWidth="1"/>
    <col min="16137" max="16137" width="13.42578125" style="39" customWidth="1"/>
    <col min="16138" max="16138" width="16.28515625" style="39" customWidth="1"/>
    <col min="16139" max="16139" width="15.85546875" style="39" customWidth="1"/>
    <col min="16140" max="16140" width="22.7109375" style="39" customWidth="1"/>
    <col min="16141" max="16141" width="9.42578125" style="39" customWidth="1"/>
    <col min="16142" max="16142" width="11.28515625" style="39" customWidth="1"/>
    <col min="16143" max="16143" width="17.42578125" style="39" customWidth="1"/>
    <col min="16144" max="16144" width="53" style="39" customWidth="1"/>
    <col min="16145" max="16384" width="40.85546875" style="39"/>
  </cols>
  <sheetData>
    <row r="2" spans="1:17" ht="18.75" x14ac:dyDescent="0.2">
      <c r="B2" s="38" t="s">
        <v>86</v>
      </c>
    </row>
    <row r="4" spans="1:17" ht="45.75" customHeight="1" x14ac:dyDescent="0.2">
      <c r="B4" s="67" t="s">
        <v>77</v>
      </c>
      <c r="C4" s="68"/>
      <c r="D4" s="68"/>
      <c r="E4" s="68"/>
      <c r="F4" s="68"/>
      <c r="G4" s="68"/>
      <c r="H4" s="68"/>
      <c r="I4" s="68"/>
      <c r="J4" s="68"/>
      <c r="K4" s="68"/>
      <c r="L4" s="69"/>
      <c r="M4" s="70" t="s">
        <v>35</v>
      </c>
      <c r="N4" s="71"/>
      <c r="O4" s="72"/>
      <c r="P4" s="72"/>
      <c r="Q4" s="73"/>
    </row>
    <row r="5" spans="1:17" ht="45.75" customHeight="1" x14ac:dyDescent="0.2">
      <c r="A5" s="40"/>
      <c r="B5" s="48"/>
      <c r="C5" s="48" t="s">
        <v>36</v>
      </c>
      <c r="D5" s="48" t="s">
        <v>37</v>
      </c>
      <c r="E5" s="48" t="s">
        <v>38</v>
      </c>
      <c r="F5" s="48" t="s">
        <v>39</v>
      </c>
      <c r="G5" s="48" t="s">
        <v>40</v>
      </c>
      <c r="H5" s="48" t="s">
        <v>41</v>
      </c>
      <c r="I5" s="48" t="s">
        <v>42</v>
      </c>
      <c r="J5" s="48" t="s">
        <v>43</v>
      </c>
      <c r="K5" s="48" t="s">
        <v>44</v>
      </c>
      <c r="L5" s="48" t="s">
        <v>45</v>
      </c>
      <c r="M5" s="48" t="s">
        <v>46</v>
      </c>
      <c r="N5" s="48" t="s">
        <v>47</v>
      </c>
      <c r="O5" s="48" t="s">
        <v>48</v>
      </c>
      <c r="P5" s="48" t="s">
        <v>49</v>
      </c>
      <c r="Q5" s="48" t="s">
        <v>50</v>
      </c>
    </row>
    <row r="6" spans="1:17" ht="42.75" x14ac:dyDescent="0.2">
      <c r="A6" s="40"/>
      <c r="B6" s="41" t="s">
        <v>14</v>
      </c>
      <c r="C6" s="42"/>
      <c r="D6" s="43">
        <v>1</v>
      </c>
      <c r="E6" s="44">
        <f>VLOOKUP($B6,[1]Tariffs!$A:$I,4,FALSE)</f>
        <v>3.2069999999999999</v>
      </c>
      <c r="F6" s="44">
        <f>VLOOKUP($B6,[1]Tariffs!$A:$I,5,FALSE)</f>
        <v>0</v>
      </c>
      <c r="G6" s="44">
        <f>VLOOKUP($B6,[1]Tariffs!$A:$I,6,FALSE)</f>
        <v>0</v>
      </c>
      <c r="H6" s="44">
        <f>VLOOKUP($B6,[1]Tariffs!$A:$I,7,FALSE)</f>
        <v>4.6500000000000004</v>
      </c>
      <c r="I6" s="44">
        <f>VLOOKUP($B6,[1]Tariffs!$A:$I,8,FALSE)</f>
        <v>0</v>
      </c>
      <c r="J6" s="44">
        <f>VLOOKUP($B6,[1]Tariffs!$A:$I,9,FALSE)</f>
        <v>0</v>
      </c>
      <c r="K6" s="44">
        <f>I6</f>
        <v>0</v>
      </c>
      <c r="L6" s="49"/>
      <c r="M6" s="47">
        <f>VLOOKUP(B6,[1]Summary!$A$1:$I$65536,9,FALSE)</f>
        <v>3.6990990290843611</v>
      </c>
      <c r="N6" s="47">
        <f>VLOOKUP(B6,[2]Summary!$A$1:$I$65536,9,FALSE)</f>
        <v>3.3749855778012008</v>
      </c>
      <c r="O6" s="50">
        <f>M6/N6-1</f>
        <v>9.6034025571842596E-2</v>
      </c>
      <c r="P6" s="51">
        <f>VLOOKUP(B6,[1]Summary!$A$1:$IJ$65536,10,FALSE)</f>
        <v>127.58195924091409</v>
      </c>
      <c r="Q6" s="52" t="str">
        <f>'Detailed Breakdown'!BA54&amp;" and "&amp;'Detailed Breakdown'!BB54</f>
        <v>Gone up mainly due to Table 1053: volumes and mpans etc forecast,Table 1076: allowed revenue, and Gone down mainly due to Table 1041: load characteristics (Coincidence Factor),</v>
      </c>
    </row>
    <row r="7" spans="1:17" ht="28.5" x14ac:dyDescent="0.2">
      <c r="A7" s="40"/>
      <c r="B7" s="41" t="s">
        <v>15</v>
      </c>
      <c r="C7" s="42"/>
      <c r="D7" s="43">
        <v>2</v>
      </c>
      <c r="E7" s="44">
        <f>VLOOKUP($B7,[1]Tariffs!$A:$I,4,FALSE)</f>
        <v>3.714</v>
      </c>
      <c r="F7" s="44">
        <f>VLOOKUP($B7,[1]Tariffs!$A:$I,5,FALSE)</f>
        <v>0.15</v>
      </c>
      <c r="G7" s="44">
        <f>VLOOKUP($B7,[1]Tariffs!$A:$I,6,FALSE)</f>
        <v>0</v>
      </c>
      <c r="H7" s="44">
        <f>VLOOKUP($B7,[1]Tariffs!$A:$I,7,FALSE)</f>
        <v>4.6500000000000004</v>
      </c>
      <c r="I7" s="44">
        <f>VLOOKUP($B7,[1]Tariffs!$A:$I,8,FALSE)</f>
        <v>0</v>
      </c>
      <c r="J7" s="44">
        <f>VLOOKUP($B7,[1]Tariffs!$A:$I,9,FALSE)</f>
        <v>0</v>
      </c>
      <c r="K7" s="44">
        <f t="shared" ref="K7:K33" si="0">I7</f>
        <v>0</v>
      </c>
      <c r="L7" s="49"/>
      <c r="M7" s="47">
        <f>VLOOKUP(B7,[1]Summary!$A$1:$I$65536,9,FALSE)</f>
        <v>2.1605754124743495</v>
      </c>
      <c r="N7" s="47">
        <f>VLOOKUP(B7,[2]Summary!$A$1:$I$65536,9,FALSE)</f>
        <v>1.9736276050867985</v>
      </c>
      <c r="O7" s="50">
        <f t="shared" ref="O7:O33" si="1">M7/N7-1</f>
        <v>9.4722939072049206E-2</v>
      </c>
      <c r="P7" s="51">
        <f>VLOOKUP(B7,[1]Summary!$A$1:$IJ$65536,10,FALSE)</f>
        <v>133.3560949823574</v>
      </c>
      <c r="Q7" s="52" t="str">
        <f>'Detailed Breakdown'!BA55&amp;" and "&amp;'Detailed Breakdown'!BB55</f>
        <v>Gone up mainly due to Table 1076: allowed revenue, and Gone down mainly due to Table 1041: load characteristics (Load Factor),</v>
      </c>
    </row>
    <row r="8" spans="1:17" ht="42.75" x14ac:dyDescent="0.2">
      <c r="A8" s="40"/>
      <c r="B8" s="41" t="s">
        <v>16</v>
      </c>
      <c r="C8" s="42"/>
      <c r="D8" s="43">
        <v>2</v>
      </c>
      <c r="E8" s="44">
        <f>VLOOKUP($B8,[1]Tariffs!$A:$I,4,FALSE)</f>
        <v>0.154</v>
      </c>
      <c r="F8" s="44">
        <f>VLOOKUP($B8,[1]Tariffs!$A:$I,5,FALSE)</f>
        <v>0</v>
      </c>
      <c r="G8" s="44">
        <f>VLOOKUP($B8,[1]Tariffs!$A:$I,6,FALSE)</f>
        <v>0</v>
      </c>
      <c r="H8" s="44">
        <f>VLOOKUP($B8,[1]Tariffs!$A:$I,7,FALSE)</f>
        <v>0</v>
      </c>
      <c r="I8" s="44">
        <f>VLOOKUP($B8,[1]Tariffs!$A:$I,8,FALSE)</f>
        <v>0</v>
      </c>
      <c r="J8" s="44">
        <f>VLOOKUP($B8,[1]Tariffs!$A:$I,9,FALSE)</f>
        <v>0</v>
      </c>
      <c r="K8" s="44">
        <f t="shared" si="0"/>
        <v>0</v>
      </c>
      <c r="L8" s="49"/>
      <c r="M8" s="47">
        <f>VLOOKUP(B8,[1]Summary!$A$1:$I$65536,9,FALSE)</f>
        <v>0.15400000000000003</v>
      </c>
      <c r="N8" s="47">
        <f>VLOOKUP(B8,[2]Summary!$A$1:$I$65536,9,FALSE)</f>
        <v>0.18099999999999999</v>
      </c>
      <c r="O8" s="50">
        <f t="shared" si="1"/>
        <v>-0.14917127071823189</v>
      </c>
      <c r="P8" s="51">
        <f>VLOOKUP(B8,[1]Summary!$A$1:$IJ$65536,10,FALSE)</f>
        <v>5.9541982308654147</v>
      </c>
      <c r="Q8" s="52" t="str">
        <f>'Detailed Breakdown'!BA56&amp;" and "&amp;'Detailed Breakdown'!BB56</f>
        <v>No factors contributing to greater than 2% upward change. and Gone down mainly due to Table 1020: Change In 500MW Model,Table 1069: Peaking probabailities,Rate Of Return,</v>
      </c>
    </row>
    <row r="9" spans="1:17" ht="57" x14ac:dyDescent="0.2">
      <c r="A9" s="40"/>
      <c r="B9" s="41" t="s">
        <v>17</v>
      </c>
      <c r="C9" s="42"/>
      <c r="D9" s="43">
        <v>3</v>
      </c>
      <c r="E9" s="44">
        <f>VLOOKUP($B9,[1]Tariffs!$A:$I,4,FALSE)</f>
        <v>2.4529999999999998</v>
      </c>
      <c r="F9" s="44">
        <f>VLOOKUP($B9,[1]Tariffs!$A:$I,5,FALSE)</f>
        <v>0</v>
      </c>
      <c r="G9" s="44">
        <f>VLOOKUP($B9,[1]Tariffs!$A:$I,6,FALSE)</f>
        <v>0</v>
      </c>
      <c r="H9" s="44">
        <f>VLOOKUP($B9,[1]Tariffs!$A:$I,7,FALSE)</f>
        <v>7.39</v>
      </c>
      <c r="I9" s="44">
        <f>VLOOKUP($B9,[1]Tariffs!$A:$I,8,FALSE)</f>
        <v>0</v>
      </c>
      <c r="J9" s="44">
        <f>VLOOKUP($B9,[1]Tariffs!$A:$I,9,FALSE)</f>
        <v>0</v>
      </c>
      <c r="K9" s="44">
        <f t="shared" si="0"/>
        <v>0</v>
      </c>
      <c r="L9" s="49"/>
      <c r="M9" s="47">
        <f>VLOOKUP(B9,[1]Summary!$A$1:$I$65536,9,FALSE)</f>
        <v>2.7024544354600399</v>
      </c>
      <c r="N9" s="47">
        <f>VLOOKUP(B9,[2]Summary!$A$1:$I$65536,9,FALSE)</f>
        <v>2.2989176439348418</v>
      </c>
      <c r="O9" s="50">
        <f t="shared" si="1"/>
        <v>0.17553338310740974</v>
      </c>
      <c r="P9" s="51">
        <f>VLOOKUP(B9,[1]Summary!$A$1:$IJ$65536,10,FALSE)</f>
        <v>292.21631028708771</v>
      </c>
      <c r="Q9" s="52" t="str">
        <f>'Detailed Breakdown'!BA57&amp;" and "&amp;'Detailed Breakdown'!BB57</f>
        <v>Gone up mainly due to Table 1041: load characteristics (Coincidence Factor),Table 1053: volumes and mpans etc forecast,Table 1076: allowed revenue, and No factors contributing to greater than 2% downward change.</v>
      </c>
    </row>
    <row r="10" spans="1:17" ht="42.75" x14ac:dyDescent="0.2">
      <c r="A10" s="40"/>
      <c r="B10" s="41" t="s">
        <v>18</v>
      </c>
      <c r="C10" s="42"/>
      <c r="D10" s="43">
        <v>4</v>
      </c>
      <c r="E10" s="44">
        <f>VLOOKUP($B10,[1]Tariffs!$A:$I,4,FALSE)</f>
        <v>2.9380000000000002</v>
      </c>
      <c r="F10" s="44">
        <f>VLOOKUP($B10,[1]Tariffs!$A:$I,5,FALSE)</f>
        <v>0.154</v>
      </c>
      <c r="G10" s="44">
        <f>VLOOKUP($B10,[1]Tariffs!$A:$I,6,FALSE)</f>
        <v>0</v>
      </c>
      <c r="H10" s="44">
        <f>VLOOKUP($B10,[1]Tariffs!$A:$I,7,FALSE)</f>
        <v>7.39</v>
      </c>
      <c r="I10" s="44">
        <f>VLOOKUP($B10,[1]Tariffs!$A:$I,8,FALSE)</f>
        <v>0</v>
      </c>
      <c r="J10" s="44">
        <f>VLOOKUP($B10,[1]Tariffs!$A:$I,9,FALSE)</f>
        <v>0</v>
      </c>
      <c r="K10" s="44">
        <f t="shared" si="0"/>
        <v>0</v>
      </c>
      <c r="L10" s="49"/>
      <c r="M10" s="47">
        <f>VLOOKUP(B10,[1]Summary!$A$1:$I$65536,9,FALSE)</f>
        <v>2.194314684511649</v>
      </c>
      <c r="N10" s="47">
        <f>VLOOKUP(B10,[2]Summary!$A$1:$I$65536,9,FALSE)</f>
        <v>1.8994778490004651</v>
      </c>
      <c r="O10" s="50">
        <f t="shared" si="1"/>
        <v>0.15521993881967711</v>
      </c>
      <c r="P10" s="51">
        <f>VLOOKUP(B10,[1]Summary!$A$1:$IJ$65536,10,FALSE)</f>
        <v>434.76935362212379</v>
      </c>
      <c r="Q10" s="52" t="str">
        <f>'Detailed Breakdown'!BA58&amp;" and "&amp;'Detailed Breakdown'!BB58</f>
        <v>Gone up mainly due to Table 1041: load characteristics (Coincidence Factor),Table 1076: allowed revenue, and Gone down mainly due to Table 1041: load characteristics (Load Factor),</v>
      </c>
    </row>
    <row r="11" spans="1:17" ht="42.75" x14ac:dyDescent="0.2">
      <c r="A11" s="40"/>
      <c r="B11" s="41" t="s">
        <v>19</v>
      </c>
      <c r="C11" s="42"/>
      <c r="D11" s="43">
        <v>4</v>
      </c>
      <c r="E11" s="44">
        <f>VLOOKUP($B11,[1]Tariffs!$A:$I,4,FALSE)</f>
        <v>0.17</v>
      </c>
      <c r="F11" s="44">
        <f>VLOOKUP($B11,[1]Tariffs!$A:$I,5,FALSE)</f>
        <v>0</v>
      </c>
      <c r="G11" s="44">
        <f>VLOOKUP($B11,[1]Tariffs!$A:$I,6,FALSE)</f>
        <v>0</v>
      </c>
      <c r="H11" s="44">
        <f>VLOOKUP($B11,[1]Tariffs!$A:$I,7,FALSE)</f>
        <v>0</v>
      </c>
      <c r="I11" s="44">
        <f>VLOOKUP($B11,[1]Tariffs!$A:$I,8,FALSE)</f>
        <v>0</v>
      </c>
      <c r="J11" s="44">
        <f>VLOOKUP($B11,[1]Tariffs!$A:$I,9,FALSE)</f>
        <v>0</v>
      </c>
      <c r="K11" s="44">
        <f t="shared" si="0"/>
        <v>0</v>
      </c>
      <c r="L11" s="49"/>
      <c r="M11" s="47">
        <f>VLOOKUP(B11,[1]Summary!$A$1:$I$65536,9,FALSE)</f>
        <v>0.17000000000000004</v>
      </c>
      <c r="N11" s="47">
        <f>VLOOKUP(B11,[2]Summary!$A$1:$I$65536,9,FALSE)</f>
        <v>0.19100000000000003</v>
      </c>
      <c r="O11" s="50">
        <f t="shared" si="1"/>
        <v>-0.10994764397905754</v>
      </c>
      <c r="P11" s="51">
        <f>VLOOKUP(B11,[1]Summary!$A$1:$IJ$65536,10,FALSE)</f>
        <v>11.307089377579553</v>
      </c>
      <c r="Q11" s="52" t="str">
        <f>'Detailed Breakdown'!BA59&amp;" and "&amp;'Detailed Breakdown'!BB59</f>
        <v>Gone up mainly due to Table 1061/1062: TPR data,Table 1076: allowed revenue, and Gone down mainly due to Table 1020: Change In 500MW Model,Table 1069: Peaking probabailities,Rate Of Return,</v>
      </c>
    </row>
    <row r="12" spans="1:17" ht="57" x14ac:dyDescent="0.2">
      <c r="A12" s="40"/>
      <c r="B12" s="41" t="s">
        <v>20</v>
      </c>
      <c r="C12" s="42"/>
      <c r="D12" s="43" t="s">
        <v>96</v>
      </c>
      <c r="E12" s="44">
        <f>VLOOKUP($B12,[1]Tariffs!$A:$I,4,FALSE)</f>
        <v>2.6749999999999998</v>
      </c>
      <c r="F12" s="44">
        <f>VLOOKUP($B12,[1]Tariffs!$A:$I,5,FALSE)</f>
        <v>0.128</v>
      </c>
      <c r="G12" s="44">
        <f>VLOOKUP($B12,[1]Tariffs!$A:$I,6,FALSE)</f>
        <v>0</v>
      </c>
      <c r="H12" s="44">
        <f>VLOOKUP($B12,[1]Tariffs!$A:$I,7,FALSE)</f>
        <v>34.61</v>
      </c>
      <c r="I12" s="44">
        <f>VLOOKUP($B12,[1]Tariffs!$A:$I,8,FALSE)</f>
        <v>0</v>
      </c>
      <c r="J12" s="44">
        <f>VLOOKUP($B12,[1]Tariffs!$A:$I,9,FALSE)</f>
        <v>0</v>
      </c>
      <c r="K12" s="44">
        <f t="shared" si="0"/>
        <v>0</v>
      </c>
      <c r="L12" s="49"/>
      <c r="M12" s="47">
        <f>VLOOKUP(B12,[1]Summary!$A$1:$I$65536,9,FALSE)</f>
        <v>2.312692968998598</v>
      </c>
      <c r="N12" s="47">
        <f>VLOOKUP(B12,[2]Summary!$A$1:$I$65536,9,FALSE)</f>
        <v>2.022124595758243</v>
      </c>
      <c r="O12" s="50">
        <f t="shared" si="1"/>
        <v>0.1436945942153478</v>
      </c>
      <c r="P12" s="51">
        <f>VLOOKUP(B12,[1]Summary!$A$1:$IJ$65536,10,FALSE)</f>
        <v>2033.0819391620621</v>
      </c>
      <c r="Q12" s="52" t="str">
        <f>'Detailed Breakdown'!BA60&amp;" and "&amp;'Detailed Breakdown'!BB60</f>
        <v>Gone up mainly due to Table 1041: load characteristics (Coincidence Factor),Table 1053: volumes and mpans etc forecast,Table 1076: allowed revenue, and No factors contributing to greater than 2% downward change.</v>
      </c>
    </row>
    <row r="13" spans="1:17" ht="57" x14ac:dyDescent="0.2">
      <c r="A13" s="40"/>
      <c r="B13" s="41" t="s">
        <v>21</v>
      </c>
      <c r="C13" s="42"/>
      <c r="D13" s="43" t="s">
        <v>96</v>
      </c>
      <c r="E13" s="44">
        <f>VLOOKUP($B13,[1]Tariffs!$A:$I,4,FALSE)</f>
        <v>2.5019999999999998</v>
      </c>
      <c r="F13" s="44">
        <f>VLOOKUP($B13,[1]Tariffs!$A:$I,5,FALSE)</f>
        <v>0.113</v>
      </c>
      <c r="G13" s="44">
        <f>VLOOKUP($B13,[1]Tariffs!$A:$I,6,FALSE)</f>
        <v>0</v>
      </c>
      <c r="H13" s="44">
        <f>VLOOKUP($B13,[1]Tariffs!$A:$I,7,FALSE)</f>
        <v>22.51</v>
      </c>
      <c r="I13" s="44">
        <f>VLOOKUP($B13,[1]Tariffs!$A:$I,8,FALSE)</f>
        <v>0</v>
      </c>
      <c r="J13" s="44">
        <f>VLOOKUP($B13,[1]Tariffs!$A:$I,9,FALSE)</f>
        <v>0</v>
      </c>
      <c r="K13" s="44">
        <f t="shared" si="0"/>
        <v>0</v>
      </c>
      <c r="L13" s="49"/>
      <c r="M13" s="47">
        <f>VLOOKUP(B13,[1]Summary!$A$1:$I$65536,9,FALSE)</f>
        <v>2.0496318595418606</v>
      </c>
      <c r="N13" s="47">
        <f>VLOOKUP(B13,[2]Summary!$A$1:$I$65536,9,FALSE)</f>
        <v>1.7790021301408867</v>
      </c>
      <c r="O13" s="50">
        <f t="shared" si="1"/>
        <v>0.15212445494910209</v>
      </c>
      <c r="P13" s="51">
        <f>VLOOKUP(B13,[1]Summary!$A$1:$IJ$65536,10,FALSE)</f>
        <v>2450.203626652346</v>
      </c>
      <c r="Q13" s="52" t="str">
        <f>'Detailed Breakdown'!BA61&amp;" and "&amp;'Detailed Breakdown'!BB61</f>
        <v>Gone up mainly due to Table 1041: load characteristics (Coincidence Factor),Table 1053: volumes and mpans etc forecast,Table 1076: allowed revenue, and No factors contributing to greater than 2% downward change.</v>
      </c>
    </row>
    <row r="14" spans="1:17" ht="57" x14ac:dyDescent="0.2">
      <c r="A14" s="40"/>
      <c r="B14" s="41" t="s">
        <v>22</v>
      </c>
      <c r="C14" s="42"/>
      <c r="D14" s="43" t="s">
        <v>96</v>
      </c>
      <c r="E14" s="44">
        <f>VLOOKUP($B14,[1]Tariffs!$A:$I,4,FALSE)</f>
        <v>2.109</v>
      </c>
      <c r="F14" s="44">
        <f>VLOOKUP($B14,[1]Tariffs!$A:$I,5,FALSE)</f>
        <v>5.6000000000000001E-2</v>
      </c>
      <c r="G14" s="44">
        <f>VLOOKUP($B14,[1]Tariffs!$A:$I,6,FALSE)</f>
        <v>0</v>
      </c>
      <c r="H14" s="44">
        <f>VLOOKUP($B14,[1]Tariffs!$A:$I,7,FALSE)</f>
        <v>145.07</v>
      </c>
      <c r="I14" s="44">
        <f>VLOOKUP($B14,[1]Tariffs!$A:$I,8,FALSE)</f>
        <v>0</v>
      </c>
      <c r="J14" s="44">
        <f>VLOOKUP($B14,[1]Tariffs!$A:$I,9,FALSE)</f>
        <v>0</v>
      </c>
      <c r="K14" s="44">
        <f t="shared" si="0"/>
        <v>0</v>
      </c>
      <c r="L14" s="49"/>
      <c r="M14" s="47">
        <f>VLOOKUP(B14,[1]Summary!$A$1:$I$65536,9,FALSE)</f>
        <v>2.1261370587061958</v>
      </c>
      <c r="N14" s="47">
        <f>VLOOKUP(B14,[2]Summary!$A$1:$I$65536,9,FALSE)</f>
        <v>1.9937728396320369</v>
      </c>
      <c r="O14" s="50">
        <f t="shared" si="1"/>
        <v>6.63888164403863E-2</v>
      </c>
      <c r="P14" s="51">
        <f>VLOOKUP(B14,[1]Summary!$A$1:$IJ$65536,10,FALSE)</f>
        <v>2391.305334073822</v>
      </c>
      <c r="Q14" s="52" t="str">
        <f>'Detailed Breakdown'!BA62&amp;" and "&amp;'Detailed Breakdown'!BB62</f>
        <v>Gone up mainly due to Table 1053: volumes and mpans etc forecast,Table 1076: allowed revenue, and Gone down mainly due to Table 1041: load characteristics (Load Factor),Table 1041: load characteristics (Coincidence Factor),</v>
      </c>
    </row>
    <row r="15" spans="1:17" ht="28.5" x14ac:dyDescent="0.2">
      <c r="A15" s="40"/>
      <c r="B15" s="41" t="s">
        <v>92</v>
      </c>
      <c r="C15" s="42"/>
      <c r="D15" s="43">
        <v>0</v>
      </c>
      <c r="E15" s="44">
        <f>VLOOKUP($B15,[1]Tariffs!$A:$I,4,FALSE)</f>
        <v>32.235999999999997</v>
      </c>
      <c r="F15" s="44">
        <f>VLOOKUP($B15,[1]Tariffs!$A:$I,5,FALSE)</f>
        <v>0.57199999999999995</v>
      </c>
      <c r="G15" s="44">
        <f>VLOOKUP($B15,[1]Tariffs!$A:$I,6,FALSE)</f>
        <v>0.153</v>
      </c>
      <c r="H15" s="44">
        <f>VLOOKUP($B15,[1]Tariffs!$A:$I,7,FALSE)</f>
        <v>4.6500000000000004</v>
      </c>
      <c r="I15" s="44">
        <f>VLOOKUP($B15,[1]Tariffs!$A:$I,8,FALSE)</f>
        <v>0</v>
      </c>
      <c r="J15" s="44">
        <f>VLOOKUP($B15,[1]Tariffs!$A:$I,9,FALSE)</f>
        <v>0</v>
      </c>
      <c r="K15" s="44">
        <f t="shared" ref="K15:K16" si="2">I15</f>
        <v>0</v>
      </c>
      <c r="L15" s="49"/>
      <c r="M15" s="47" t="str">
        <f>VLOOKUP(B15,[1]Summary!$A$1:$I$65536,9,FALSE)</f>
        <v/>
      </c>
      <c r="N15" s="47" t="str">
        <f>VLOOKUP(B15,[2]Summary!$A$1:$I$65536,9,FALSE)</f>
        <v/>
      </c>
      <c r="O15" s="50"/>
      <c r="P15" s="51" t="str">
        <f>VLOOKUP(B15,[1]Summary!$A$1:$IJ$65536,10,FALSE)</f>
        <v/>
      </c>
      <c r="Q15" s="52" t="str">
        <f>'Detailed Breakdown'!BA63&amp;" and "&amp;'Detailed Breakdown'!BB63</f>
        <v>No factors contributing to greater than 2% upward change. and No factors contributing to greater than 2% downward change.</v>
      </c>
    </row>
    <row r="16" spans="1:17" ht="28.5" x14ac:dyDescent="0.2">
      <c r="A16" s="40"/>
      <c r="B16" s="41" t="s">
        <v>93</v>
      </c>
      <c r="C16" s="42"/>
      <c r="D16" s="43">
        <v>0</v>
      </c>
      <c r="E16" s="44">
        <f>VLOOKUP($B16,[1]Tariffs!$A:$I,4,FALSE)</f>
        <v>33.204999999999998</v>
      </c>
      <c r="F16" s="44">
        <f>VLOOKUP($B16,[1]Tariffs!$A:$I,5,FALSE)</f>
        <v>0.53400000000000003</v>
      </c>
      <c r="G16" s="44">
        <f>VLOOKUP($B16,[1]Tariffs!$A:$I,6,FALSE)</f>
        <v>0.14499999999999999</v>
      </c>
      <c r="H16" s="44">
        <f>VLOOKUP($B16,[1]Tariffs!$A:$I,7,FALSE)</f>
        <v>7.39</v>
      </c>
      <c r="I16" s="44">
        <f>VLOOKUP($B16,[1]Tariffs!$A:$I,8,FALSE)</f>
        <v>0</v>
      </c>
      <c r="J16" s="44">
        <f>VLOOKUP($B16,[1]Tariffs!$A:$I,9,FALSE)</f>
        <v>0</v>
      </c>
      <c r="K16" s="44">
        <f t="shared" si="2"/>
        <v>0</v>
      </c>
      <c r="L16" s="49"/>
      <c r="M16" s="47">
        <f>VLOOKUP(B16,[1]Summary!$A$1:$I$65536,9,FALSE)</f>
        <v>2.487833681646253</v>
      </c>
      <c r="N16" s="47" t="str">
        <f>VLOOKUP(B16,[2]Summary!$A$1:$I$65536,9,FALSE)</f>
        <v/>
      </c>
      <c r="O16" s="50"/>
      <c r="P16" s="51">
        <f>VLOOKUP(B16,[1]Summary!$A$1:$IJ$65536,10,FALSE)</f>
        <v>1691.967034285394</v>
      </c>
      <c r="Q16" s="52" t="str">
        <f>'Detailed Breakdown'!BA64&amp;" and "&amp;'Detailed Breakdown'!BB64</f>
        <v>No factors contributing to greater than 2% upward change. and No factors contributing to greater than 2% downward change.</v>
      </c>
    </row>
    <row r="17" spans="1:17" ht="28.5" x14ac:dyDescent="0.2">
      <c r="A17" s="40"/>
      <c r="B17" s="41" t="s">
        <v>23</v>
      </c>
      <c r="C17" s="42"/>
      <c r="D17" s="43">
        <v>0</v>
      </c>
      <c r="E17" s="44">
        <f>VLOOKUP($B17,[1]Tariffs!$A:$I,4,FALSE)</f>
        <v>24.792000000000002</v>
      </c>
      <c r="F17" s="44">
        <f>VLOOKUP($B17,[1]Tariffs!$A:$I,5,FALSE)</f>
        <v>0.34499999999999997</v>
      </c>
      <c r="G17" s="44">
        <f>VLOOKUP($B17,[1]Tariffs!$A:$I,6,FALSE)</f>
        <v>9.8000000000000004E-2</v>
      </c>
      <c r="H17" s="44">
        <f>VLOOKUP($B17,[1]Tariffs!$A:$I,7,FALSE)</f>
        <v>10.119999999999999</v>
      </c>
      <c r="I17" s="44">
        <f>VLOOKUP($B17,[1]Tariffs!$A:$I,8,FALSE)</f>
        <v>2.82</v>
      </c>
      <c r="J17" s="44">
        <f>VLOOKUP($B17,[1]Tariffs!$A:$I,9,FALSE)</f>
        <v>0.38100000000000001</v>
      </c>
      <c r="K17" s="44">
        <f t="shared" si="0"/>
        <v>2.82</v>
      </c>
      <c r="L17" s="54"/>
      <c r="M17" s="47">
        <f>VLOOKUP(B17,[1]Summary!$A$1:$I$65536,9,FALSE)</f>
        <v>2.5238846186786841</v>
      </c>
      <c r="N17" s="47">
        <f>VLOOKUP(B17,[2]Summary!$A$1:$I$65536,9,FALSE)</f>
        <v>2.2368241899039916</v>
      </c>
      <c r="O17" s="50">
        <f t="shared" si="1"/>
        <v>0.12833392542442668</v>
      </c>
      <c r="P17" s="51">
        <f>VLOOKUP(B17,[1]Summary!$A$1:$IJ$65536,10,FALSE)</f>
        <v>5635.4451382726966</v>
      </c>
      <c r="Q17" s="52" t="str">
        <f>'Detailed Breakdown'!BA63&amp;" and "&amp;'Detailed Breakdown'!BB63</f>
        <v>No factors contributing to greater than 2% upward change. and No factors contributing to greater than 2% downward change.</v>
      </c>
    </row>
    <row r="18" spans="1:17" ht="28.5" x14ac:dyDescent="0.2">
      <c r="A18" s="40"/>
      <c r="B18" s="41" t="s">
        <v>24</v>
      </c>
      <c r="C18" s="42"/>
      <c r="D18" s="43">
        <v>0</v>
      </c>
      <c r="E18" s="44">
        <f>VLOOKUP($B18,[1]Tariffs!$A:$I,4,FALSE)</f>
        <v>22.26</v>
      </c>
      <c r="F18" s="44">
        <f>VLOOKUP($B18,[1]Tariffs!$A:$I,5,FALSE)</f>
        <v>0.21199999999999999</v>
      </c>
      <c r="G18" s="44">
        <f>VLOOKUP($B18,[1]Tariffs!$A:$I,6,FALSE)</f>
        <v>6.9000000000000006E-2</v>
      </c>
      <c r="H18" s="44">
        <f>VLOOKUP($B18,[1]Tariffs!$A:$I,7,FALSE)</f>
        <v>7.79</v>
      </c>
      <c r="I18" s="44">
        <f>VLOOKUP($B18,[1]Tariffs!$A:$I,8,FALSE)</f>
        <v>2.92</v>
      </c>
      <c r="J18" s="44">
        <f>VLOOKUP($B18,[1]Tariffs!$A:$I,9,FALSE)</f>
        <v>0.315</v>
      </c>
      <c r="K18" s="44">
        <f t="shared" si="0"/>
        <v>2.92</v>
      </c>
      <c r="L18" s="54"/>
      <c r="M18" s="47">
        <f>VLOOKUP(B18,[1]Summary!$A$1:$I$65536,9,FALSE)</f>
        <v>2.1397779318293919</v>
      </c>
      <c r="N18" s="47">
        <f>VLOOKUP(B18,[2]Summary!$A$1:$I$65536,9,FALSE)</f>
        <v>1.8966988214988976</v>
      </c>
      <c r="O18" s="50">
        <f t="shared" si="1"/>
        <v>0.12815904537674405</v>
      </c>
      <c r="P18" s="51">
        <f>VLOOKUP(B18,[1]Summary!$A$1:$IJ$65536,10,FALSE)</f>
        <v>10179.700600855116</v>
      </c>
      <c r="Q18" s="52" t="str">
        <f>'Detailed Breakdown'!BA64&amp;" and "&amp;'Detailed Breakdown'!BB64</f>
        <v>No factors contributing to greater than 2% upward change. and No factors contributing to greater than 2% downward change.</v>
      </c>
    </row>
    <row r="19" spans="1:17" ht="42.75" x14ac:dyDescent="0.2">
      <c r="A19" s="40"/>
      <c r="B19" s="41" t="s">
        <v>25</v>
      </c>
      <c r="C19" s="42"/>
      <c r="D19" s="43">
        <v>0</v>
      </c>
      <c r="E19" s="44">
        <f>VLOOKUP($B19,[1]Tariffs!$A:$I,4,FALSE)</f>
        <v>19.196000000000002</v>
      </c>
      <c r="F19" s="44">
        <f>VLOOKUP($B19,[1]Tariffs!$A:$I,5,FALSE)</f>
        <v>0.113</v>
      </c>
      <c r="G19" s="44">
        <f>VLOOKUP($B19,[1]Tariffs!$A:$I,6,FALSE)</f>
        <v>4.3999999999999997E-2</v>
      </c>
      <c r="H19" s="44">
        <f>VLOOKUP($B19,[1]Tariffs!$A:$I,7,FALSE)</f>
        <v>77.290000000000006</v>
      </c>
      <c r="I19" s="44">
        <f>VLOOKUP($B19,[1]Tariffs!$A:$I,8,FALSE)</f>
        <v>2.4300000000000002</v>
      </c>
      <c r="J19" s="44">
        <f>VLOOKUP($B19,[1]Tariffs!$A:$I,9,FALSE)</f>
        <v>0.254</v>
      </c>
      <c r="K19" s="44">
        <f t="shared" si="0"/>
        <v>2.4300000000000002</v>
      </c>
      <c r="L19" s="54"/>
      <c r="M19" s="47">
        <f>VLOOKUP(B19,[1]Summary!$A$1:$I$65536,9,FALSE)</f>
        <v>1.6492437016229891</v>
      </c>
      <c r="N19" s="47">
        <f>VLOOKUP(B19,[2]Summary!$A$1:$I$65536,9,FALSE)</f>
        <v>1.4033292461196618</v>
      </c>
      <c r="O19" s="50">
        <f t="shared" si="1"/>
        <v>0.17523646441724483</v>
      </c>
      <c r="P19" s="51">
        <f>VLOOKUP(B19,[1]Summary!$A$1:$IJ$65536,10,FALSE)</f>
        <v>40463.002724843194</v>
      </c>
      <c r="Q19" s="52" t="str">
        <f>'Detailed Breakdown'!BA65&amp;" and "&amp;'Detailed Breakdown'!BB65</f>
        <v>Gone up mainly due to Table 1053: volumes and mpans etc forecast,Table 1076: allowed revenue, and No factors contributing to greater than 2% downward change.</v>
      </c>
    </row>
    <row r="20" spans="1:17" x14ac:dyDescent="0.2">
      <c r="A20" s="40"/>
      <c r="B20" s="41"/>
      <c r="C20" s="42"/>
      <c r="D20" s="43"/>
      <c r="E20" s="44"/>
      <c r="F20" s="44"/>
      <c r="G20" s="44"/>
      <c r="H20" s="44"/>
      <c r="I20" s="44"/>
      <c r="J20" s="44"/>
      <c r="K20" s="44"/>
      <c r="L20" s="54"/>
      <c r="M20" s="47"/>
      <c r="N20" s="47"/>
      <c r="O20" s="50"/>
      <c r="P20" s="51"/>
      <c r="Q20" s="52"/>
    </row>
    <row r="21" spans="1:17" ht="42.75" x14ac:dyDescent="0.2">
      <c r="A21" s="40"/>
      <c r="B21" s="41" t="s">
        <v>78</v>
      </c>
      <c r="C21" s="42"/>
      <c r="D21" s="43">
        <v>8</v>
      </c>
      <c r="E21" s="44">
        <f>VLOOKUP($B21,[1]Tariffs!$A:$I,4,FALSE)</f>
        <v>2.4319999999999999</v>
      </c>
      <c r="F21" s="44">
        <f>VLOOKUP($B21,[1]Tariffs!$A:$I,5,FALSE)</f>
        <v>0</v>
      </c>
      <c r="G21" s="44">
        <f>VLOOKUP($B21,[1]Tariffs!$A:$I,6,FALSE)</f>
        <v>0</v>
      </c>
      <c r="H21" s="44">
        <f>VLOOKUP($B21,[1]Tariffs!$A:$I,7,FALSE)</f>
        <v>0</v>
      </c>
      <c r="I21" s="44">
        <f>VLOOKUP($B21,[1]Tariffs!$A:$I,8,FALSE)</f>
        <v>0</v>
      </c>
      <c r="J21" s="44">
        <f>VLOOKUP($B21,[1]Tariffs!$A:$I,9,FALSE)</f>
        <v>0</v>
      </c>
      <c r="K21" s="44">
        <f t="shared" si="0"/>
        <v>0</v>
      </c>
      <c r="L21" s="54"/>
      <c r="M21" s="47">
        <f>VLOOKUP(B21,[1]Summary!$A$1:$I$65536,9,FALSE)</f>
        <v>2.4319999999999999</v>
      </c>
      <c r="N21" s="47">
        <f>VLOOKUP(B21,[2]Summary!$A$1:$I$65536,9,FALSE)</f>
        <v>2.1779999999999999</v>
      </c>
      <c r="O21" s="50">
        <f t="shared" si="1"/>
        <v>0.11662075298438945</v>
      </c>
      <c r="P21" s="51">
        <f>VLOOKUP(B21,[1]Summary!$A$1:$IJ$65536,10,FALSE)</f>
        <v>468.60501144227607</v>
      </c>
      <c r="Q21" s="52" t="str">
        <f>'Detailed Breakdown'!BA67&amp;" and "&amp;'Detailed Breakdown'!BB67</f>
        <v>Gone up mainly due to Table 1053: volumes and mpans etc forecast,Table 1076: allowed revenue, and No factors contributing to greater than 2% downward change.</v>
      </c>
    </row>
    <row r="22" spans="1:17" ht="42.75" x14ac:dyDescent="0.2">
      <c r="A22" s="40"/>
      <c r="B22" s="41" t="s">
        <v>79</v>
      </c>
      <c r="C22" s="42"/>
      <c r="D22" s="43">
        <v>1</v>
      </c>
      <c r="E22" s="44">
        <f>VLOOKUP($B22,[1]Tariffs!$A:$I,4,FALSE)</f>
        <v>3.4369999999999998</v>
      </c>
      <c r="F22" s="44">
        <f>VLOOKUP($B22,[1]Tariffs!$A:$I,5,FALSE)</f>
        <v>0</v>
      </c>
      <c r="G22" s="44">
        <f>VLOOKUP($B22,[1]Tariffs!$A:$I,6,FALSE)</f>
        <v>0</v>
      </c>
      <c r="H22" s="44">
        <f>VLOOKUP($B22,[1]Tariffs!$A:$I,7,FALSE)</f>
        <v>0</v>
      </c>
      <c r="I22" s="44">
        <f>VLOOKUP($B22,[1]Tariffs!$A:$I,8,FALSE)</f>
        <v>0</v>
      </c>
      <c r="J22" s="44">
        <f>VLOOKUP($B22,[1]Tariffs!$A:$I,9,FALSE)</f>
        <v>0</v>
      </c>
      <c r="K22" s="44">
        <f t="shared" si="0"/>
        <v>0</v>
      </c>
      <c r="L22" s="54"/>
      <c r="M22" s="47">
        <f>VLOOKUP(B22,[1]Summary!$A$1:$I$65536,9,FALSE)</f>
        <v>3.4369999999999994</v>
      </c>
      <c r="N22" s="47">
        <f>VLOOKUP(B22,[2]Summary!$A$1:$I$65536,9,FALSE)</f>
        <v>3.149</v>
      </c>
      <c r="O22" s="50">
        <f t="shared" si="1"/>
        <v>9.1457605589075675E-2</v>
      </c>
      <c r="P22" s="51">
        <f>VLOOKUP(B22,[1]Summary!$A$1:$IJ$65536,10,FALSE)</f>
        <v>253.86765207022532</v>
      </c>
      <c r="Q22" s="52" t="str">
        <f>'Detailed Breakdown'!BA68&amp;" and "&amp;'Detailed Breakdown'!BB68</f>
        <v>Gone up mainly due to Table 1053: volumes and mpans etc forecast,Table 1076: allowed revenue, and No factors contributing to greater than 2% downward change.</v>
      </c>
    </row>
    <row r="23" spans="1:17" ht="42.75" x14ac:dyDescent="0.2">
      <c r="A23" s="40"/>
      <c r="B23" s="41" t="s">
        <v>80</v>
      </c>
      <c r="C23" s="42"/>
      <c r="D23" s="43">
        <v>1</v>
      </c>
      <c r="E23" s="44">
        <f>VLOOKUP($B23,[1]Tariffs!$A:$I,4,FALSE)</f>
        <v>5.532</v>
      </c>
      <c r="F23" s="44">
        <f>VLOOKUP($B23,[1]Tariffs!$A:$I,5,FALSE)</f>
        <v>0</v>
      </c>
      <c r="G23" s="44">
        <f>VLOOKUP($B23,[1]Tariffs!$A:$I,6,FALSE)</f>
        <v>0</v>
      </c>
      <c r="H23" s="44">
        <f>VLOOKUP($B23,[1]Tariffs!$A:$I,7,FALSE)</f>
        <v>0</v>
      </c>
      <c r="I23" s="44">
        <f>VLOOKUP($B23,[1]Tariffs!$A:$I,8,FALSE)</f>
        <v>0</v>
      </c>
      <c r="J23" s="44">
        <f>VLOOKUP($B23,[1]Tariffs!$A:$I,9,FALSE)</f>
        <v>0</v>
      </c>
      <c r="K23" s="44">
        <f t="shared" si="0"/>
        <v>0</v>
      </c>
      <c r="L23" s="54"/>
      <c r="M23" s="47">
        <f>VLOOKUP(B23,[1]Summary!$A$1:$I$65536,9,FALSE)</f>
        <v>5.532</v>
      </c>
      <c r="N23" s="47">
        <f>VLOOKUP(B23,[2]Summary!$A$1:$I$65536,9,FALSE)</f>
        <v>5.128000000000001</v>
      </c>
      <c r="O23" s="50">
        <f t="shared" si="1"/>
        <v>7.8783151326052847E-2</v>
      </c>
      <c r="P23" s="51">
        <f>VLOOKUP(B23,[1]Summary!$A$1:$IJ$65536,10,FALSE)</f>
        <v>197.27767581296536</v>
      </c>
      <c r="Q23" s="52" t="str">
        <f>'Detailed Breakdown'!BA69&amp;" and "&amp;'Detailed Breakdown'!BB69</f>
        <v>Gone up mainly due to Table 1053: volumes and mpans etc forecast,Table 1076: allowed revenue, and Gone down mainly due to Table 1069: Peaking probabailities,</v>
      </c>
    </row>
    <row r="24" spans="1:17" x14ac:dyDescent="0.2">
      <c r="A24" s="40"/>
      <c r="B24" s="41" t="s">
        <v>81</v>
      </c>
      <c r="C24" s="42"/>
      <c r="D24" s="43">
        <v>1</v>
      </c>
      <c r="E24" s="44">
        <f>VLOOKUP($B24,[1]Tariffs!$A:$I,4,FALSE)</f>
        <v>1.4650000000000001</v>
      </c>
      <c r="F24" s="44">
        <f>VLOOKUP($B24,[1]Tariffs!$A:$I,5,FALSE)</f>
        <v>0</v>
      </c>
      <c r="G24" s="44">
        <f>VLOOKUP($B24,[1]Tariffs!$A:$I,6,FALSE)</f>
        <v>0</v>
      </c>
      <c r="H24" s="44">
        <f>VLOOKUP($B24,[1]Tariffs!$A:$I,7,FALSE)</f>
        <v>0</v>
      </c>
      <c r="I24" s="44">
        <f>VLOOKUP($B24,[1]Tariffs!$A:$I,8,FALSE)</f>
        <v>0</v>
      </c>
      <c r="J24" s="44">
        <f>VLOOKUP($B24,[1]Tariffs!$A:$I,9,FALSE)</f>
        <v>0</v>
      </c>
      <c r="K24" s="44">
        <f t="shared" si="0"/>
        <v>0</v>
      </c>
      <c r="L24" s="49"/>
      <c r="M24" s="47" t="str">
        <f>VLOOKUP(B24,[1]Summary!$A$1:$I$65536,9,FALSE)</f>
        <v/>
      </c>
      <c r="N24" s="47" t="str">
        <f>VLOOKUP(B24,[2]Summary!$A$1:$I$65536,9,FALSE)</f>
        <v/>
      </c>
      <c r="O24" s="50" t="e">
        <f t="shared" si="1"/>
        <v>#VALUE!</v>
      </c>
      <c r="P24" s="51">
        <f>VLOOKUP(B24,[1]Summary!$A$1:$IJ$65536,10,FALSE)</f>
        <v>0</v>
      </c>
      <c r="Q24" s="52"/>
    </row>
    <row r="25" spans="1:17" ht="28.5" x14ac:dyDescent="0.2">
      <c r="A25" s="40"/>
      <c r="B25" s="41" t="s">
        <v>26</v>
      </c>
      <c r="C25" s="42"/>
      <c r="D25" s="43">
        <v>0</v>
      </c>
      <c r="E25" s="44">
        <f>VLOOKUP($B25,[1]Tariffs!$A:$I,4,FALSE)</f>
        <v>75.930999999999997</v>
      </c>
      <c r="F25" s="44">
        <f>VLOOKUP($B25,[1]Tariffs!$A:$I,5,FALSE)</f>
        <v>1.4650000000000001</v>
      </c>
      <c r="G25" s="44">
        <f>VLOOKUP($B25,[1]Tariffs!$A:$I,6,FALSE)</f>
        <v>0.85</v>
      </c>
      <c r="H25" s="44">
        <f>VLOOKUP($B25,[1]Tariffs!$A:$I,7,FALSE)</f>
        <v>0</v>
      </c>
      <c r="I25" s="44">
        <f>VLOOKUP($B25,[1]Tariffs!$A:$I,8,FALSE)</f>
        <v>0</v>
      </c>
      <c r="J25" s="44">
        <f>VLOOKUP($B25,[1]Tariffs!$A:$I,9,FALSE)</f>
        <v>0</v>
      </c>
      <c r="K25" s="44">
        <f t="shared" si="0"/>
        <v>0</v>
      </c>
      <c r="L25" s="49"/>
      <c r="M25" s="47">
        <f>VLOOKUP(B25,[1]Summary!$A$1:$I$65536,9,FALSE)</f>
        <v>3.5820207388883887</v>
      </c>
      <c r="N25" s="47">
        <f>VLOOKUP(B25,[2]Summary!$A$1:$I$65536,9,FALSE)</f>
        <v>3.2292116001432003</v>
      </c>
      <c r="O25" s="50">
        <f t="shared" si="1"/>
        <v>0.10925550333386114</v>
      </c>
      <c r="P25" s="51" t="str">
        <f>VLOOKUP(B25,[1]Summary!$A$1:$IJ$65536,10,FALSE)</f>
        <v/>
      </c>
      <c r="Q25" s="52" t="str">
        <f>'Detailed Breakdown'!BA71&amp;" and "&amp;'Detailed Breakdown'!BB71</f>
        <v>No factors contributing to greater than 2% upward change. and No factors contributing to greater than 2% downward change.</v>
      </c>
    </row>
    <row r="26" spans="1:17" ht="15" customHeight="1" x14ac:dyDescent="0.2">
      <c r="A26" s="40"/>
      <c r="B26" s="41" t="s">
        <v>95</v>
      </c>
      <c r="C26" s="42"/>
      <c r="D26" s="43" t="e">
        <v>#N/A</v>
      </c>
      <c r="E26" s="44">
        <f>VLOOKUP($B26,[1]Tariffs!$A:$I,4,FALSE)</f>
        <v>-0.64600000000000002</v>
      </c>
      <c r="F26" s="44">
        <f>VLOOKUP($B26,[1]Tariffs!$A:$I,5,FALSE)</f>
        <v>0</v>
      </c>
      <c r="G26" s="44">
        <f>VLOOKUP($B26,[1]Tariffs!$A:$I,6,FALSE)</f>
        <v>0</v>
      </c>
      <c r="H26" s="44">
        <f>VLOOKUP($B26,[1]Tariffs!$A:$I,7,FALSE)</f>
        <v>0</v>
      </c>
      <c r="I26" s="44">
        <f>VLOOKUP($B26,[1]Tariffs!$A:$I,8,FALSE)</f>
        <v>0</v>
      </c>
      <c r="J26" s="44">
        <f>VLOOKUP($B26,[1]Tariffs!$A:$I,9,FALSE)</f>
        <v>0</v>
      </c>
      <c r="K26" s="44">
        <f t="shared" si="0"/>
        <v>0</v>
      </c>
      <c r="L26" s="49"/>
      <c r="M26" s="47">
        <f>VLOOKUP(B26,[1]Summary!$A$1:$I$65536,9,FALSE)</f>
        <v>-0.64600000000000013</v>
      </c>
      <c r="N26" s="47" t="e">
        <f>VLOOKUP("LV Generation NHH",[2]Summary!$A$1:$I$65536,9,FALSE)</f>
        <v>#N/A</v>
      </c>
      <c r="O26" s="50" t="e">
        <f t="shared" si="1"/>
        <v>#N/A</v>
      </c>
      <c r="P26" s="51">
        <f>VLOOKUP(B26,[1]Summary!$A$1:$IJ$65536,10,FALSE)</f>
        <v>-71.52662272329566</v>
      </c>
      <c r="Q26" s="55"/>
    </row>
    <row r="27" spans="1:17" ht="15" customHeight="1" x14ac:dyDescent="0.2">
      <c r="A27" s="40"/>
      <c r="B27" s="41" t="s">
        <v>51</v>
      </c>
      <c r="C27" s="42"/>
      <c r="D27" s="43">
        <v>8</v>
      </c>
      <c r="E27" s="44">
        <f>VLOOKUP($B27,[1]Tariffs!$A:$I,4,FALSE)</f>
        <v>-0.58599999999999997</v>
      </c>
      <c r="F27" s="44">
        <f>VLOOKUP($B27,[1]Tariffs!$A:$I,5,FALSE)</f>
        <v>0</v>
      </c>
      <c r="G27" s="44">
        <f>VLOOKUP($B27,[1]Tariffs!$A:$I,6,FALSE)</f>
        <v>0</v>
      </c>
      <c r="H27" s="44">
        <f>VLOOKUP($B27,[1]Tariffs!$A:$I,7,FALSE)</f>
        <v>0</v>
      </c>
      <c r="I27" s="44">
        <f>VLOOKUP($B27,[1]Tariffs!$A:$I,8,FALSE)</f>
        <v>0</v>
      </c>
      <c r="J27" s="44">
        <f>VLOOKUP($B27,[1]Tariffs!$A:$I,9,FALSE)</f>
        <v>0</v>
      </c>
      <c r="K27" s="44">
        <f t="shared" si="0"/>
        <v>0</v>
      </c>
      <c r="L27" s="49"/>
      <c r="M27" s="47"/>
      <c r="N27" s="47"/>
      <c r="O27" s="50"/>
      <c r="P27" s="51"/>
      <c r="Q27" s="55"/>
    </row>
    <row r="28" spans="1:17" x14ac:dyDescent="0.2">
      <c r="A28" s="40"/>
      <c r="B28" s="41" t="s">
        <v>52</v>
      </c>
      <c r="C28" s="42"/>
      <c r="D28" s="43">
        <v>0</v>
      </c>
      <c r="E28" s="44">
        <f>VLOOKUP($B28,[1]Tariffs!$A:$I,4,FALSE)</f>
        <v>-0.64600000000000002</v>
      </c>
      <c r="F28" s="44">
        <f>VLOOKUP($B28,[1]Tariffs!$A:$I,5,FALSE)</f>
        <v>0</v>
      </c>
      <c r="G28" s="44">
        <f>VLOOKUP($B28,[1]Tariffs!$A:$I,6,FALSE)</f>
        <v>0</v>
      </c>
      <c r="H28" s="44">
        <f>VLOOKUP($B28,[1]Tariffs!$A:$I,7,FALSE)</f>
        <v>0</v>
      </c>
      <c r="I28" s="44">
        <f>VLOOKUP($B28,[1]Tariffs!$A:$I,8,FALSE)</f>
        <v>0</v>
      </c>
      <c r="J28" s="44">
        <f>VLOOKUP($B28,[1]Tariffs!$A:$I,9,FALSE)</f>
        <v>0.14899999999999999</v>
      </c>
      <c r="K28" s="44">
        <f t="shared" si="0"/>
        <v>0</v>
      </c>
      <c r="L28" s="49"/>
      <c r="M28" s="47">
        <f>VLOOKUP(B28,[1]Summary!$A$1:$I$65536,9,FALSE)</f>
        <v>-0.63793186734772978</v>
      </c>
      <c r="N28" s="47">
        <f>VLOOKUP(B28,[2]Summary!$A$1:$I$65536,9,FALSE)</f>
        <v>-0.69188281679859864</v>
      </c>
      <c r="O28" s="50">
        <f t="shared" si="1"/>
        <v>-7.797700440156119E-2</v>
      </c>
      <c r="P28" s="51">
        <f>VLOOKUP(B28,[1]Summary!$A$1:$IJ$65536,10,FALSE)</f>
        <v>-915.63887942929182</v>
      </c>
      <c r="Q28" s="55"/>
    </row>
    <row r="29" spans="1:17" ht="15" customHeight="1" x14ac:dyDescent="0.2">
      <c r="A29" s="40"/>
      <c r="B29" s="41" t="s">
        <v>53</v>
      </c>
      <c r="C29" s="42"/>
      <c r="D29" s="43">
        <v>0</v>
      </c>
      <c r="E29" s="44">
        <f>VLOOKUP($B29,[1]Tariffs!$A:$I,4,FALSE)</f>
        <v>-7.726</v>
      </c>
      <c r="F29" s="44">
        <f>VLOOKUP($B29,[1]Tariffs!$A:$I,5,FALSE)</f>
        <v>-0.33700000000000002</v>
      </c>
      <c r="G29" s="44">
        <f>VLOOKUP($B29,[1]Tariffs!$A:$I,6,FALSE)</f>
        <v>-9.7000000000000003E-2</v>
      </c>
      <c r="H29" s="44">
        <f>VLOOKUP($B29,[1]Tariffs!$A:$I,7,FALSE)</f>
        <v>0</v>
      </c>
      <c r="I29" s="44">
        <f>VLOOKUP($B29,[1]Tariffs!$A:$I,8,FALSE)</f>
        <v>0</v>
      </c>
      <c r="J29" s="44">
        <f>VLOOKUP($B29,[1]Tariffs!$A:$I,9,FALSE)</f>
        <v>0.14899999999999999</v>
      </c>
      <c r="K29" s="44">
        <f t="shared" si="0"/>
        <v>0</v>
      </c>
      <c r="L29" s="49"/>
      <c r="M29" s="47">
        <f>VLOOKUP(B29,[1]Summary!$A$1:$I$65536,9,FALSE)</f>
        <v>-0.64207513554183326</v>
      </c>
      <c r="N29" s="47">
        <f>VLOOKUP(B29,[2]Summary!$A$1:$I$65536,9,FALSE)</f>
        <v>-0.98789928438012675</v>
      </c>
      <c r="O29" s="50">
        <f t="shared" si="1"/>
        <v>-0.35006012688356825</v>
      </c>
      <c r="P29" s="51">
        <f>VLOOKUP(B29,[1]Summary!$A$1:$IJ$65536,10,FALSE)</f>
        <v>-1961.4736762202372</v>
      </c>
      <c r="Q29" s="55"/>
    </row>
    <row r="30" spans="1:17" ht="15" customHeight="1" x14ac:dyDescent="0.2">
      <c r="A30" s="40"/>
      <c r="B30" s="41" t="s">
        <v>54</v>
      </c>
      <c r="C30" s="42"/>
      <c r="D30" s="43">
        <v>0</v>
      </c>
      <c r="E30" s="44">
        <f>VLOOKUP($B30,[1]Tariffs!$A:$I,4,FALSE)</f>
        <v>-0.58599999999999997</v>
      </c>
      <c r="F30" s="44">
        <f>VLOOKUP($B30,[1]Tariffs!$A:$I,5,FALSE)</f>
        <v>0</v>
      </c>
      <c r="G30" s="44">
        <f>VLOOKUP($B30,[1]Tariffs!$A:$I,6,FALSE)</f>
        <v>0</v>
      </c>
      <c r="H30" s="44">
        <f>VLOOKUP($B30,[1]Tariffs!$A:$I,7,FALSE)</f>
        <v>0</v>
      </c>
      <c r="I30" s="44">
        <f>VLOOKUP($B30,[1]Tariffs!$A:$I,8,FALSE)</f>
        <v>0</v>
      </c>
      <c r="J30" s="44">
        <f>VLOOKUP($B30,[1]Tariffs!$A:$I,9,FALSE)</f>
        <v>0.125</v>
      </c>
      <c r="K30" s="44">
        <f t="shared" si="0"/>
        <v>0</v>
      </c>
      <c r="L30" s="49"/>
      <c r="M30" s="47">
        <f>VLOOKUP(B30,[1]Summary!$A$1:$I$65536,9,FALSE)</f>
        <v>-0.57160721363845768</v>
      </c>
      <c r="N30" s="47">
        <f>VLOOKUP(B30,[2]Summary!$A$1:$I$65536,9,FALSE)</f>
        <v>-0.62691144674225485</v>
      </c>
      <c r="O30" s="50">
        <f t="shared" si="1"/>
        <v>-8.8216977678722608E-2</v>
      </c>
      <c r="P30" s="51">
        <f>VLOOKUP(B30,[1]Summary!$A$1:$IJ$65536,10,FALSE)</f>
        <v>-1071.6975160472878</v>
      </c>
      <c r="Q30" s="55"/>
    </row>
    <row r="31" spans="1:17" ht="15" customHeight="1" x14ac:dyDescent="0.2">
      <c r="A31" s="40"/>
      <c r="B31" s="41" t="s">
        <v>55</v>
      </c>
      <c r="C31" s="42"/>
      <c r="D31" s="43">
        <v>0</v>
      </c>
      <c r="E31" s="44">
        <f>VLOOKUP($B31,[1]Tariffs!$A:$I,4,FALSE)</f>
        <v>-7.1310000000000002</v>
      </c>
      <c r="F31" s="44">
        <f>VLOOKUP($B31,[1]Tariffs!$A:$I,5,FALSE)</f>
        <v>-0.28799999999999998</v>
      </c>
      <c r="G31" s="44">
        <f>VLOOKUP($B31,[1]Tariffs!$A:$I,6,FALSE)</f>
        <v>-8.6999999999999994E-2</v>
      </c>
      <c r="H31" s="44">
        <f>VLOOKUP($B31,[1]Tariffs!$A:$I,7,FALSE)</f>
        <v>0</v>
      </c>
      <c r="I31" s="44">
        <f>VLOOKUP($B31,[1]Tariffs!$A:$I,8,FALSE)</f>
        <v>0</v>
      </c>
      <c r="J31" s="44">
        <f>VLOOKUP($B31,[1]Tariffs!$A:$I,9,FALSE)</f>
        <v>0.125</v>
      </c>
      <c r="K31" s="44">
        <f t="shared" si="0"/>
        <v>0</v>
      </c>
      <c r="L31" s="49"/>
      <c r="M31" s="47">
        <f>VLOOKUP(B31,[1]Summary!$A$1:$I$65536,9,FALSE)</f>
        <v>-0.60060080594722465</v>
      </c>
      <c r="N31" s="47">
        <f>VLOOKUP(B31,[2]Summary!$A$1:$I$65536,9,FALSE)</f>
        <v>-0.68168414668660982</v>
      </c>
      <c r="O31" s="50">
        <f t="shared" si="1"/>
        <v>-0.11894561599165598</v>
      </c>
      <c r="P31" s="51">
        <f>VLOOKUP(B31,[1]Summary!$A$1:$IJ$65536,10,FALSE)</f>
        <v>-2331.1534116496805</v>
      </c>
      <c r="Q31" s="55"/>
    </row>
    <row r="32" spans="1:17" x14ac:dyDescent="0.2">
      <c r="A32" s="40"/>
      <c r="B32" s="41" t="s">
        <v>56</v>
      </c>
      <c r="C32" s="42"/>
      <c r="D32" s="43">
        <v>0</v>
      </c>
      <c r="E32" s="44">
        <f>VLOOKUP($B32,[1]Tariffs!$A:$I,4,FALSE)</f>
        <v>-0.374</v>
      </c>
      <c r="F32" s="44">
        <f>VLOOKUP($B32,[1]Tariffs!$A:$I,5,FALSE)</f>
        <v>0</v>
      </c>
      <c r="G32" s="44">
        <f>VLOOKUP($B32,[1]Tariffs!$A:$I,6,FALSE)</f>
        <v>0</v>
      </c>
      <c r="H32" s="44">
        <f>VLOOKUP($B32,[1]Tariffs!$A:$I,7,FALSE)</f>
        <v>37.270000000000003</v>
      </c>
      <c r="I32" s="44">
        <f>VLOOKUP($B32,[1]Tariffs!$A:$I,8,FALSE)</f>
        <v>0</v>
      </c>
      <c r="J32" s="44">
        <f>VLOOKUP($B32,[1]Tariffs!$A:$I,9,FALSE)</f>
        <v>9.5000000000000001E-2</v>
      </c>
      <c r="K32" s="44">
        <f t="shared" si="0"/>
        <v>0</v>
      </c>
      <c r="L32" s="49"/>
      <c r="M32" s="47">
        <f>VLOOKUP(B32,[1]Summary!$A$1:$I$65536,9,FALSE)</f>
        <v>-0.36728453169847752</v>
      </c>
      <c r="N32" s="47">
        <f>VLOOKUP(B32,[2]Summary!$A$1:$I$65536,9,FALSE)</f>
        <v>-0.38618332502774411</v>
      </c>
      <c r="O32" s="50">
        <f t="shared" si="1"/>
        <v>-4.8937362398826623E-2</v>
      </c>
      <c r="P32" s="51">
        <f>VLOOKUP(B32,[1]Summary!$A$1:$IJ$65536,10,FALSE)</f>
        <v>-8279.7263085504746</v>
      </c>
      <c r="Q32" s="55"/>
    </row>
    <row r="33" spans="1:17" x14ac:dyDescent="0.2">
      <c r="A33" s="40"/>
      <c r="B33" s="41" t="s">
        <v>57</v>
      </c>
      <c r="C33" s="42"/>
      <c r="D33" s="43">
        <v>0</v>
      </c>
      <c r="E33" s="44">
        <f>VLOOKUP($B33,[1]Tariffs!$A:$I,4,FALSE)</f>
        <v>-5.0410000000000004</v>
      </c>
      <c r="F33" s="44">
        <f>VLOOKUP($B33,[1]Tariffs!$A:$I,5,FALSE)</f>
        <v>-0.11799999999999999</v>
      </c>
      <c r="G33" s="44">
        <f>VLOOKUP($B33,[1]Tariffs!$A:$I,6,FALSE)</f>
        <v>-4.9000000000000002E-2</v>
      </c>
      <c r="H33" s="44">
        <f>VLOOKUP($B33,[1]Tariffs!$A:$I,7,FALSE)</f>
        <v>37.270000000000003</v>
      </c>
      <c r="I33" s="44">
        <f>VLOOKUP($B33,[1]Tariffs!$A:$I,8,FALSE)</f>
        <v>0</v>
      </c>
      <c r="J33" s="44">
        <f>VLOOKUP($B33,[1]Tariffs!$A:$I,9,FALSE)</f>
        <v>9.5000000000000001E-2</v>
      </c>
      <c r="K33" s="44">
        <f t="shared" si="0"/>
        <v>0</v>
      </c>
      <c r="L33" s="49"/>
      <c r="M33" s="47">
        <f>VLOOKUP(B33,[1]Summary!$A$1:$I$65536,9,FALSE)</f>
        <v>-0.38004431046925657</v>
      </c>
      <c r="N33" s="47">
        <f>VLOOKUP(B33,[2]Summary!$A$1:$I$65536,9,FALSE)</f>
        <v>-0.42056908237971191</v>
      </c>
      <c r="O33" s="50">
        <f t="shared" si="1"/>
        <v>-9.6356992485404414E-2</v>
      </c>
      <c r="P33" s="51">
        <f>VLOOKUP(B33,[1]Summary!$A$1:$IJ$65536,10,FALSE)</f>
        <v>-16545.346403965075</v>
      </c>
      <c r="Q33" s="55"/>
    </row>
    <row r="34" spans="1:17" x14ac:dyDescent="0.2">
      <c r="A34" s="40"/>
      <c r="B34" s="41"/>
      <c r="C34" s="42"/>
      <c r="D34" s="43"/>
      <c r="E34" s="44"/>
      <c r="F34" s="44"/>
      <c r="G34" s="44"/>
      <c r="H34" s="44"/>
      <c r="I34" s="44"/>
      <c r="J34" s="44"/>
      <c r="K34" s="44"/>
      <c r="L34" s="49"/>
      <c r="M34" s="47"/>
      <c r="N34" s="47"/>
      <c r="O34" s="53"/>
      <c r="P34" s="51"/>
      <c r="Q34" s="55"/>
    </row>
    <row r="35" spans="1:17" ht="15" customHeight="1" x14ac:dyDescent="0.2">
      <c r="A35" s="40"/>
      <c r="B35" s="41"/>
      <c r="C35" s="42"/>
      <c r="D35" s="43"/>
      <c r="E35" s="44"/>
      <c r="F35" s="44"/>
      <c r="G35" s="44"/>
      <c r="H35" s="44"/>
      <c r="I35" s="44"/>
      <c r="J35" s="44"/>
      <c r="K35" s="44"/>
      <c r="L35" s="49"/>
      <c r="M35" s="47"/>
      <c r="N35" s="47"/>
      <c r="O35" s="53"/>
      <c r="P35" s="51"/>
      <c r="Q35" s="55"/>
    </row>
  </sheetData>
  <mergeCells count="2">
    <mergeCell ref="B4:L4"/>
    <mergeCell ref="M4:Q4"/>
  </mergeCells>
  <conditionalFormatting sqref="E6:L35">
    <cfRule type="cellIs" dxfId="3" priority="3" stopIfTrue="1" operator="equal">
      <formula>0</formula>
    </cfRule>
    <cfRule type="cellIs" dxfId="2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1" orientation="landscape" r:id="rId1"/>
  <headerFooter>
    <oddHeader>&amp;L&amp;Z&amp;F&amp;A&amp;R&amp;D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Breakdown</vt:lpstr>
      <vt:lpstr>Summary</vt:lpstr>
      <vt:lpstr>'Detailed Breakdown'!Print_Area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Wornell, Dave I.</cp:lastModifiedBy>
  <cp:lastPrinted>2015-12-04T17:31:56Z</cp:lastPrinted>
  <dcterms:created xsi:type="dcterms:W3CDTF">2012-04-17T13:56:47Z</dcterms:created>
  <dcterms:modified xsi:type="dcterms:W3CDTF">2015-12-07T14:08:01Z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