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45" yWindow="240" windowWidth="17445" windowHeight="12240" tabRatio="837" firstSheet="5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E159" i="24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F191" i="24" s="1"/>
  <c r="E69" i="24"/>
  <c r="D69" i="24"/>
  <c r="C69" i="24"/>
  <c r="B69" i="24"/>
  <c r="G68" i="24"/>
  <c r="F68" i="24"/>
  <c r="F187" i="24" s="1"/>
  <c r="E68" i="24"/>
  <c r="D68" i="24"/>
  <c r="D187" i="24" s="1"/>
  <c r="C68" i="24"/>
  <c r="B68" i="24"/>
  <c r="B187" i="24" s="1"/>
  <c r="G67" i="24"/>
  <c r="F67" i="24"/>
  <c r="F183" i="24" s="1"/>
  <c r="E67" i="24"/>
  <c r="D67" i="24"/>
  <c r="C67" i="24"/>
  <c r="B67" i="24"/>
  <c r="B185" i="24" s="1"/>
  <c r="G66" i="24"/>
  <c r="F66" i="24"/>
  <c r="F180" i="24" s="1"/>
  <c r="E66" i="24"/>
  <c r="E181" i="24" s="1"/>
  <c r="D66" i="24"/>
  <c r="C66" i="24"/>
  <c r="B66" i="24"/>
  <c r="B179" i="24" s="1"/>
  <c r="G65" i="24"/>
  <c r="F65" i="24"/>
  <c r="E65" i="24"/>
  <c r="E175" i="24" s="1"/>
  <c r="D65" i="24"/>
  <c r="C65" i="24"/>
  <c r="B65" i="24"/>
  <c r="G64" i="24"/>
  <c r="G173" i="24" s="1"/>
  <c r="F64" i="24"/>
  <c r="F173" i="24" s="1"/>
  <c r="E64" i="24"/>
  <c r="E173" i="24" s="1"/>
  <c r="D64" i="24"/>
  <c r="D173" i="24" s="1"/>
  <c r="C64" i="24"/>
  <c r="C173" i="24" s="1"/>
  <c r="B64" i="24"/>
  <c r="B173" i="24" s="1"/>
  <c r="G63" i="24"/>
  <c r="F63" i="24"/>
  <c r="E63" i="24"/>
  <c r="E171" i="24" s="1"/>
  <c r="D63" i="24"/>
  <c r="C63" i="24"/>
  <c r="B63" i="24"/>
  <c r="G62" i="24"/>
  <c r="F62" i="24"/>
  <c r="F167" i="24" s="1"/>
  <c r="E62" i="24"/>
  <c r="E167" i="24" s="1"/>
  <c r="D62" i="24"/>
  <c r="C62" i="24"/>
  <c r="B62" i="24"/>
  <c r="G61" i="24"/>
  <c r="F61" i="24"/>
  <c r="E61" i="24"/>
  <c r="E165" i="24" s="1"/>
  <c r="D61" i="24"/>
  <c r="C61" i="24"/>
  <c r="B61" i="24"/>
  <c r="G60" i="24"/>
  <c r="G159" i="24" s="1"/>
  <c r="F60" i="24"/>
  <c r="E60" i="24"/>
  <c r="D60" i="24"/>
  <c r="D161" i="24" s="1"/>
  <c r="C60" i="24"/>
  <c r="C159" i="24" s="1"/>
  <c r="B60" i="24"/>
  <c r="G59" i="24"/>
  <c r="F59" i="24"/>
  <c r="E59" i="24"/>
  <c r="D59" i="24"/>
  <c r="C59" i="24"/>
  <c r="B59" i="24"/>
  <c r="G58" i="24"/>
  <c r="F58" i="24"/>
  <c r="F152" i="24" s="1"/>
  <c r="E58" i="24"/>
  <c r="E153" i="24" s="1"/>
  <c r="D58" i="24"/>
  <c r="C58" i="24"/>
  <c r="B58" i="24"/>
  <c r="B153" i="24" s="1"/>
  <c r="G57" i="24"/>
  <c r="F57" i="24"/>
  <c r="F149" i="24" s="1"/>
  <c r="E57" i="24"/>
  <c r="E149" i="24" s="1"/>
  <c r="D57" i="24"/>
  <c r="D148" i="24" s="1"/>
  <c r="C57" i="24"/>
  <c r="B57" i="24"/>
  <c r="B148" i="24" s="1"/>
  <c r="G56" i="24"/>
  <c r="F56" i="24"/>
  <c r="E56" i="24"/>
  <c r="E144" i="24" s="1"/>
  <c r="D56" i="24"/>
  <c r="D143" i="24" s="1"/>
  <c r="C56" i="24"/>
  <c r="B56" i="24"/>
  <c r="B41" i="24"/>
  <c r="B40" i="24"/>
  <c r="B39" i="24"/>
  <c r="B38" i="24"/>
  <c r="B37" i="24"/>
  <c r="B36" i="24"/>
  <c r="B35" i="24"/>
  <c r="B34" i="24"/>
  <c r="B33" i="24"/>
  <c r="B24" i="25" s="1"/>
  <c r="B32" i="24"/>
  <c r="B23" i="25" s="1"/>
  <c r="B31" i="24"/>
  <c r="B30" i="24"/>
  <c r="B21" i="25" s="1"/>
  <c r="B29" i="24"/>
  <c r="B28" i="24"/>
  <c r="B27" i="24"/>
  <c r="B26" i="24"/>
  <c r="B25" i="24"/>
  <c r="B24" i="24"/>
  <c r="B23" i="24"/>
  <c r="A1" i="24"/>
  <c r="A1" i="23"/>
  <c r="A1" i="22"/>
  <c r="C141" i="21"/>
  <c r="B141" i="21"/>
  <c r="K141" i="21" s="1"/>
  <c r="C140" i="21"/>
  <c r="B140" i="21"/>
  <c r="C138" i="21"/>
  <c r="B138" i="21"/>
  <c r="C137" i="21"/>
  <c r="B137" i="21"/>
  <c r="C135" i="21"/>
  <c r="B135" i="21"/>
  <c r="I135" i="21" s="1"/>
  <c r="C134" i="21"/>
  <c r="B134" i="21"/>
  <c r="C132" i="21"/>
  <c r="B132" i="21"/>
  <c r="K132" i="21" s="1"/>
  <c r="C131" i="21"/>
  <c r="B131" i="21"/>
  <c r="K129" i="21"/>
  <c r="C129" i="21"/>
  <c r="B129" i="21"/>
  <c r="I129" i="21" s="1"/>
  <c r="C128" i="21"/>
  <c r="B128" i="21"/>
  <c r="K128" i="21" s="1"/>
  <c r="C127" i="21"/>
  <c r="B127" i="21"/>
  <c r="H78" i="24" s="1"/>
  <c r="C125" i="21"/>
  <c r="B125" i="21"/>
  <c r="K125" i="21" s="1"/>
  <c r="C124" i="21"/>
  <c r="B124" i="21"/>
  <c r="K124" i="21" s="1"/>
  <c r="C123" i="21"/>
  <c r="B123" i="21"/>
  <c r="H77" i="24" s="1"/>
  <c r="K121" i="21"/>
  <c r="I121" i="21"/>
  <c r="C121" i="21"/>
  <c r="B121" i="21"/>
  <c r="C120" i="21"/>
  <c r="B120" i="21"/>
  <c r="H76" i="24" s="1"/>
  <c r="C118" i="21"/>
  <c r="B118" i="21"/>
  <c r="K118" i="21" s="1"/>
  <c r="C117" i="21"/>
  <c r="B117" i="21"/>
  <c r="C116" i="21"/>
  <c r="B116" i="21"/>
  <c r="H75" i="24" s="1"/>
  <c r="C114" i="21"/>
  <c r="B114" i="21"/>
  <c r="K114" i="21" s="1"/>
  <c r="C113" i="21"/>
  <c r="B113" i="21"/>
  <c r="K113" i="21" s="1"/>
  <c r="C112" i="21"/>
  <c r="B112" i="21"/>
  <c r="H74" i="24" s="1"/>
  <c r="K110" i="21"/>
  <c r="I110" i="21"/>
  <c r="C110" i="21"/>
  <c r="B110" i="21"/>
  <c r="C109" i="21"/>
  <c r="B109" i="21"/>
  <c r="K109" i="21" s="1"/>
  <c r="C108" i="21"/>
  <c r="B108" i="21"/>
  <c r="H73" i="24" s="1"/>
  <c r="C106" i="21"/>
  <c r="B106" i="21"/>
  <c r="I106" i="21" s="1"/>
  <c r="K105" i="21"/>
  <c r="I105" i="21"/>
  <c r="C105" i="21"/>
  <c r="B105" i="21"/>
  <c r="C104" i="21"/>
  <c r="B104" i="21"/>
  <c r="H72" i="24" s="1"/>
  <c r="E203" i="24" s="1"/>
  <c r="C102" i="21"/>
  <c r="B102" i="21"/>
  <c r="C101" i="21"/>
  <c r="B101" i="21"/>
  <c r="C100" i="21"/>
  <c r="B100" i="21"/>
  <c r="H71" i="24" s="1"/>
  <c r="D199" i="24" s="1"/>
  <c r="C98" i="21"/>
  <c r="B98" i="21"/>
  <c r="C97" i="21"/>
  <c r="B97" i="21"/>
  <c r="C96" i="21"/>
  <c r="B96" i="21"/>
  <c r="H70" i="24" s="1"/>
  <c r="C94" i="21"/>
  <c r="B94" i="21"/>
  <c r="C93" i="21"/>
  <c r="B93" i="21"/>
  <c r="H69" i="24" s="1"/>
  <c r="C91" i="21"/>
  <c r="B91" i="21"/>
  <c r="K91" i="21" s="1"/>
  <c r="C90" i="21"/>
  <c r="B90" i="21"/>
  <c r="H68" i="24" s="1"/>
  <c r="C88" i="21"/>
  <c r="B88" i="21"/>
  <c r="C87" i="21"/>
  <c r="B87" i="21"/>
  <c r="C86" i="21"/>
  <c r="B86" i="21"/>
  <c r="H67" i="24" s="1"/>
  <c r="C84" i="21"/>
  <c r="B84" i="21"/>
  <c r="I84" i="21" s="1"/>
  <c r="K83" i="21"/>
  <c r="I83" i="21"/>
  <c r="C83" i="21"/>
  <c r="B83" i="21"/>
  <c r="C82" i="21"/>
  <c r="B82" i="21"/>
  <c r="H66" i="24" s="1"/>
  <c r="C80" i="21"/>
  <c r="B80" i="21"/>
  <c r="K80" i="21" s="1"/>
  <c r="C79" i="21"/>
  <c r="B79" i="21"/>
  <c r="I79" i="21" s="1"/>
  <c r="K78" i="21"/>
  <c r="I78" i="21"/>
  <c r="C78" i="21"/>
  <c r="B78" i="21"/>
  <c r="H65" i="24" s="1"/>
  <c r="C76" i="21"/>
  <c r="B76" i="21"/>
  <c r="H64" i="24" s="1"/>
  <c r="C74" i="21"/>
  <c r="B74" i="21"/>
  <c r="H63" i="24" s="1"/>
  <c r="C72" i="21"/>
  <c r="B72" i="21"/>
  <c r="C71" i="21"/>
  <c r="B71" i="21"/>
  <c r="C70" i="21"/>
  <c r="B70" i="21"/>
  <c r="H62" i="24" s="1"/>
  <c r="C68" i="21"/>
  <c r="B68" i="21"/>
  <c r="K68" i="21" s="1"/>
  <c r="C67" i="21"/>
  <c r="B67" i="21"/>
  <c r="I67" i="21" s="1"/>
  <c r="C66" i="21"/>
  <c r="B66" i="21"/>
  <c r="H61" i="24" s="1"/>
  <c r="C64" i="21"/>
  <c r="B64" i="21"/>
  <c r="C63" i="21"/>
  <c r="B63" i="21"/>
  <c r="C62" i="21"/>
  <c r="B62" i="21"/>
  <c r="H60" i="24" s="1"/>
  <c r="C60" i="21"/>
  <c r="B60" i="21"/>
  <c r="C59" i="21"/>
  <c r="B59" i="21"/>
  <c r="C58" i="21"/>
  <c r="B58" i="21"/>
  <c r="H59" i="24" s="1"/>
  <c r="C56" i="21"/>
  <c r="B56" i="21"/>
  <c r="I56" i="21" s="1"/>
  <c r="K55" i="21"/>
  <c r="I55" i="21"/>
  <c r="C55" i="21"/>
  <c r="B55" i="2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H56" i="24" s="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E810" i="22" s="1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C682" i="22" s="1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D358" i="18"/>
  <c r="B358" i="18"/>
  <c r="D357" i="18"/>
  <c r="B357" i="18"/>
  <c r="D356" i="18"/>
  <c r="B356" i="18"/>
  <c r="D355" i="18"/>
  <c r="B355" i="18"/>
  <c r="D354" i="18"/>
  <c r="B354" i="18"/>
  <c r="D353" i="18"/>
  <c r="B353" i="18"/>
  <c r="D352" i="18"/>
  <c r="B352" i="18"/>
  <c r="D351" i="18"/>
  <c r="B351" i="18"/>
  <c r="D350" i="18"/>
  <c r="B350" i="18"/>
  <c r="D349" i="18"/>
  <c r="B349" i="18"/>
  <c r="D348" i="18"/>
  <c r="B348" i="18"/>
  <c r="D347" i="18"/>
  <c r="B347" i="18"/>
  <c r="D346" i="18"/>
  <c r="B346" i="18"/>
  <c r="D345" i="18"/>
  <c r="B345" i="18"/>
  <c r="D344" i="18"/>
  <c r="B344" i="18"/>
  <c r="D343" i="18"/>
  <c r="B343" i="18"/>
  <c r="D342" i="18"/>
  <c r="B342" i="18"/>
  <c r="D341" i="18"/>
  <c r="B341" i="18"/>
  <c r="D340" i="18"/>
  <c r="B340" i="18"/>
  <c r="D336" i="18"/>
  <c r="B336" i="18"/>
  <c r="D335" i="18"/>
  <c r="B335" i="18"/>
  <c r="D334" i="18"/>
  <c r="B334" i="18"/>
  <c r="D333" i="18"/>
  <c r="B333" i="18"/>
  <c r="D332" i="18"/>
  <c r="B332" i="18"/>
  <c r="D331" i="18"/>
  <c r="B331" i="18"/>
  <c r="D330" i="18"/>
  <c r="B330" i="18"/>
  <c r="D329" i="18"/>
  <c r="B329" i="18"/>
  <c r="D328" i="18"/>
  <c r="B328" i="18"/>
  <c r="D327" i="18"/>
  <c r="B327" i="18"/>
  <c r="D326" i="18"/>
  <c r="B326" i="18"/>
  <c r="D317" i="18"/>
  <c r="B317" i="18"/>
  <c r="D316" i="18"/>
  <c r="B316" i="18"/>
  <c r="D315" i="18"/>
  <c r="B315" i="18"/>
  <c r="D314" i="18"/>
  <c r="B314" i="18"/>
  <c r="D313" i="18"/>
  <c r="B313" i="18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B280" i="18"/>
  <c r="B279" i="18"/>
  <c r="B278" i="18"/>
  <c r="B277" i="18"/>
  <c r="B276" i="18"/>
  <c r="B275" i="18"/>
  <c r="B274" i="18"/>
  <c r="B273" i="18"/>
  <c r="B272" i="18"/>
  <c r="B270" i="18"/>
  <c r="B268" i="18"/>
  <c r="B266" i="18"/>
  <c r="B265" i="18"/>
  <c r="B264" i="18"/>
  <c r="B262" i="18"/>
  <c r="B261" i="18"/>
  <c r="B260" i="18"/>
  <c r="B259" i="18"/>
  <c r="B250" i="18"/>
  <c r="B248" i="18"/>
  <c r="B247" i="18"/>
  <c r="B245" i="18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E48" i="11"/>
  <c r="D48" i="11"/>
  <c r="C48" i="11"/>
  <c r="B48" i="11"/>
  <c r="E47" i="11"/>
  <c r="D47" i="11"/>
  <c r="C47" i="11"/>
  <c r="B47" i="11"/>
  <c r="E46" i="11"/>
  <c r="D46" i="11"/>
  <c r="C46" i="11"/>
  <c r="B46" i="11"/>
  <c r="E45" i="11"/>
  <c r="D45" i="11"/>
  <c r="C45" i="11"/>
  <c r="B45" i="11"/>
  <c r="E44" i="11"/>
  <c r="D44" i="11"/>
  <c r="C44" i="11"/>
  <c r="B44" i="11"/>
  <c r="E43" i="11"/>
  <c r="D43" i="11"/>
  <c r="C43" i="11"/>
  <c r="B43" i="11"/>
  <c r="C84" i="11" s="1"/>
  <c r="D120" i="11" s="1"/>
  <c r="E42" i="11"/>
  <c r="D42" i="11"/>
  <c r="C42" i="11"/>
  <c r="B42" i="11"/>
  <c r="B84" i="11" s="1"/>
  <c r="C120" i="11" s="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C55" i="9" s="1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C48" i="9" s="1"/>
  <c r="K19" i="9"/>
  <c r="C47" i="9" s="1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B650" i="7"/>
  <c r="B649" i="7"/>
  <c r="B636" i="7"/>
  <c r="E636" i="7" s="1"/>
  <c r="B255" i="7"/>
  <c r="C254" i="7"/>
  <c r="B764" i="7" s="1"/>
  <c r="B254" i="7"/>
  <c r="B253" i="7"/>
  <c r="C252" i="7"/>
  <c r="B252" i="7"/>
  <c r="B251" i="7"/>
  <c r="B250" i="7"/>
  <c r="C250" i="7" s="1"/>
  <c r="B760" i="7" s="1"/>
  <c r="B249" i="7"/>
  <c r="B248" i="7"/>
  <c r="C248" i="7" s="1"/>
  <c r="B247" i="7"/>
  <c r="C234" i="7"/>
  <c r="C233" i="7"/>
  <c r="C232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B13" i="7"/>
  <c r="C13" i="7" s="1"/>
  <c r="A1" i="7"/>
  <c r="G288" i="6"/>
  <c r="B288" i="6"/>
  <c r="H288" i="6" s="1"/>
  <c r="B287" i="6"/>
  <c r="F287" i="6" s="1"/>
  <c r="G285" i="6"/>
  <c r="B285" i="6"/>
  <c r="F285" i="6" s="1"/>
  <c r="B284" i="6"/>
  <c r="F284" i="6" s="1"/>
  <c r="G282" i="6"/>
  <c r="B282" i="6"/>
  <c r="F312" i="19" s="1"/>
  <c r="B281" i="6"/>
  <c r="F281" i="6" s="1"/>
  <c r="G279" i="6"/>
  <c r="B279" i="6"/>
  <c r="H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I272" i="6" s="1"/>
  <c r="G271" i="6"/>
  <c r="B271" i="6"/>
  <c r="F271" i="6" s="1"/>
  <c r="B270" i="6"/>
  <c r="I270" i="6" s="1"/>
  <c r="G268" i="6"/>
  <c r="B268" i="6"/>
  <c r="I268" i="6" s="1"/>
  <c r="B267" i="6"/>
  <c r="H267" i="6" s="1"/>
  <c r="G265" i="6"/>
  <c r="B265" i="6"/>
  <c r="F265" i="6" s="1"/>
  <c r="G264" i="6"/>
  <c r="B264" i="6"/>
  <c r="I264" i="6" s="1"/>
  <c r="B263" i="6"/>
  <c r="H263" i="6" s="1"/>
  <c r="B261" i="6"/>
  <c r="D261" i="6" s="1"/>
  <c r="B260" i="6"/>
  <c r="H260" i="6" s="1"/>
  <c r="B259" i="6"/>
  <c r="D259" i="6" s="1"/>
  <c r="B257" i="6"/>
  <c r="H257" i="6" s="1"/>
  <c r="B256" i="6"/>
  <c r="D256" i="6" s="1"/>
  <c r="B255" i="6"/>
  <c r="H255" i="6" s="1"/>
  <c r="B253" i="6"/>
  <c r="D253" i="6" s="1"/>
  <c r="B252" i="6"/>
  <c r="H252" i="6" s="1"/>
  <c r="B251" i="6"/>
  <c r="I251" i="6" s="1"/>
  <c r="B249" i="6"/>
  <c r="E249" i="6" s="1"/>
  <c r="B248" i="6"/>
  <c r="E248" i="6" s="1"/>
  <c r="B247" i="6"/>
  <c r="E247" i="6" s="1"/>
  <c r="B245" i="6"/>
  <c r="E245" i="6" s="1"/>
  <c r="B244" i="6"/>
  <c r="E244" i="6" s="1"/>
  <c r="B243" i="6"/>
  <c r="C243" i="6" s="1"/>
  <c r="E273" i="19" s="1"/>
  <c r="B241" i="6"/>
  <c r="H241" i="6" s="1"/>
  <c r="B240" i="6"/>
  <c r="H240" i="6" s="1"/>
  <c r="B238" i="6"/>
  <c r="H238" i="6" s="1"/>
  <c r="B237" i="6"/>
  <c r="H237" i="6" s="1"/>
  <c r="B235" i="6"/>
  <c r="H235" i="6" s="1"/>
  <c r="B234" i="6"/>
  <c r="H234" i="6" s="1"/>
  <c r="B233" i="6"/>
  <c r="H233" i="6" s="1"/>
  <c r="B231" i="6"/>
  <c r="C231" i="6" s="1"/>
  <c r="G231" i="6" s="1"/>
  <c r="B230" i="6"/>
  <c r="I230" i="6" s="1"/>
  <c r="B229" i="6"/>
  <c r="I229" i="6" s="1"/>
  <c r="B227" i="6"/>
  <c r="C227" i="6" s="1"/>
  <c r="G227" i="6" s="1"/>
  <c r="B226" i="6"/>
  <c r="I226" i="6" s="1"/>
  <c r="B225" i="6"/>
  <c r="I225" i="6" s="1"/>
  <c r="B223" i="6"/>
  <c r="I223" i="6" s="1"/>
  <c r="G310" i="6" s="1"/>
  <c r="B221" i="6"/>
  <c r="C221" i="6" s="1"/>
  <c r="G221" i="6" s="1"/>
  <c r="E309" i="6" s="1"/>
  <c r="B219" i="6"/>
  <c r="I219" i="6" s="1"/>
  <c r="B218" i="6"/>
  <c r="I218" i="6" s="1"/>
  <c r="B217" i="6"/>
  <c r="C217" i="6" s="1"/>
  <c r="G217" i="6" s="1"/>
  <c r="B215" i="6"/>
  <c r="I215" i="6" s="1"/>
  <c r="B214" i="6"/>
  <c r="C214" i="6" s="1"/>
  <c r="E244" i="19" s="1"/>
  <c r="B213" i="6"/>
  <c r="I213" i="6" s="1"/>
  <c r="B211" i="6"/>
  <c r="I211" i="6" s="1"/>
  <c r="B210" i="6"/>
  <c r="C210" i="6" s="1"/>
  <c r="G210" i="6" s="1"/>
  <c r="B209" i="6"/>
  <c r="I209" i="6" s="1"/>
  <c r="B207" i="6"/>
  <c r="C207" i="6" s="1"/>
  <c r="G207" i="6" s="1"/>
  <c r="B206" i="6"/>
  <c r="I206" i="6" s="1"/>
  <c r="B205" i="6"/>
  <c r="E205" i="6" s="1"/>
  <c r="B203" i="6"/>
  <c r="E203" i="6" s="1"/>
  <c r="B202" i="6"/>
  <c r="I202" i="6" s="1"/>
  <c r="B201" i="6"/>
  <c r="I201" i="6" s="1"/>
  <c r="B199" i="6"/>
  <c r="E199" i="6" s="1"/>
  <c r="B198" i="6"/>
  <c r="I198" i="6" s="1"/>
  <c r="B197" i="6"/>
  <c r="I197" i="6" s="1"/>
  <c r="B195" i="6"/>
  <c r="I195" i="6" s="1"/>
  <c r="B194" i="6"/>
  <c r="E194" i="6" s="1"/>
  <c r="B193" i="6"/>
  <c r="I193" i="6" s="1"/>
  <c r="B61" i="6"/>
  <c r="B53" i="6"/>
  <c r="B49" i="6"/>
  <c r="B37" i="6"/>
  <c r="B64" i="6" s="1"/>
  <c r="B36" i="6"/>
  <c r="B63" i="6" s="1"/>
  <c r="B35" i="6"/>
  <c r="B62" i="6" s="1"/>
  <c r="B34" i="6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25" i="6"/>
  <c r="B52" i="6" s="1"/>
  <c r="B24" i="6"/>
  <c r="B51" i="6" s="1"/>
  <c r="B23" i="6"/>
  <c r="B50" i="6" s="1"/>
  <c r="B22" i="6"/>
  <c r="B21" i="6"/>
  <c r="B48" i="6" s="1"/>
  <c r="B20" i="6"/>
  <c r="B47" i="6" s="1"/>
  <c r="B19" i="6"/>
  <c r="B46" i="6" s="1"/>
  <c r="A1" i="6"/>
  <c r="C127" i="5"/>
  <c r="B121" i="5"/>
  <c r="C116" i="5"/>
  <c r="C111" i="5"/>
  <c r="B57" i="5"/>
  <c r="C92" i="5" s="1"/>
  <c r="B56" i="5"/>
  <c r="C91" i="5" s="1"/>
  <c r="B55" i="5"/>
  <c r="C79" i="5" s="1"/>
  <c r="B54" i="5"/>
  <c r="C74" i="5" s="1"/>
  <c r="C114" i="5" s="1"/>
  <c r="B35" i="5"/>
  <c r="B26" i="5"/>
  <c r="B90" i="5" s="1"/>
  <c r="B25" i="5"/>
  <c r="B89" i="5" s="1"/>
  <c r="B129" i="5" s="1"/>
  <c r="B24" i="5"/>
  <c r="B88" i="5" s="1"/>
  <c r="B23" i="5"/>
  <c r="B87" i="5" s="1"/>
  <c r="B22" i="5"/>
  <c r="B86" i="5" s="1"/>
  <c r="B21" i="5"/>
  <c r="B85" i="5" s="1"/>
  <c r="B125" i="5" s="1"/>
  <c r="B20" i="5"/>
  <c r="B78" i="5" s="1"/>
  <c r="B19" i="5"/>
  <c r="B77" i="5" s="1"/>
  <c r="B18" i="5"/>
  <c r="B76" i="5" s="1"/>
  <c r="B116" i="5" s="1"/>
  <c r="B17" i="5"/>
  <c r="B75" i="5" s="1"/>
  <c r="B16" i="5"/>
  <c r="B73" i="5" s="1"/>
  <c r="B15" i="5"/>
  <c r="B72" i="5" s="1"/>
  <c r="B14" i="5"/>
  <c r="B70" i="5" s="1"/>
  <c r="B13" i="5"/>
  <c r="B69" i="5" s="1"/>
  <c r="B109" i="5" s="1"/>
  <c r="B12" i="5"/>
  <c r="B67" i="5" s="1"/>
  <c r="B11" i="5"/>
  <c r="B66" i="5" s="1"/>
  <c r="B106" i="5" s="1"/>
  <c r="A1" i="5"/>
  <c r="F101" i="4"/>
  <c r="B49" i="4"/>
  <c r="B64" i="4" s="1"/>
  <c r="C48" i="4"/>
  <c r="D48" i="4" s="1"/>
  <c r="B34" i="4"/>
  <c r="C35" i="4" s="1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D21" i="4"/>
  <c r="B33" i="4" s="1"/>
  <c r="C34" i="4" s="1"/>
  <c r="C21" i="4"/>
  <c r="B32" i="4" s="1"/>
  <c r="C33" i="4" s="1"/>
  <c r="B12" i="4"/>
  <c r="B132" i="5" s="1"/>
  <c r="A1" i="4"/>
  <c r="J227" i="3"/>
  <c r="H227" i="3"/>
  <c r="B227" i="3"/>
  <c r="I226" i="3"/>
  <c r="C226" i="3"/>
  <c r="J225" i="3"/>
  <c r="H225" i="3"/>
  <c r="B225" i="3"/>
  <c r="I224" i="3"/>
  <c r="C224" i="3"/>
  <c r="J223" i="3"/>
  <c r="H223" i="3"/>
  <c r="B223" i="3"/>
  <c r="C222" i="3"/>
  <c r="H221" i="3"/>
  <c r="J191" i="3"/>
  <c r="I191" i="3"/>
  <c r="I227" i="3" s="1"/>
  <c r="H191" i="3"/>
  <c r="C191" i="3"/>
  <c r="C227" i="3" s="1"/>
  <c r="B191" i="3"/>
  <c r="J190" i="3"/>
  <c r="J226" i="3" s="1"/>
  <c r="I190" i="3"/>
  <c r="H190" i="3"/>
  <c r="H226" i="3" s="1"/>
  <c r="C190" i="3"/>
  <c r="B190" i="3"/>
  <c r="B226" i="3" s="1"/>
  <c r="B262" i="3" s="1"/>
  <c r="B48" i="12" s="1"/>
  <c r="B40" i="16" s="1"/>
  <c r="J189" i="3"/>
  <c r="I189" i="3"/>
  <c r="I225" i="3" s="1"/>
  <c r="H189" i="3"/>
  <c r="C189" i="3"/>
  <c r="C225" i="3" s="1"/>
  <c r="B189" i="3"/>
  <c r="J188" i="3"/>
  <c r="J224" i="3" s="1"/>
  <c r="I188" i="3"/>
  <c r="H188" i="3"/>
  <c r="H224" i="3" s="1"/>
  <c r="C188" i="3"/>
  <c r="B188" i="3"/>
  <c r="B224" i="3" s="1"/>
  <c r="J187" i="3"/>
  <c r="I187" i="3"/>
  <c r="I223" i="3" s="1"/>
  <c r="H187" i="3"/>
  <c r="C187" i="3"/>
  <c r="C223" i="3" s="1"/>
  <c r="B187" i="3"/>
  <c r="J186" i="3"/>
  <c r="J222" i="3" s="1"/>
  <c r="I186" i="3"/>
  <c r="I222" i="3" s="1"/>
  <c r="H186" i="3"/>
  <c r="H222" i="3" s="1"/>
  <c r="C186" i="3"/>
  <c r="B186" i="3"/>
  <c r="B222" i="3" s="1"/>
  <c r="B258" i="3" s="1"/>
  <c r="B44" i="12" s="1"/>
  <c r="B36" i="16" s="1"/>
  <c r="J185" i="3"/>
  <c r="J221" i="3" s="1"/>
  <c r="I185" i="3"/>
  <c r="I221" i="3" s="1"/>
  <c r="H185" i="3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B254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B250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B246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B242" i="3" s="1"/>
  <c r="J169" i="3"/>
  <c r="J205" i="3" s="1"/>
  <c r="I169" i="3"/>
  <c r="I205" i="3" s="1"/>
  <c r="H169" i="3"/>
  <c r="H205" i="3" s="1"/>
  <c r="E169" i="3"/>
  <c r="E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C165" i="3"/>
  <c r="C201" i="3" s="1"/>
  <c r="B165" i="3"/>
  <c r="B201" i="3" s="1"/>
  <c r="F153" i="3"/>
  <c r="G191" i="3" s="1"/>
  <c r="G227" i="3" s="1"/>
  <c r="E151" i="3"/>
  <c r="E189" i="3" s="1"/>
  <c r="E225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9" i="2" s="1"/>
  <c r="F42" i="2"/>
  <c r="F41" i="2"/>
  <c r="F40" i="2"/>
  <c r="F39" i="2"/>
  <c r="F38" i="2"/>
  <c r="F43" i="2" s="1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F17" i="2"/>
  <c r="F16" i="2"/>
  <c r="F14" i="2"/>
  <c r="F13" i="2"/>
  <c r="F15" i="2" s="1"/>
  <c r="F12" i="2"/>
  <c r="A1" i="2"/>
  <c r="A1" i="1"/>
  <c r="D255" i="6" l="1"/>
  <c r="D276" i="6"/>
  <c r="D272" i="6"/>
  <c r="E193" i="6"/>
  <c r="E202" i="6"/>
  <c r="C245" i="6"/>
  <c r="E275" i="19" s="1"/>
  <c r="E198" i="6"/>
  <c r="I203" i="6"/>
  <c r="G304" i="6" s="1"/>
  <c r="I245" i="6"/>
  <c r="D260" i="6"/>
  <c r="B320" i="6" s="1"/>
  <c r="B596" i="22" s="1"/>
  <c r="D268" i="6"/>
  <c r="E197" i="6"/>
  <c r="I247" i="6"/>
  <c r="C251" i="6"/>
  <c r="E281" i="19" s="1"/>
  <c r="E251" i="6"/>
  <c r="I194" i="6"/>
  <c r="G302" i="6" s="1"/>
  <c r="I199" i="6"/>
  <c r="G303" i="6" s="1"/>
  <c r="I205" i="6"/>
  <c r="F313" i="6"/>
  <c r="H70" i="9" s="1"/>
  <c r="H110" i="9" s="1"/>
  <c r="I237" i="6"/>
  <c r="I240" i="6"/>
  <c r="I243" i="6"/>
  <c r="C247" i="6"/>
  <c r="E277" i="19" s="1"/>
  <c r="F100" i="21" s="1"/>
  <c r="I248" i="6"/>
  <c r="D252" i="6"/>
  <c r="D263" i="6"/>
  <c r="H270" i="6"/>
  <c r="I271" i="6"/>
  <c r="G323" i="6" s="1"/>
  <c r="D690" i="22" s="1"/>
  <c r="E279" i="6"/>
  <c r="I279" i="6"/>
  <c r="G325" i="6" s="1"/>
  <c r="D754" i="22" s="1"/>
  <c r="F282" i="6"/>
  <c r="D326" i="6" s="1"/>
  <c r="D786" i="22" s="1"/>
  <c r="H272" i="6"/>
  <c r="F279" i="6"/>
  <c r="I238" i="6"/>
  <c r="I241" i="6"/>
  <c r="C244" i="6"/>
  <c r="E274" i="19" s="1"/>
  <c r="F97" i="21" s="1"/>
  <c r="C249" i="6"/>
  <c r="E279" i="19" s="1"/>
  <c r="D257" i="6"/>
  <c r="C267" i="6"/>
  <c r="G267" i="6" s="1"/>
  <c r="E322" i="6" s="1"/>
  <c r="C658" i="22" s="1"/>
  <c r="E271" i="6"/>
  <c r="D327" i="6"/>
  <c r="F314" i="6"/>
  <c r="F412" i="22" s="1"/>
  <c r="F315" i="6"/>
  <c r="I72" i="9" s="1"/>
  <c r="I112" i="9" s="1"/>
  <c r="I244" i="6"/>
  <c r="C317" i="6"/>
  <c r="C248" i="6"/>
  <c r="E278" i="19" s="1"/>
  <c r="I249" i="6"/>
  <c r="I267" i="6"/>
  <c r="G322" i="6" s="1"/>
  <c r="F272" i="6"/>
  <c r="F276" i="6"/>
  <c r="D279" i="6"/>
  <c r="E282" i="6"/>
  <c r="E247" i="7"/>
  <c r="E263" i="7" s="1"/>
  <c r="E279" i="7" s="1"/>
  <c r="E386" i="7" s="1"/>
  <c r="E249" i="7"/>
  <c r="E251" i="7"/>
  <c r="E253" i="7"/>
  <c r="E255" i="7"/>
  <c r="AK263" i="7" s="1"/>
  <c r="D13" i="7"/>
  <c r="C247" i="7"/>
  <c r="C249" i="7"/>
  <c r="C251" i="7"/>
  <c r="S263" i="7" s="1"/>
  <c r="C253" i="7"/>
  <c r="C255" i="7"/>
  <c r="E13" i="7"/>
  <c r="E248" i="7"/>
  <c r="D758" i="7" s="1"/>
  <c r="D776" i="7" s="1"/>
  <c r="I791" i="7" s="1"/>
  <c r="E250" i="7"/>
  <c r="E252" i="7"/>
  <c r="D762" i="7" s="1"/>
  <c r="D780" i="7" s="1"/>
  <c r="Y791" i="7" s="1"/>
  <c r="E254" i="7"/>
  <c r="O263" i="7"/>
  <c r="D636" i="7"/>
  <c r="C636" i="7"/>
  <c r="D26" i="7"/>
  <c r="C43" i="7" s="1"/>
  <c r="C334" i="7" s="1"/>
  <c r="E26" i="7"/>
  <c r="D43" i="7" s="1"/>
  <c r="D334" i="7" s="1"/>
  <c r="D84" i="11"/>
  <c r="E120" i="11" s="1"/>
  <c r="E84" i="11"/>
  <c r="F120" i="11" s="1"/>
  <c r="F84" i="11"/>
  <c r="G120" i="11" s="1"/>
  <c r="G84" i="11"/>
  <c r="H120" i="11" s="1"/>
  <c r="H84" i="11"/>
  <c r="I120" i="11" s="1"/>
  <c r="I84" i="11"/>
  <c r="J120" i="11" s="1"/>
  <c r="I68" i="21"/>
  <c r="I74" i="21"/>
  <c r="I80" i="21"/>
  <c r="I91" i="21"/>
  <c r="I113" i="21"/>
  <c r="I118" i="21"/>
  <c r="I124" i="21"/>
  <c r="C155" i="24"/>
  <c r="G155" i="24"/>
  <c r="G177" i="24"/>
  <c r="G184" i="24"/>
  <c r="C190" i="24"/>
  <c r="C156" i="21"/>
  <c r="K74" i="21"/>
  <c r="I132" i="21"/>
  <c r="I141" i="21"/>
  <c r="D190" i="24"/>
  <c r="C187" i="24"/>
  <c r="E191" i="24"/>
  <c r="B155" i="24"/>
  <c r="E195" i="6"/>
  <c r="E201" i="6"/>
  <c r="C206" i="6"/>
  <c r="G206" i="6" s="1"/>
  <c r="C209" i="6"/>
  <c r="G209" i="6" s="1"/>
  <c r="C211" i="6"/>
  <c r="G211" i="6" s="1"/>
  <c r="C213" i="6"/>
  <c r="E243" i="19" s="1"/>
  <c r="C215" i="6"/>
  <c r="E245" i="19" s="1"/>
  <c r="F68" i="21" s="1"/>
  <c r="C218" i="6"/>
  <c r="G218" i="6" s="1"/>
  <c r="C219" i="6"/>
  <c r="G219" i="6" s="1"/>
  <c r="C223" i="6"/>
  <c r="G223" i="6" s="1"/>
  <c r="E310" i="6" s="1"/>
  <c r="D284" i="22" s="1"/>
  <c r="C225" i="6"/>
  <c r="G225" i="6" s="1"/>
  <c r="C226" i="6"/>
  <c r="G226" i="6" s="1"/>
  <c r="C229" i="6"/>
  <c r="G229" i="6" s="1"/>
  <c r="C230" i="6"/>
  <c r="G230" i="6" s="1"/>
  <c r="C233" i="6"/>
  <c r="G233" i="6" s="1"/>
  <c r="C235" i="6"/>
  <c r="G235" i="6" s="1"/>
  <c r="C238" i="6"/>
  <c r="G238" i="6" s="1"/>
  <c r="C241" i="6"/>
  <c r="G241" i="6" s="1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E234" i="6"/>
  <c r="E235" i="6"/>
  <c r="E237" i="6"/>
  <c r="E238" i="6"/>
  <c r="E240" i="6"/>
  <c r="E241" i="6"/>
  <c r="E243" i="6"/>
  <c r="C316" i="6" s="1"/>
  <c r="D251" i="6"/>
  <c r="C252" i="6"/>
  <c r="E282" i="19" s="1"/>
  <c r="F105" i="21" s="1"/>
  <c r="I252" i="6"/>
  <c r="E253" i="6"/>
  <c r="C255" i="6"/>
  <c r="E285" i="19" s="1"/>
  <c r="I255" i="6"/>
  <c r="E256" i="6"/>
  <c r="C257" i="6"/>
  <c r="E287" i="19" s="1"/>
  <c r="F110" i="21" s="1"/>
  <c r="I257" i="6"/>
  <c r="E259" i="6"/>
  <c r="C260" i="6"/>
  <c r="E290" i="19" s="1"/>
  <c r="F113" i="21" s="1"/>
  <c r="I260" i="6"/>
  <c r="E261" i="6"/>
  <c r="C263" i="6"/>
  <c r="G263" i="6" s="1"/>
  <c r="E321" i="6" s="1"/>
  <c r="C626" i="22" s="1"/>
  <c r="I263" i="6"/>
  <c r="F264" i="6"/>
  <c r="E267" i="6"/>
  <c r="F268" i="6"/>
  <c r="D270" i="6"/>
  <c r="E272" i="6"/>
  <c r="H276" i="6"/>
  <c r="E278" i="6"/>
  <c r="I282" i="6"/>
  <c r="C302" i="6"/>
  <c r="I207" i="6"/>
  <c r="I210" i="6"/>
  <c r="G306" i="6" s="1"/>
  <c r="I214" i="6"/>
  <c r="G307" i="6" s="1"/>
  <c r="I217" i="6"/>
  <c r="G308" i="6" s="1"/>
  <c r="I221" i="6"/>
  <c r="G309" i="6" s="1"/>
  <c r="I227" i="6"/>
  <c r="G311" i="6" s="1"/>
  <c r="I231" i="6"/>
  <c r="G312" i="6" s="1"/>
  <c r="I233" i="6"/>
  <c r="I234" i="6"/>
  <c r="I235" i="6"/>
  <c r="H253" i="6"/>
  <c r="H256" i="6"/>
  <c r="F319" i="6" s="1"/>
  <c r="H259" i="6"/>
  <c r="H261" i="6"/>
  <c r="E252" i="6"/>
  <c r="C253" i="6"/>
  <c r="E283" i="19" s="1"/>
  <c r="I253" i="6"/>
  <c r="E255" i="6"/>
  <c r="C256" i="6"/>
  <c r="E286" i="19" s="1"/>
  <c r="G55" i="20" s="1"/>
  <c r="I256" i="6"/>
  <c r="E257" i="6"/>
  <c r="C259" i="6"/>
  <c r="E289" i="19" s="1"/>
  <c r="I259" i="6"/>
  <c r="E260" i="6"/>
  <c r="C261" i="6"/>
  <c r="E291" i="19" s="1"/>
  <c r="G76" i="20" s="1"/>
  <c r="I261" i="6"/>
  <c r="E263" i="6"/>
  <c r="D264" i="6"/>
  <c r="H264" i="6"/>
  <c r="H268" i="6"/>
  <c r="F322" i="6" s="1"/>
  <c r="C278" i="6"/>
  <c r="G278" i="6" s="1"/>
  <c r="E325" i="6" s="1"/>
  <c r="C754" i="22" s="1"/>
  <c r="H278" i="6"/>
  <c r="F325" i="6" s="1"/>
  <c r="E284" i="6"/>
  <c r="C234" i="6"/>
  <c r="G234" i="6" s="1"/>
  <c r="C237" i="6"/>
  <c r="G237" i="6" s="1"/>
  <c r="E314" i="6" s="1"/>
  <c r="E412" i="22" s="1"/>
  <c r="C240" i="6"/>
  <c r="G240" i="6" s="1"/>
  <c r="E264" i="6"/>
  <c r="D278" i="6"/>
  <c r="I284" i="6"/>
  <c r="B238" i="3"/>
  <c r="B245" i="3"/>
  <c r="B249" i="3"/>
  <c r="B253" i="3"/>
  <c r="B257" i="3"/>
  <c r="B43" i="12" s="1"/>
  <c r="B35" i="16" s="1"/>
  <c r="B239" i="3"/>
  <c r="B259" i="3"/>
  <c r="B45" i="12" s="1"/>
  <c r="B240" i="3"/>
  <c r="B243" i="3"/>
  <c r="B247" i="3"/>
  <c r="B251" i="3"/>
  <c r="B255" i="3"/>
  <c r="B261" i="3"/>
  <c r="B47" i="12" s="1"/>
  <c r="B237" i="3"/>
  <c r="B241" i="3"/>
  <c r="B244" i="3"/>
  <c r="B248" i="3"/>
  <c r="B252" i="3"/>
  <c r="B256" i="3"/>
  <c r="B42" i="12" s="1"/>
  <c r="B34" i="16" s="1"/>
  <c r="B260" i="3"/>
  <c r="B46" i="12" s="1"/>
  <c r="B38" i="16" s="1"/>
  <c r="B263" i="3"/>
  <c r="B49" i="12" s="1"/>
  <c r="D150" i="3"/>
  <c r="E165" i="3"/>
  <c r="E201" i="3" s="1"/>
  <c r="E237" i="3" s="1"/>
  <c r="C49" i="4"/>
  <c r="B80" i="4" s="1"/>
  <c r="C107" i="5"/>
  <c r="B123" i="5"/>
  <c r="E27" i="7"/>
  <c r="D44" i="7" s="1"/>
  <c r="B127" i="5"/>
  <c r="C701" i="22" s="1"/>
  <c r="C131" i="5"/>
  <c r="L154" i="16" s="1"/>
  <c r="B112" i="5"/>
  <c r="D112" i="5" s="1"/>
  <c r="C119" i="5"/>
  <c r="E456" i="22" s="1"/>
  <c r="C110" i="5"/>
  <c r="B114" i="5"/>
  <c r="B119" i="5"/>
  <c r="B122" i="5"/>
  <c r="C124" i="5"/>
  <c r="C130" i="5"/>
  <c r="B107" i="5"/>
  <c r="D79" i="22" s="1"/>
  <c r="B113" i="5"/>
  <c r="B118" i="5"/>
  <c r="K141" i="16" s="1"/>
  <c r="B128" i="5"/>
  <c r="B45" i="5"/>
  <c r="C132" i="5"/>
  <c r="L155" i="16" s="1"/>
  <c r="B115" i="5"/>
  <c r="K138" i="16" s="1"/>
  <c r="C106" i="5"/>
  <c r="B111" i="5"/>
  <c r="D111" i="5" s="1"/>
  <c r="C115" i="5"/>
  <c r="L138" i="16" s="1"/>
  <c r="C120" i="5"/>
  <c r="C122" i="5"/>
  <c r="C126" i="5"/>
  <c r="B131" i="5"/>
  <c r="D131" i="5" s="1"/>
  <c r="B126" i="5"/>
  <c r="K149" i="16" s="1"/>
  <c r="B130" i="5"/>
  <c r="B110" i="5"/>
  <c r="D110" i="5" s="1"/>
  <c r="B117" i="5"/>
  <c r="K140" i="16" s="1"/>
  <c r="C108" i="5"/>
  <c r="C112" i="5"/>
  <c r="C118" i="5"/>
  <c r="C123" i="5"/>
  <c r="C128" i="5"/>
  <c r="F21" i="2"/>
  <c r="F34" i="2"/>
  <c r="J262" i="3"/>
  <c r="J258" i="3"/>
  <c r="J254" i="3"/>
  <c r="J250" i="3"/>
  <c r="J246" i="3"/>
  <c r="J242" i="3"/>
  <c r="J238" i="3"/>
  <c r="J261" i="3"/>
  <c r="J257" i="3"/>
  <c r="J253" i="3"/>
  <c r="J249" i="3"/>
  <c r="J245" i="3"/>
  <c r="J241" i="3"/>
  <c r="J237" i="3"/>
  <c r="J260" i="3"/>
  <c r="J256" i="3"/>
  <c r="J252" i="3"/>
  <c r="J248" i="3"/>
  <c r="J244" i="3"/>
  <c r="J240" i="3"/>
  <c r="J263" i="3"/>
  <c r="J259" i="3"/>
  <c r="J255" i="3"/>
  <c r="J251" i="3"/>
  <c r="J247" i="3"/>
  <c r="J243" i="3"/>
  <c r="J239" i="3"/>
  <c r="E797" i="22"/>
  <c r="K153" i="16"/>
  <c r="D130" i="5"/>
  <c r="D252" i="22"/>
  <c r="C32" i="14"/>
  <c r="H260" i="3"/>
  <c r="H256" i="3"/>
  <c r="H252" i="3"/>
  <c r="H248" i="3"/>
  <c r="H244" i="3"/>
  <c r="H240" i="3"/>
  <c r="H263" i="3"/>
  <c r="H259" i="3"/>
  <c r="H255" i="3"/>
  <c r="H251" i="3"/>
  <c r="H247" i="3"/>
  <c r="H243" i="3"/>
  <c r="H239" i="3"/>
  <c r="H262" i="3"/>
  <c r="H258" i="3"/>
  <c r="H254" i="3"/>
  <c r="H250" i="3"/>
  <c r="H246" i="3"/>
  <c r="H242" i="3"/>
  <c r="H238" i="3"/>
  <c r="H261" i="3"/>
  <c r="H257" i="3"/>
  <c r="H253" i="3"/>
  <c r="H249" i="3"/>
  <c r="H245" i="3"/>
  <c r="H241" i="3"/>
  <c r="H237" i="3"/>
  <c r="E861" i="22"/>
  <c r="K155" i="16"/>
  <c r="D132" i="5"/>
  <c r="K150" i="16"/>
  <c r="C830" i="22"/>
  <c r="B24" i="12"/>
  <c r="B28" i="12"/>
  <c r="C223" i="7"/>
  <c r="B32" i="12"/>
  <c r="B36" i="12"/>
  <c r="B40" i="12"/>
  <c r="E261" i="3"/>
  <c r="E241" i="3"/>
  <c r="I263" i="3"/>
  <c r="I259" i="3"/>
  <c r="I255" i="3"/>
  <c r="I251" i="3"/>
  <c r="I247" i="3"/>
  <c r="I243" i="3"/>
  <c r="I239" i="3"/>
  <c r="I262" i="3"/>
  <c r="I258" i="3"/>
  <c r="I254" i="3"/>
  <c r="I250" i="3"/>
  <c r="I246" i="3"/>
  <c r="I242" i="3"/>
  <c r="I238" i="3"/>
  <c r="I261" i="3"/>
  <c r="I257" i="3"/>
  <c r="I253" i="3"/>
  <c r="I249" i="3"/>
  <c r="I71" i="9" s="1"/>
  <c r="I111" i="9" s="1"/>
  <c r="I245" i="3"/>
  <c r="I241" i="3"/>
  <c r="I237" i="3"/>
  <c r="I260" i="3"/>
  <c r="I256" i="3"/>
  <c r="I252" i="3"/>
  <c r="I248" i="3"/>
  <c r="I244" i="3"/>
  <c r="I240" i="3"/>
  <c r="K130" i="16"/>
  <c r="D107" i="5"/>
  <c r="D118" i="5"/>
  <c r="E733" i="22"/>
  <c r="K151" i="16"/>
  <c r="E327" i="22"/>
  <c r="C139" i="22"/>
  <c r="K132" i="16"/>
  <c r="C637" i="22"/>
  <c r="K148" i="16"/>
  <c r="C765" i="22"/>
  <c r="K152" i="16"/>
  <c r="D296" i="22"/>
  <c r="L137" i="16"/>
  <c r="C47" i="22"/>
  <c r="K129" i="16"/>
  <c r="D106" i="5"/>
  <c r="E359" i="22"/>
  <c r="K139" i="16"/>
  <c r="D116" i="5"/>
  <c r="C71" i="9"/>
  <c r="C111" i="9" s="1"/>
  <c r="B71" i="9"/>
  <c r="B111" i="9" s="1"/>
  <c r="C261" i="3"/>
  <c r="C257" i="3"/>
  <c r="C253" i="3"/>
  <c r="C249" i="3"/>
  <c r="C245" i="3"/>
  <c r="C241" i="3"/>
  <c r="C237" i="3"/>
  <c r="C260" i="3"/>
  <c r="C256" i="3"/>
  <c r="C252" i="3"/>
  <c r="C248" i="3"/>
  <c r="C244" i="3"/>
  <c r="C240" i="3"/>
  <c r="C263" i="3"/>
  <c r="C259" i="3"/>
  <c r="C255" i="3"/>
  <c r="C251" i="3"/>
  <c r="C247" i="3"/>
  <c r="C243" i="3"/>
  <c r="C239" i="3"/>
  <c r="C262" i="3"/>
  <c r="C258" i="3"/>
  <c r="C254" i="3"/>
  <c r="C250" i="3"/>
  <c r="C246" i="3"/>
  <c r="C242" i="3"/>
  <c r="C238" i="3"/>
  <c r="G263" i="3"/>
  <c r="G239" i="3"/>
  <c r="C669" i="22"/>
  <c r="D126" i="5"/>
  <c r="D171" i="22"/>
  <c r="C33" i="14"/>
  <c r="G167" i="3"/>
  <c r="G203" i="3" s="1"/>
  <c r="E166" i="3"/>
  <c r="E202" i="3" s="1"/>
  <c r="E238" i="3" s="1"/>
  <c r="D167" i="3"/>
  <c r="D203" i="3" s="1"/>
  <c r="D239" i="3" s="1"/>
  <c r="G168" i="3"/>
  <c r="G204" i="3" s="1"/>
  <c r="G240" i="3" s="1"/>
  <c r="E170" i="3"/>
  <c r="E206" i="3" s="1"/>
  <c r="E242" i="3" s="1"/>
  <c r="D171" i="3"/>
  <c r="D207" i="3" s="1"/>
  <c r="D243" i="3" s="1"/>
  <c r="G172" i="3"/>
  <c r="G208" i="3" s="1"/>
  <c r="G244" i="3" s="1"/>
  <c r="E174" i="3"/>
  <c r="E210" i="3" s="1"/>
  <c r="E246" i="3" s="1"/>
  <c r="D175" i="3"/>
  <c r="D211" i="3" s="1"/>
  <c r="D247" i="3" s="1"/>
  <c r="G176" i="3"/>
  <c r="G212" i="3" s="1"/>
  <c r="G248" i="3" s="1"/>
  <c r="E178" i="3"/>
  <c r="E214" i="3" s="1"/>
  <c r="E250" i="3" s="1"/>
  <c r="D179" i="3"/>
  <c r="D215" i="3" s="1"/>
  <c r="D251" i="3" s="1"/>
  <c r="G180" i="3"/>
  <c r="G216" i="3" s="1"/>
  <c r="G252" i="3" s="1"/>
  <c r="E182" i="3"/>
  <c r="E218" i="3" s="1"/>
  <c r="E254" i="3" s="1"/>
  <c r="D183" i="3"/>
  <c r="D219" i="3" s="1"/>
  <c r="D255" i="3" s="1"/>
  <c r="G184" i="3"/>
  <c r="G220" i="3" s="1"/>
  <c r="G256" i="3" s="1"/>
  <c r="E186" i="3"/>
  <c r="E222" i="3" s="1"/>
  <c r="E258" i="3" s="1"/>
  <c r="D187" i="3"/>
  <c r="D223" i="3" s="1"/>
  <c r="D259" i="3" s="1"/>
  <c r="G188" i="3"/>
  <c r="G224" i="3" s="1"/>
  <c r="G260" i="3" s="1"/>
  <c r="E190" i="3"/>
  <c r="E226" i="3" s="1"/>
  <c r="E262" i="3" s="1"/>
  <c r="D191" i="3"/>
  <c r="D227" i="3" s="1"/>
  <c r="D263" i="3" s="1"/>
  <c r="D80" i="22"/>
  <c r="L130" i="16"/>
  <c r="D295" i="22"/>
  <c r="K137" i="16"/>
  <c r="E328" i="22"/>
  <c r="C702" i="22"/>
  <c r="L150" i="16"/>
  <c r="B26" i="12"/>
  <c r="B405" i="7"/>
  <c r="B30" i="12"/>
  <c r="B34" i="12"/>
  <c r="B38" i="12"/>
  <c r="D223" i="19"/>
  <c r="G223" i="19"/>
  <c r="C223" i="19"/>
  <c r="F223" i="19"/>
  <c r="F193" i="6"/>
  <c r="F224" i="19"/>
  <c r="D224" i="19"/>
  <c r="G224" i="19"/>
  <c r="C224" i="19"/>
  <c r="F194" i="6"/>
  <c r="D225" i="19"/>
  <c r="G225" i="19"/>
  <c r="C225" i="19"/>
  <c r="F225" i="19"/>
  <c r="F195" i="6"/>
  <c r="F227" i="19"/>
  <c r="D227" i="19"/>
  <c r="G227" i="19"/>
  <c r="F197" i="6"/>
  <c r="D228" i="19"/>
  <c r="G228" i="19"/>
  <c r="F228" i="19"/>
  <c r="F198" i="6"/>
  <c r="F229" i="19"/>
  <c r="D229" i="19"/>
  <c r="G229" i="19"/>
  <c r="F199" i="6"/>
  <c r="D231" i="19"/>
  <c r="G231" i="19"/>
  <c r="C231" i="19"/>
  <c r="F231" i="19"/>
  <c r="F201" i="6"/>
  <c r="F232" i="19"/>
  <c r="D232" i="19"/>
  <c r="G232" i="19"/>
  <c r="C232" i="19"/>
  <c r="F202" i="6"/>
  <c r="D233" i="19"/>
  <c r="G233" i="19"/>
  <c r="C233" i="19"/>
  <c r="F233" i="19"/>
  <c r="F203" i="6"/>
  <c r="F235" i="19"/>
  <c r="D235" i="19"/>
  <c r="G235" i="19"/>
  <c r="C235" i="19"/>
  <c r="F205" i="6"/>
  <c r="D236" i="19"/>
  <c r="G236" i="19"/>
  <c r="C236" i="19"/>
  <c r="F236" i="19"/>
  <c r="F206" i="6"/>
  <c r="G237" i="19"/>
  <c r="F237" i="19"/>
  <c r="D237" i="19"/>
  <c r="C237" i="19"/>
  <c r="F207" i="6"/>
  <c r="F239" i="19"/>
  <c r="D239" i="19"/>
  <c r="G239" i="19"/>
  <c r="F209" i="6"/>
  <c r="G240" i="19"/>
  <c r="D240" i="19"/>
  <c r="F240" i="19"/>
  <c r="F210" i="6"/>
  <c r="D241" i="19"/>
  <c r="G241" i="19"/>
  <c r="F241" i="19"/>
  <c r="F211" i="6"/>
  <c r="G243" i="19"/>
  <c r="C243" i="19"/>
  <c r="D243" i="19"/>
  <c r="F243" i="19"/>
  <c r="F213" i="6"/>
  <c r="C244" i="19"/>
  <c r="G244" i="19"/>
  <c r="F244" i="19"/>
  <c r="D244" i="19"/>
  <c r="F214" i="6"/>
  <c r="G245" i="19"/>
  <c r="C245" i="19"/>
  <c r="F245" i="19"/>
  <c r="D245" i="19"/>
  <c r="F215" i="6"/>
  <c r="G247" i="19"/>
  <c r="F247" i="19"/>
  <c r="D247" i="19"/>
  <c r="F217" i="6"/>
  <c r="G248" i="19"/>
  <c r="F248" i="19"/>
  <c r="D248" i="19"/>
  <c r="F218" i="6"/>
  <c r="F249" i="19"/>
  <c r="D249" i="19"/>
  <c r="G249" i="19"/>
  <c r="F219" i="6"/>
  <c r="G251" i="19"/>
  <c r="D251" i="19"/>
  <c r="F251" i="19"/>
  <c r="F221" i="6"/>
  <c r="D309" i="6" s="1"/>
  <c r="D253" i="19"/>
  <c r="G253" i="19"/>
  <c r="F253" i="19"/>
  <c r="F223" i="6"/>
  <c r="D310" i="6" s="1"/>
  <c r="G255" i="19"/>
  <c r="F255" i="19"/>
  <c r="F225" i="6"/>
  <c r="G256" i="19"/>
  <c r="F256" i="19"/>
  <c r="F226" i="6"/>
  <c r="G257" i="19"/>
  <c r="F257" i="19"/>
  <c r="F227" i="6"/>
  <c r="G259" i="19"/>
  <c r="F259" i="19"/>
  <c r="F229" i="6"/>
  <c r="G260" i="19"/>
  <c r="F260" i="19"/>
  <c r="F230" i="6"/>
  <c r="F261" i="19"/>
  <c r="G261" i="19"/>
  <c r="F231" i="6"/>
  <c r="F233" i="6"/>
  <c r="F234" i="6"/>
  <c r="F235" i="6"/>
  <c r="F237" i="6"/>
  <c r="F238" i="6"/>
  <c r="F240" i="6"/>
  <c r="F241" i="6"/>
  <c r="F273" i="19"/>
  <c r="D273" i="19"/>
  <c r="C273" i="19"/>
  <c r="G273" i="19"/>
  <c r="F243" i="6"/>
  <c r="G274" i="19"/>
  <c r="C274" i="19"/>
  <c r="D274" i="19"/>
  <c r="F274" i="19"/>
  <c r="F244" i="6"/>
  <c r="D275" i="19"/>
  <c r="C275" i="19"/>
  <c r="G275" i="19"/>
  <c r="F275" i="19"/>
  <c r="F245" i="6"/>
  <c r="G277" i="19"/>
  <c r="C277" i="19"/>
  <c r="D277" i="19"/>
  <c r="F277" i="19"/>
  <c r="F247" i="6"/>
  <c r="C278" i="19"/>
  <c r="G278" i="19"/>
  <c r="F278" i="19"/>
  <c r="D278" i="19"/>
  <c r="F248" i="6"/>
  <c r="G279" i="19"/>
  <c r="C279" i="19"/>
  <c r="F279" i="19"/>
  <c r="D279" i="19"/>
  <c r="F249" i="6"/>
  <c r="G281" i="19"/>
  <c r="F281" i="19"/>
  <c r="D281" i="19"/>
  <c r="C281" i="19"/>
  <c r="F251" i="6"/>
  <c r="G282" i="19"/>
  <c r="C282" i="19"/>
  <c r="F282" i="19"/>
  <c r="D282" i="19"/>
  <c r="F252" i="6"/>
  <c r="F283" i="19"/>
  <c r="D283" i="19"/>
  <c r="C283" i="19"/>
  <c r="G283" i="19"/>
  <c r="F253" i="6"/>
  <c r="G285" i="19"/>
  <c r="C285" i="19"/>
  <c r="D285" i="19"/>
  <c r="F285" i="19"/>
  <c r="F255" i="6"/>
  <c r="D286" i="19"/>
  <c r="C286" i="19"/>
  <c r="G286" i="19"/>
  <c r="F286" i="19"/>
  <c r="F256" i="6"/>
  <c r="G287" i="19"/>
  <c r="C287" i="19"/>
  <c r="D287" i="19"/>
  <c r="F287" i="19"/>
  <c r="F257" i="6"/>
  <c r="G289" i="19"/>
  <c r="F289" i="19"/>
  <c r="F259" i="6"/>
  <c r="G290" i="19"/>
  <c r="F290" i="19"/>
  <c r="F260" i="6"/>
  <c r="G291" i="19"/>
  <c r="F291" i="19"/>
  <c r="F261" i="6"/>
  <c r="G293" i="19"/>
  <c r="C293" i="19"/>
  <c r="F293" i="19"/>
  <c r="D293" i="19"/>
  <c r="F263" i="6"/>
  <c r="F294" i="19"/>
  <c r="D294" i="19"/>
  <c r="C294" i="19"/>
  <c r="G294" i="19"/>
  <c r="D265" i="6"/>
  <c r="H265" i="6"/>
  <c r="D267" i="6"/>
  <c r="E268" i="6"/>
  <c r="C322" i="6" s="1"/>
  <c r="E270" i="6"/>
  <c r="F302" i="19"/>
  <c r="D302" i="19"/>
  <c r="C302" i="19"/>
  <c r="C274" i="6"/>
  <c r="G274" i="6" s="1"/>
  <c r="E324" i="6" s="1"/>
  <c r="E722" i="22" s="1"/>
  <c r="D275" i="6"/>
  <c r="H275" i="6"/>
  <c r="E276" i="6"/>
  <c r="I276" i="6"/>
  <c r="D281" i="6"/>
  <c r="I281" i="6"/>
  <c r="D34" i="7"/>
  <c r="C51" i="7" s="1"/>
  <c r="D33" i="7"/>
  <c r="C50" i="7" s="1"/>
  <c r="D32" i="7"/>
  <c r="C49" i="7" s="1"/>
  <c r="D31" i="7"/>
  <c r="C48" i="7" s="1"/>
  <c r="C317" i="7" s="1"/>
  <c r="D30" i="7"/>
  <c r="C47" i="7" s="1"/>
  <c r="D29" i="7"/>
  <c r="C46" i="7" s="1"/>
  <c r="C335" i="7" s="1"/>
  <c r="D28" i="7"/>
  <c r="C45" i="7" s="1"/>
  <c r="C316" i="7" s="1"/>
  <c r="C28" i="7"/>
  <c r="B45" i="7" s="1"/>
  <c r="B316" i="7" s="1"/>
  <c r="C30" i="7"/>
  <c r="B47" i="7" s="1"/>
  <c r="C32" i="7"/>
  <c r="B49" i="7" s="1"/>
  <c r="C34" i="7"/>
  <c r="B51" i="7" s="1"/>
  <c r="E72" i="7"/>
  <c r="D85" i="7" s="1"/>
  <c r="D72" i="7"/>
  <c r="C85" i="7" s="1"/>
  <c r="C72" i="7"/>
  <c r="B85" i="7" s="1"/>
  <c r="E76" i="7"/>
  <c r="D89" i="7" s="1"/>
  <c r="D76" i="7"/>
  <c r="C89" i="7" s="1"/>
  <c r="C76" i="7"/>
  <c r="B89" i="7" s="1"/>
  <c r="B758" i="7"/>
  <c r="G263" i="7"/>
  <c r="B762" i="7"/>
  <c r="W263" i="7"/>
  <c r="W290" i="7" s="1"/>
  <c r="W562" i="7" s="1"/>
  <c r="I263" i="7"/>
  <c r="I289" i="7" s="1"/>
  <c r="I561" i="7" s="1"/>
  <c r="AE263" i="7"/>
  <c r="E649" i="7"/>
  <c r="D661" i="7" s="1"/>
  <c r="F37" i="2"/>
  <c r="F44" i="2" s="1"/>
  <c r="D168" i="3"/>
  <c r="D204" i="3" s="1"/>
  <c r="D240" i="3" s="1"/>
  <c r="G169" i="3"/>
  <c r="G205" i="3" s="1"/>
  <c r="G241" i="3" s="1"/>
  <c r="E171" i="3"/>
  <c r="E207" i="3" s="1"/>
  <c r="E243" i="3" s="1"/>
  <c r="D172" i="3"/>
  <c r="D208" i="3" s="1"/>
  <c r="D244" i="3" s="1"/>
  <c r="G173" i="3"/>
  <c r="G209" i="3" s="1"/>
  <c r="G245" i="3" s="1"/>
  <c r="E175" i="3"/>
  <c r="E211" i="3" s="1"/>
  <c r="E247" i="3" s="1"/>
  <c r="D176" i="3"/>
  <c r="D212" i="3" s="1"/>
  <c r="D248" i="3" s="1"/>
  <c r="G177" i="3"/>
  <c r="G213" i="3" s="1"/>
  <c r="G249" i="3" s="1"/>
  <c r="E179" i="3"/>
  <c r="E215" i="3" s="1"/>
  <c r="E251" i="3" s="1"/>
  <c r="D180" i="3"/>
  <c r="D216" i="3" s="1"/>
  <c r="D252" i="3" s="1"/>
  <c r="G181" i="3"/>
  <c r="G217" i="3" s="1"/>
  <c r="G253" i="3" s="1"/>
  <c r="E183" i="3"/>
  <c r="E219" i="3" s="1"/>
  <c r="E255" i="3" s="1"/>
  <c r="D184" i="3"/>
  <c r="D220" i="3" s="1"/>
  <c r="D256" i="3" s="1"/>
  <c r="G185" i="3"/>
  <c r="G221" i="3" s="1"/>
  <c r="G257" i="3" s="1"/>
  <c r="E187" i="3"/>
  <c r="E223" i="3" s="1"/>
  <c r="E259" i="3" s="1"/>
  <c r="D188" i="3"/>
  <c r="D224" i="3" s="1"/>
  <c r="D260" i="3" s="1"/>
  <c r="G189" i="3"/>
  <c r="G225" i="3" s="1"/>
  <c r="G261" i="3" s="1"/>
  <c r="E191" i="3"/>
  <c r="E227" i="3" s="1"/>
  <c r="E263" i="3" s="1"/>
  <c r="C48" i="22"/>
  <c r="L129" i="16"/>
  <c r="D172" i="22"/>
  <c r="L133" i="16"/>
  <c r="E424" i="22"/>
  <c r="L141" i="16"/>
  <c r="C670" i="22"/>
  <c r="L149" i="16"/>
  <c r="E798" i="22"/>
  <c r="L153" i="16"/>
  <c r="B23" i="12"/>
  <c r="B404" i="7"/>
  <c r="B27" i="12"/>
  <c r="B31" i="12"/>
  <c r="B35" i="12"/>
  <c r="B39" i="12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E305" i="6" s="1"/>
  <c r="F66" i="21"/>
  <c r="G20" i="20"/>
  <c r="G213" i="6"/>
  <c r="F67" i="21"/>
  <c r="G47" i="20"/>
  <c r="G214" i="6"/>
  <c r="G65" i="20"/>
  <c r="F96" i="21"/>
  <c r="G29" i="20"/>
  <c r="G243" i="6"/>
  <c r="F98" i="21"/>
  <c r="G72" i="20"/>
  <c r="G245" i="6"/>
  <c r="F101" i="21"/>
  <c r="G53" i="20"/>
  <c r="G248" i="6"/>
  <c r="F102" i="21"/>
  <c r="G73" i="20"/>
  <c r="G249" i="6"/>
  <c r="F104" i="21"/>
  <c r="G31" i="20"/>
  <c r="G251" i="6"/>
  <c r="G54" i="20"/>
  <c r="F106" i="21"/>
  <c r="G74" i="20"/>
  <c r="G253" i="6"/>
  <c r="F108" i="21"/>
  <c r="G32" i="20"/>
  <c r="G255" i="6"/>
  <c r="G75" i="20"/>
  <c r="F112" i="21"/>
  <c r="G33" i="20"/>
  <c r="G259" i="6"/>
  <c r="F114" i="21"/>
  <c r="E265" i="6"/>
  <c r="I265" i="6"/>
  <c r="C300" i="19"/>
  <c r="F300" i="19"/>
  <c r="D300" i="19"/>
  <c r="F270" i="6"/>
  <c r="D323" i="6" s="1"/>
  <c r="C301" i="19"/>
  <c r="F301" i="19"/>
  <c r="D301" i="19"/>
  <c r="D274" i="6"/>
  <c r="H274" i="6"/>
  <c r="E275" i="6"/>
  <c r="I275" i="6"/>
  <c r="E281" i="6"/>
  <c r="F317" i="19"/>
  <c r="I287" i="6"/>
  <c r="E287" i="6"/>
  <c r="H287" i="6"/>
  <c r="F328" i="6" s="1"/>
  <c r="D287" i="6"/>
  <c r="F318" i="19"/>
  <c r="F288" i="6"/>
  <c r="D328" i="6" s="1"/>
  <c r="D850" i="22" s="1"/>
  <c r="I288" i="6"/>
  <c r="E288" i="6"/>
  <c r="U279" i="7"/>
  <c r="U386" i="7" s="1"/>
  <c r="I279" i="7"/>
  <c r="I386" i="7" s="1"/>
  <c r="I276" i="7"/>
  <c r="I385" i="7" s="1"/>
  <c r="C27" i="7"/>
  <c r="B44" i="7" s="1"/>
  <c r="E28" i="7"/>
  <c r="D45" i="7" s="1"/>
  <c r="D316" i="7" s="1"/>
  <c r="E30" i="7"/>
  <c r="D47" i="7" s="1"/>
  <c r="E32" i="7"/>
  <c r="D49" i="7" s="1"/>
  <c r="E34" i="7"/>
  <c r="D51" i="7" s="1"/>
  <c r="E73" i="7"/>
  <c r="D86" i="7" s="1"/>
  <c r="D73" i="7"/>
  <c r="C86" i="7" s="1"/>
  <c r="C73" i="7"/>
  <c r="B86" i="7" s="1"/>
  <c r="D757" i="7"/>
  <c r="D759" i="7"/>
  <c r="M263" i="7"/>
  <c r="D761" i="7"/>
  <c r="U263" i="7"/>
  <c r="U290" i="7" s="1"/>
  <c r="U562" i="7" s="1"/>
  <c r="D763" i="7"/>
  <c r="AC263" i="7"/>
  <c r="AC279" i="7" s="1"/>
  <c r="AC386" i="7" s="1"/>
  <c r="D765" i="7"/>
  <c r="E650" i="7"/>
  <c r="D662" i="7" s="1"/>
  <c r="G165" i="3"/>
  <c r="G201" i="3" s="1"/>
  <c r="G237" i="3" s="1"/>
  <c r="E167" i="3"/>
  <c r="E203" i="3" s="1"/>
  <c r="E239" i="3" s="1"/>
  <c r="F152" i="3"/>
  <c r="D165" i="3"/>
  <c r="D201" i="3" s="1"/>
  <c r="D237" i="3" s="1"/>
  <c r="G166" i="3"/>
  <c r="G202" i="3" s="1"/>
  <c r="G238" i="3" s="1"/>
  <c r="E168" i="3"/>
  <c r="E204" i="3" s="1"/>
  <c r="E240" i="3" s="1"/>
  <c r="D169" i="3"/>
  <c r="D205" i="3" s="1"/>
  <c r="D241" i="3" s="1"/>
  <c r="G170" i="3"/>
  <c r="G206" i="3" s="1"/>
  <c r="G242" i="3" s="1"/>
  <c r="E172" i="3"/>
  <c r="E208" i="3" s="1"/>
  <c r="E244" i="3" s="1"/>
  <c r="D173" i="3"/>
  <c r="D209" i="3" s="1"/>
  <c r="D245" i="3" s="1"/>
  <c r="G174" i="3"/>
  <c r="G210" i="3" s="1"/>
  <c r="G246" i="3" s="1"/>
  <c r="E176" i="3"/>
  <c r="E212" i="3" s="1"/>
  <c r="E248" i="3" s="1"/>
  <c r="D177" i="3"/>
  <c r="D213" i="3" s="1"/>
  <c r="D249" i="3" s="1"/>
  <c r="G178" i="3"/>
  <c r="G214" i="3" s="1"/>
  <c r="G250" i="3" s="1"/>
  <c r="E180" i="3"/>
  <c r="E216" i="3" s="1"/>
  <c r="E252" i="3" s="1"/>
  <c r="D181" i="3"/>
  <c r="D217" i="3" s="1"/>
  <c r="D253" i="3" s="1"/>
  <c r="G182" i="3"/>
  <c r="G218" i="3" s="1"/>
  <c r="G254" i="3" s="1"/>
  <c r="E184" i="3"/>
  <c r="E220" i="3" s="1"/>
  <c r="E256" i="3" s="1"/>
  <c r="D185" i="3"/>
  <c r="D221" i="3" s="1"/>
  <c r="D257" i="3" s="1"/>
  <c r="G186" i="3"/>
  <c r="G222" i="3" s="1"/>
  <c r="G258" i="3" s="1"/>
  <c r="E188" i="3"/>
  <c r="E224" i="3" s="1"/>
  <c r="E260" i="3" s="1"/>
  <c r="D189" i="3"/>
  <c r="D225" i="3" s="1"/>
  <c r="D261" i="3" s="1"/>
  <c r="G190" i="3"/>
  <c r="G226" i="3" s="1"/>
  <c r="G262" i="3" s="1"/>
  <c r="B50" i="4"/>
  <c r="B108" i="5"/>
  <c r="D108" i="5" s="1"/>
  <c r="C109" i="5"/>
  <c r="D109" i="5" s="1"/>
  <c r="C113" i="5"/>
  <c r="D114" i="5"/>
  <c r="C117" i="5"/>
  <c r="B120" i="5"/>
  <c r="D120" i="5" s="1"/>
  <c r="C121" i="5"/>
  <c r="D121" i="5" s="1"/>
  <c r="B124" i="5"/>
  <c r="D124" i="5" s="1"/>
  <c r="C125" i="5"/>
  <c r="D125" i="5" s="1"/>
  <c r="C129" i="5"/>
  <c r="D129" i="5" s="1"/>
  <c r="D193" i="6"/>
  <c r="H193" i="6"/>
  <c r="D194" i="6"/>
  <c r="H194" i="6"/>
  <c r="D195" i="6"/>
  <c r="H195" i="6"/>
  <c r="D197" i="6"/>
  <c r="H197" i="6"/>
  <c r="D198" i="6"/>
  <c r="H198" i="6"/>
  <c r="D199" i="6"/>
  <c r="H199" i="6"/>
  <c r="D201" i="6"/>
  <c r="H201" i="6"/>
  <c r="D202" i="6"/>
  <c r="H202" i="6"/>
  <c r="D203" i="6"/>
  <c r="H203" i="6"/>
  <c r="D205" i="6"/>
  <c r="H205" i="6"/>
  <c r="D206" i="6"/>
  <c r="H206" i="6"/>
  <c r="D207" i="6"/>
  <c r="H207" i="6"/>
  <c r="D209" i="6"/>
  <c r="H209" i="6"/>
  <c r="D210" i="6"/>
  <c r="H210" i="6"/>
  <c r="D211" i="6"/>
  <c r="H211" i="6"/>
  <c r="D213" i="6"/>
  <c r="H213" i="6"/>
  <c r="D214" i="6"/>
  <c r="H214" i="6"/>
  <c r="D215" i="6"/>
  <c r="H215" i="6"/>
  <c r="D217" i="6"/>
  <c r="H217" i="6"/>
  <c r="D218" i="6"/>
  <c r="H218" i="6"/>
  <c r="D219" i="6"/>
  <c r="H219" i="6"/>
  <c r="D221" i="6"/>
  <c r="B309" i="6" s="1"/>
  <c r="H221" i="6"/>
  <c r="F309" i="6" s="1"/>
  <c r="D223" i="6"/>
  <c r="B310" i="6" s="1"/>
  <c r="H223" i="6"/>
  <c r="F310" i="6" s="1"/>
  <c r="D225" i="6"/>
  <c r="H225" i="6"/>
  <c r="D226" i="6"/>
  <c r="H226" i="6"/>
  <c r="D227" i="6"/>
  <c r="H227" i="6"/>
  <c r="D229" i="6"/>
  <c r="H229" i="6"/>
  <c r="D230" i="6"/>
  <c r="H230" i="6"/>
  <c r="D231" i="6"/>
  <c r="H231" i="6"/>
  <c r="D233" i="6"/>
  <c r="D234" i="6"/>
  <c r="D235" i="6"/>
  <c r="D237" i="6"/>
  <c r="D238" i="6"/>
  <c r="D240" i="6"/>
  <c r="D241" i="6"/>
  <c r="D243" i="6"/>
  <c r="H243" i="6"/>
  <c r="D244" i="6"/>
  <c r="H244" i="6"/>
  <c r="D245" i="6"/>
  <c r="H245" i="6"/>
  <c r="D247" i="6"/>
  <c r="H247" i="6"/>
  <c r="D248" i="6"/>
  <c r="H248" i="6"/>
  <c r="D249" i="6"/>
  <c r="H249" i="6"/>
  <c r="H251" i="6"/>
  <c r="D297" i="19"/>
  <c r="C297" i="19"/>
  <c r="G297" i="19"/>
  <c r="F297" i="19"/>
  <c r="F267" i="6"/>
  <c r="G298" i="19"/>
  <c r="C298" i="19"/>
  <c r="D298" i="19"/>
  <c r="F298" i="19"/>
  <c r="C270" i="6"/>
  <c r="G270" i="6" s="1"/>
  <c r="E323" i="6" s="1"/>
  <c r="D271" i="6"/>
  <c r="H271" i="6"/>
  <c r="E274" i="6"/>
  <c r="C324" i="6" s="1"/>
  <c r="C722" i="22" s="1"/>
  <c r="I274" i="6"/>
  <c r="F275" i="6"/>
  <c r="G129" i="21"/>
  <c r="H80" i="20"/>
  <c r="F314" i="19"/>
  <c r="D314" i="19"/>
  <c r="C314" i="19"/>
  <c r="H284" i="6"/>
  <c r="D284" i="6"/>
  <c r="C284" i="6"/>
  <c r="G284" i="6" s="1"/>
  <c r="E327" i="6" s="1"/>
  <c r="C315" i="19"/>
  <c r="F315" i="19"/>
  <c r="D315" i="19"/>
  <c r="I285" i="6"/>
  <c r="E285" i="6"/>
  <c r="H285" i="6"/>
  <c r="D285" i="6"/>
  <c r="C287" i="6"/>
  <c r="G287" i="6" s="1"/>
  <c r="E328" i="6" s="1"/>
  <c r="E850" i="22" s="1"/>
  <c r="D288" i="6"/>
  <c r="C26" i="7"/>
  <c r="B43" i="7" s="1"/>
  <c r="B334" i="7" s="1"/>
  <c r="D27" i="7"/>
  <c r="C44" i="7" s="1"/>
  <c r="C29" i="7"/>
  <c r="B46" i="7" s="1"/>
  <c r="B335" i="7" s="1"/>
  <c r="C31" i="7"/>
  <c r="B48" i="7" s="1"/>
  <c r="B317" i="7" s="1"/>
  <c r="C33" i="7"/>
  <c r="B50" i="7" s="1"/>
  <c r="E74" i="7"/>
  <c r="D87" i="7" s="1"/>
  <c r="D74" i="7"/>
  <c r="C87" i="7" s="1"/>
  <c r="C74" i="7"/>
  <c r="B87" i="7" s="1"/>
  <c r="C263" i="7"/>
  <c r="B757" i="7"/>
  <c r="B759" i="7"/>
  <c r="K263" i="7"/>
  <c r="K279" i="7" s="1"/>
  <c r="K386" i="7" s="1"/>
  <c r="B761" i="7"/>
  <c r="B763" i="7"/>
  <c r="AA263" i="7"/>
  <c r="AA290" i="7" s="1"/>
  <c r="AA562" i="7" s="1"/>
  <c r="AI263" i="7"/>
  <c r="B765" i="7"/>
  <c r="E651" i="7"/>
  <c r="D663" i="7" s="1"/>
  <c r="G171" i="3"/>
  <c r="G207" i="3" s="1"/>
  <c r="G243" i="3" s="1"/>
  <c r="E173" i="3"/>
  <c r="E209" i="3" s="1"/>
  <c r="E245" i="3" s="1"/>
  <c r="D174" i="3"/>
  <c r="D210" i="3" s="1"/>
  <c r="D246" i="3" s="1"/>
  <c r="G175" i="3"/>
  <c r="G211" i="3" s="1"/>
  <c r="G247" i="3" s="1"/>
  <c r="E177" i="3"/>
  <c r="E213" i="3" s="1"/>
  <c r="E249" i="3" s="1"/>
  <c r="D178" i="3"/>
  <c r="D214" i="3" s="1"/>
  <c r="D250" i="3" s="1"/>
  <c r="G179" i="3"/>
  <c r="G215" i="3" s="1"/>
  <c r="G251" i="3" s="1"/>
  <c r="E181" i="3"/>
  <c r="E217" i="3" s="1"/>
  <c r="E253" i="3" s="1"/>
  <c r="D182" i="3"/>
  <c r="D218" i="3" s="1"/>
  <c r="D254" i="3" s="1"/>
  <c r="G183" i="3"/>
  <c r="G219" i="3" s="1"/>
  <c r="G255" i="3" s="1"/>
  <c r="E185" i="3"/>
  <c r="E221" i="3" s="1"/>
  <c r="E257" i="3" s="1"/>
  <c r="D186" i="3"/>
  <c r="D222" i="3" s="1"/>
  <c r="D258" i="3" s="1"/>
  <c r="G187" i="3"/>
  <c r="G223" i="3" s="1"/>
  <c r="G259" i="3" s="1"/>
  <c r="D232" i="22"/>
  <c r="L135" i="16"/>
  <c r="E360" i="22"/>
  <c r="L139" i="16"/>
  <c r="E455" i="22"/>
  <c r="K142" i="16"/>
  <c r="E734" i="22"/>
  <c r="L151" i="16"/>
  <c r="B25" i="12"/>
  <c r="C220" i="7"/>
  <c r="B29" i="12"/>
  <c r="B33" i="12"/>
  <c r="B37" i="12"/>
  <c r="B66" i="13" s="1"/>
  <c r="B41" i="12"/>
  <c r="G295" i="19"/>
  <c r="C295" i="19"/>
  <c r="D295" i="19"/>
  <c r="F295" i="19"/>
  <c r="G127" i="21"/>
  <c r="H37" i="20"/>
  <c r="F274" i="6"/>
  <c r="G128" i="21"/>
  <c r="H59" i="20"/>
  <c r="F311" i="19"/>
  <c r="C281" i="6"/>
  <c r="G281" i="6" s="1"/>
  <c r="E326" i="6" s="1"/>
  <c r="H281" i="6"/>
  <c r="AE289" i="7"/>
  <c r="AE561" i="7" s="1"/>
  <c r="O289" i="7"/>
  <c r="O561" i="7" s="1"/>
  <c r="AI288" i="7"/>
  <c r="AI560" i="7" s="1"/>
  <c r="C288" i="7"/>
  <c r="C560" i="7" s="1"/>
  <c r="W279" i="7"/>
  <c r="W386" i="7" s="1"/>
  <c r="G279" i="7"/>
  <c r="G386" i="7" s="1"/>
  <c r="AI276" i="7"/>
  <c r="AI385" i="7" s="1"/>
  <c r="C276" i="7"/>
  <c r="C385" i="7" s="1"/>
  <c r="AE290" i="7"/>
  <c r="AE562" i="7" s="1"/>
  <c r="O290" i="7"/>
  <c r="O562" i="7" s="1"/>
  <c r="AI289" i="7"/>
  <c r="AI561" i="7" s="1"/>
  <c r="C289" i="7"/>
  <c r="C561" i="7" s="1"/>
  <c r="G288" i="7"/>
  <c r="G560" i="7" s="1"/>
  <c r="AA279" i="7"/>
  <c r="AA386" i="7" s="1"/>
  <c r="G276" i="7"/>
  <c r="G385" i="7" s="1"/>
  <c r="AI290" i="7"/>
  <c r="AI562" i="7" s="1"/>
  <c r="C290" i="7"/>
  <c r="C562" i="7" s="1"/>
  <c r="W289" i="7"/>
  <c r="W561" i="7" s="1"/>
  <c r="G289" i="7"/>
  <c r="G561" i="7" s="1"/>
  <c r="AE279" i="7"/>
  <c r="AE386" i="7" s="1"/>
  <c r="O279" i="7"/>
  <c r="O386" i="7" s="1"/>
  <c r="AA276" i="7"/>
  <c r="AA385" i="7" s="1"/>
  <c r="K276" i="7"/>
  <c r="K385" i="7" s="1"/>
  <c r="G290" i="7"/>
  <c r="G562" i="7" s="1"/>
  <c r="AA289" i="7"/>
  <c r="AA561" i="7" s="1"/>
  <c r="K289" i="7"/>
  <c r="K561" i="7" s="1"/>
  <c r="AE288" i="7"/>
  <c r="AE560" i="7" s="1"/>
  <c r="O288" i="7"/>
  <c r="O560" i="7" s="1"/>
  <c r="AI279" i="7"/>
  <c r="AI386" i="7" s="1"/>
  <c r="C279" i="7"/>
  <c r="C386" i="7" s="1"/>
  <c r="AE276" i="7"/>
  <c r="AE385" i="7" s="1"/>
  <c r="O276" i="7"/>
  <c r="O385" i="7" s="1"/>
  <c r="E29" i="7"/>
  <c r="D46" i="7" s="1"/>
  <c r="D335" i="7" s="1"/>
  <c r="E31" i="7"/>
  <c r="D48" i="7" s="1"/>
  <c r="D317" i="7" s="1"/>
  <c r="E33" i="7"/>
  <c r="D50" i="7" s="1"/>
  <c r="E75" i="7"/>
  <c r="D88" i="7" s="1"/>
  <c r="D75" i="7"/>
  <c r="C88" i="7" s="1"/>
  <c r="C75" i="7"/>
  <c r="B88" i="7" s="1"/>
  <c r="D760" i="7"/>
  <c r="D778" i="7" s="1"/>
  <c r="Q791" i="7" s="1"/>
  <c r="Q263" i="7"/>
  <c r="D764" i="7"/>
  <c r="D782" i="7" s="1"/>
  <c r="AG791" i="7" s="1"/>
  <c r="AG263" i="7"/>
  <c r="Y263" i="7"/>
  <c r="E652" i="7"/>
  <c r="D664" i="7" s="1"/>
  <c r="G135" i="21"/>
  <c r="H82" i="20"/>
  <c r="D247" i="7"/>
  <c r="D248" i="7"/>
  <c r="D249" i="7"/>
  <c r="D250" i="7"/>
  <c r="D251" i="7"/>
  <c r="D252" i="7"/>
  <c r="D253" i="7"/>
  <c r="D254" i="7"/>
  <c r="D255" i="7"/>
  <c r="B52" i="13"/>
  <c r="B60" i="13"/>
  <c r="D308" i="19"/>
  <c r="C308" i="19"/>
  <c r="F308" i="19"/>
  <c r="F278" i="6"/>
  <c r="D325" i="6" s="1"/>
  <c r="C309" i="19"/>
  <c r="D309" i="19"/>
  <c r="F309" i="19"/>
  <c r="D282" i="6"/>
  <c r="H282" i="6"/>
  <c r="C649" i="7"/>
  <c r="B661" i="7" s="1"/>
  <c r="C650" i="7"/>
  <c r="B662" i="7" s="1"/>
  <c r="C651" i="7"/>
  <c r="B663" i="7" s="1"/>
  <c r="C652" i="7"/>
  <c r="B664" i="7" s="1"/>
  <c r="D649" i="7"/>
  <c r="C661" i="7" s="1"/>
  <c r="D650" i="7"/>
  <c r="C662" i="7" s="1"/>
  <c r="D651" i="7"/>
  <c r="C663" i="7" s="1"/>
  <c r="D652" i="7"/>
  <c r="C664" i="7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H67" i="11"/>
  <c r="I103" i="11" s="1"/>
  <c r="D68" i="11"/>
  <c r="E104" i="11" s="1"/>
  <c r="H68" i="11"/>
  <c r="I104" i="11" s="1"/>
  <c r="D69" i="11"/>
  <c r="E105" i="11" s="1"/>
  <c r="H69" i="11"/>
  <c r="I105" i="11" s="1"/>
  <c r="D70" i="11"/>
  <c r="E106" i="11" s="1"/>
  <c r="H70" i="11"/>
  <c r="I106" i="11" s="1"/>
  <c r="D71" i="11"/>
  <c r="E107" i="11" s="1"/>
  <c r="H71" i="11"/>
  <c r="I107" i="11" s="1"/>
  <c r="D72" i="11"/>
  <c r="E108" i="11" s="1"/>
  <c r="H72" i="11"/>
  <c r="I108" i="11" s="1"/>
  <c r="D73" i="11"/>
  <c r="E109" i="11" s="1"/>
  <c r="H73" i="11"/>
  <c r="I109" i="11" s="1"/>
  <c r="D74" i="11"/>
  <c r="E110" i="11" s="1"/>
  <c r="H74" i="11"/>
  <c r="I110" i="11" s="1"/>
  <c r="D75" i="11"/>
  <c r="E111" i="11" s="1"/>
  <c r="H75" i="11"/>
  <c r="I111" i="11" s="1"/>
  <c r="D76" i="11"/>
  <c r="E112" i="11" s="1"/>
  <c r="H76" i="11"/>
  <c r="I112" i="11" s="1"/>
  <c r="D77" i="11"/>
  <c r="E113" i="11" s="1"/>
  <c r="H77" i="11"/>
  <c r="I113" i="11" s="1"/>
  <c r="D78" i="11"/>
  <c r="E114" i="11" s="1"/>
  <c r="H78" i="11"/>
  <c r="I114" i="11" s="1"/>
  <c r="D79" i="11"/>
  <c r="E115" i="11" s="1"/>
  <c r="H79" i="11"/>
  <c r="I115" i="11" s="1"/>
  <c r="D80" i="11"/>
  <c r="E116" i="11" s="1"/>
  <c r="H80" i="11"/>
  <c r="I116" i="11" s="1"/>
  <c r="D81" i="11"/>
  <c r="E117" i="11" s="1"/>
  <c r="H81" i="11"/>
  <c r="I117" i="11" s="1"/>
  <c r="D82" i="11"/>
  <c r="E118" i="11" s="1"/>
  <c r="H82" i="11"/>
  <c r="I118" i="11" s="1"/>
  <c r="D83" i="11"/>
  <c r="E119" i="11" s="1"/>
  <c r="H83" i="11"/>
  <c r="I119" i="11" s="1"/>
  <c r="B63" i="15"/>
  <c r="B78" i="15" s="1"/>
  <c r="B220" i="16" s="1"/>
  <c r="B67" i="15"/>
  <c r="B82" i="15" s="1"/>
  <c r="B224" i="16" s="1"/>
  <c r="B53" i="13"/>
  <c r="B55" i="13"/>
  <c r="B57" i="13"/>
  <c r="B59" i="13"/>
  <c r="B61" i="13"/>
  <c r="B63" i="13"/>
  <c r="B9" i="15" s="1"/>
  <c r="B21" i="15" s="1"/>
  <c r="B209" i="16" s="1"/>
  <c r="B65" i="13"/>
  <c r="B11" i="15" s="1"/>
  <c r="B23" i="15" s="1"/>
  <c r="B211" i="16" s="1"/>
  <c r="B67" i="13"/>
  <c r="B68" i="13"/>
  <c r="B69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E66" i="11"/>
  <c r="F102" i="11" s="1"/>
  <c r="I66" i="11"/>
  <c r="J102" i="11" s="1"/>
  <c r="E67" i="11"/>
  <c r="F103" i="11" s="1"/>
  <c r="I67" i="11"/>
  <c r="J103" i="11" s="1"/>
  <c r="E68" i="11"/>
  <c r="F104" i="11" s="1"/>
  <c r="I68" i="11"/>
  <c r="J104" i="11" s="1"/>
  <c r="E69" i="11"/>
  <c r="F105" i="11" s="1"/>
  <c r="I69" i="11"/>
  <c r="J105" i="11" s="1"/>
  <c r="E70" i="11"/>
  <c r="F106" i="11" s="1"/>
  <c r="I70" i="11"/>
  <c r="J106" i="11" s="1"/>
  <c r="E71" i="11"/>
  <c r="F107" i="11" s="1"/>
  <c r="I71" i="11"/>
  <c r="J107" i="11" s="1"/>
  <c r="E72" i="11"/>
  <c r="F108" i="11" s="1"/>
  <c r="I72" i="11"/>
  <c r="J108" i="11" s="1"/>
  <c r="E73" i="11"/>
  <c r="F109" i="11" s="1"/>
  <c r="I73" i="11"/>
  <c r="J109" i="11" s="1"/>
  <c r="E74" i="11"/>
  <c r="F110" i="11" s="1"/>
  <c r="I74" i="11"/>
  <c r="J110" i="11" s="1"/>
  <c r="E75" i="11"/>
  <c r="F111" i="11" s="1"/>
  <c r="I75" i="11"/>
  <c r="J111" i="11" s="1"/>
  <c r="E76" i="11"/>
  <c r="F112" i="11" s="1"/>
  <c r="I76" i="11"/>
  <c r="J112" i="11" s="1"/>
  <c r="E77" i="11"/>
  <c r="F113" i="11" s="1"/>
  <c r="I77" i="11"/>
  <c r="J113" i="11" s="1"/>
  <c r="E78" i="11"/>
  <c r="F114" i="11" s="1"/>
  <c r="I78" i="11"/>
  <c r="J114" i="11" s="1"/>
  <c r="E79" i="11"/>
  <c r="F115" i="11" s="1"/>
  <c r="I79" i="11"/>
  <c r="J115" i="11" s="1"/>
  <c r="E80" i="11"/>
  <c r="F116" i="11" s="1"/>
  <c r="I80" i="11"/>
  <c r="J116" i="11" s="1"/>
  <c r="E81" i="11"/>
  <c r="F117" i="11" s="1"/>
  <c r="I81" i="11"/>
  <c r="J117" i="11" s="1"/>
  <c r="E82" i="11"/>
  <c r="F118" i="11" s="1"/>
  <c r="I82" i="11"/>
  <c r="J118" i="11" s="1"/>
  <c r="E83" i="11"/>
  <c r="F119" i="11" s="1"/>
  <c r="I83" i="11"/>
  <c r="J119" i="11" s="1"/>
  <c r="B54" i="13"/>
  <c r="B62" i="13"/>
  <c r="B64" i="15"/>
  <c r="B79" i="15" s="1"/>
  <c r="B221" i="16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F66" i="11"/>
  <c r="G102" i="11" s="1"/>
  <c r="B67" i="11"/>
  <c r="C103" i="11" s="1"/>
  <c r="F67" i="11"/>
  <c r="G103" i="11" s="1"/>
  <c r="B68" i="11"/>
  <c r="C104" i="11" s="1"/>
  <c r="F68" i="11"/>
  <c r="G104" i="11" s="1"/>
  <c r="B69" i="11"/>
  <c r="C105" i="11" s="1"/>
  <c r="F69" i="11"/>
  <c r="G105" i="11" s="1"/>
  <c r="B70" i="11"/>
  <c r="C106" i="11" s="1"/>
  <c r="F70" i="11"/>
  <c r="G106" i="11" s="1"/>
  <c r="B71" i="11"/>
  <c r="C107" i="11" s="1"/>
  <c r="F71" i="11"/>
  <c r="G107" i="11" s="1"/>
  <c r="B72" i="11"/>
  <c r="C108" i="11" s="1"/>
  <c r="F72" i="11"/>
  <c r="G108" i="11" s="1"/>
  <c r="B73" i="11"/>
  <c r="C109" i="11" s="1"/>
  <c r="F73" i="11"/>
  <c r="G109" i="11" s="1"/>
  <c r="B74" i="11"/>
  <c r="C110" i="11" s="1"/>
  <c r="F74" i="11"/>
  <c r="G110" i="11" s="1"/>
  <c r="B75" i="11"/>
  <c r="C111" i="11" s="1"/>
  <c r="F75" i="11"/>
  <c r="G111" i="11" s="1"/>
  <c r="B76" i="11"/>
  <c r="C112" i="11" s="1"/>
  <c r="F76" i="11"/>
  <c r="G112" i="11" s="1"/>
  <c r="B77" i="11"/>
  <c r="C113" i="11" s="1"/>
  <c r="F77" i="11"/>
  <c r="G113" i="11" s="1"/>
  <c r="B78" i="11"/>
  <c r="C114" i="11" s="1"/>
  <c r="F78" i="11"/>
  <c r="G114" i="11" s="1"/>
  <c r="B79" i="11"/>
  <c r="C115" i="11" s="1"/>
  <c r="F79" i="11"/>
  <c r="G115" i="11" s="1"/>
  <c r="B80" i="11"/>
  <c r="C116" i="11" s="1"/>
  <c r="F80" i="11"/>
  <c r="G116" i="11" s="1"/>
  <c r="B81" i="11"/>
  <c r="C117" i="11" s="1"/>
  <c r="F81" i="11"/>
  <c r="G117" i="11" s="1"/>
  <c r="B82" i="11"/>
  <c r="C118" i="11" s="1"/>
  <c r="F82" i="11"/>
  <c r="G118" i="11" s="1"/>
  <c r="B83" i="11"/>
  <c r="C119" i="11" s="1"/>
  <c r="F83" i="11"/>
  <c r="G119" i="11" s="1"/>
  <c r="B56" i="13"/>
  <c r="B64" i="13"/>
  <c r="B10" i="15" s="1"/>
  <c r="B22" i="15" s="1"/>
  <c r="B210" i="16" s="1"/>
  <c r="B65" i="15"/>
  <c r="B80" i="15" s="1"/>
  <c r="B222" i="16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G67" i="11"/>
  <c r="H103" i="11" s="1"/>
  <c r="C68" i="11"/>
  <c r="D104" i="11" s="1"/>
  <c r="G68" i="11"/>
  <c r="H104" i="11" s="1"/>
  <c r="C69" i="11"/>
  <c r="D105" i="11" s="1"/>
  <c r="G69" i="11"/>
  <c r="H105" i="11" s="1"/>
  <c r="C70" i="11"/>
  <c r="D106" i="11" s="1"/>
  <c r="G70" i="11"/>
  <c r="H106" i="11" s="1"/>
  <c r="C71" i="11"/>
  <c r="D107" i="11" s="1"/>
  <c r="G71" i="11"/>
  <c r="H107" i="11" s="1"/>
  <c r="C72" i="11"/>
  <c r="D108" i="11" s="1"/>
  <c r="G72" i="11"/>
  <c r="H108" i="11" s="1"/>
  <c r="C73" i="11"/>
  <c r="D109" i="11" s="1"/>
  <c r="G73" i="11"/>
  <c r="H109" i="11" s="1"/>
  <c r="C74" i="11"/>
  <c r="D110" i="11" s="1"/>
  <c r="G74" i="11"/>
  <c r="H110" i="11" s="1"/>
  <c r="C75" i="11"/>
  <c r="D111" i="11" s="1"/>
  <c r="G75" i="11"/>
  <c r="H111" i="11" s="1"/>
  <c r="C76" i="11"/>
  <c r="D112" i="11" s="1"/>
  <c r="G76" i="11"/>
  <c r="H112" i="11" s="1"/>
  <c r="C77" i="11"/>
  <c r="D113" i="11" s="1"/>
  <c r="G77" i="11"/>
  <c r="H113" i="11" s="1"/>
  <c r="C78" i="11"/>
  <c r="D114" i="11" s="1"/>
  <c r="G78" i="11"/>
  <c r="H114" i="11" s="1"/>
  <c r="C79" i="11"/>
  <c r="D115" i="11" s="1"/>
  <c r="G79" i="11"/>
  <c r="H115" i="11" s="1"/>
  <c r="C80" i="11"/>
  <c r="D116" i="11" s="1"/>
  <c r="G80" i="11"/>
  <c r="H116" i="11" s="1"/>
  <c r="C81" i="11"/>
  <c r="D117" i="11" s="1"/>
  <c r="G81" i="11"/>
  <c r="H117" i="11" s="1"/>
  <c r="C82" i="11"/>
  <c r="D118" i="11" s="1"/>
  <c r="G82" i="11"/>
  <c r="H118" i="11" s="1"/>
  <c r="C83" i="11"/>
  <c r="D119" i="11" s="1"/>
  <c r="G83" i="11"/>
  <c r="H119" i="11" s="1"/>
  <c r="B58" i="13"/>
  <c r="B62" i="15"/>
  <c r="B77" i="15" s="1"/>
  <c r="B219" i="16" s="1"/>
  <c r="B66" i="15"/>
  <c r="B81" i="15" s="1"/>
  <c r="B223" i="16" s="1"/>
  <c r="D245" i="18"/>
  <c r="D247" i="18"/>
  <c r="D248" i="18"/>
  <c r="D250" i="18"/>
  <c r="D259" i="18"/>
  <c r="D260" i="18"/>
  <c r="D261" i="18"/>
  <c r="D262" i="18"/>
  <c r="D264" i="18"/>
  <c r="D265" i="18"/>
  <c r="D266" i="18"/>
  <c r="D268" i="18"/>
  <c r="D270" i="18"/>
  <c r="D272" i="18"/>
  <c r="D273" i="18"/>
  <c r="D274" i="18"/>
  <c r="D275" i="18"/>
  <c r="D276" i="18"/>
  <c r="D277" i="18"/>
  <c r="D278" i="18"/>
  <c r="D279" i="18"/>
  <c r="D280" i="18"/>
  <c r="K56" i="21"/>
  <c r="K67" i="21"/>
  <c r="K79" i="21"/>
  <c r="I82" i="21"/>
  <c r="K84" i="21"/>
  <c r="K106" i="21"/>
  <c r="I109" i="21"/>
  <c r="I114" i="21"/>
  <c r="I120" i="21"/>
  <c r="I125" i="21"/>
  <c r="G225" i="24"/>
  <c r="C224" i="24"/>
  <c r="H79" i="24"/>
  <c r="K135" i="21"/>
  <c r="I128" i="21"/>
  <c r="H82" i="24"/>
  <c r="G237" i="24" s="1"/>
  <c r="K82" i="21"/>
  <c r="F206" i="24"/>
  <c r="B205" i="24"/>
  <c r="B206" i="24"/>
  <c r="K120" i="21"/>
  <c r="H80" i="24"/>
  <c r="E232" i="24" s="1"/>
  <c r="B156" i="21"/>
  <c r="C195" i="24"/>
  <c r="G193" i="24"/>
  <c r="H81" i="24"/>
  <c r="F234" i="24" s="1"/>
  <c r="C143" i="24"/>
  <c r="C145" i="24"/>
  <c r="C144" i="24"/>
  <c r="G144" i="24"/>
  <c r="G143" i="24"/>
  <c r="G145" i="24"/>
  <c r="B161" i="24"/>
  <c r="B160" i="24"/>
  <c r="B159" i="24"/>
  <c r="F161" i="24"/>
  <c r="F159" i="24"/>
  <c r="F160" i="24"/>
  <c r="C197" i="24"/>
  <c r="G197" i="24"/>
  <c r="G206" i="24"/>
  <c r="E211" i="24"/>
  <c r="G213" i="24"/>
  <c r="D153" i="24"/>
  <c r="D151" i="24"/>
  <c r="D152" i="24"/>
  <c r="E156" i="24"/>
  <c r="E155" i="24"/>
  <c r="E157" i="24"/>
  <c r="D156" i="24"/>
  <c r="D157" i="24"/>
  <c r="F194" i="24"/>
  <c r="D207" i="24"/>
  <c r="F210" i="24"/>
  <c r="B218" i="24"/>
  <c r="F224" i="24"/>
  <c r="C147" i="24"/>
  <c r="C149" i="24"/>
  <c r="C148" i="24"/>
  <c r="G147" i="24"/>
  <c r="G148" i="24"/>
  <c r="G149" i="24"/>
  <c r="D167" i="24"/>
  <c r="D169" i="24"/>
  <c r="D168" i="24"/>
  <c r="C201" i="24"/>
  <c r="G201" i="24"/>
  <c r="C231" i="24"/>
  <c r="B145" i="24"/>
  <c r="B144" i="24"/>
  <c r="B143" i="24"/>
  <c r="F145" i="24"/>
  <c r="F144" i="24"/>
  <c r="F143" i="24"/>
  <c r="C164" i="24"/>
  <c r="C163" i="24"/>
  <c r="C165" i="24"/>
  <c r="G165" i="24"/>
  <c r="G164" i="24"/>
  <c r="G163" i="24"/>
  <c r="F171" i="24"/>
  <c r="D203" i="24"/>
  <c r="F213" i="24"/>
  <c r="B228" i="24"/>
  <c r="D232" i="24"/>
  <c r="C152" i="24"/>
  <c r="G152" i="24"/>
  <c r="D155" i="24"/>
  <c r="E161" i="24"/>
  <c r="E160" i="24"/>
  <c r="B163" i="24"/>
  <c r="F163" i="24"/>
  <c r="C167" i="24"/>
  <c r="G167" i="24"/>
  <c r="G168" i="24"/>
  <c r="D171" i="24"/>
  <c r="B176" i="24"/>
  <c r="B177" i="24"/>
  <c r="F176" i="24"/>
  <c r="F177" i="24"/>
  <c r="F175" i="24"/>
  <c r="C180" i="24"/>
  <c r="C181" i="24"/>
  <c r="G181" i="24"/>
  <c r="D184" i="24"/>
  <c r="E187" i="24"/>
  <c r="E188" i="24"/>
  <c r="B190" i="24"/>
  <c r="B191" i="24"/>
  <c r="C194" i="24"/>
  <c r="G194" i="24"/>
  <c r="G195" i="24"/>
  <c r="D197" i="24"/>
  <c r="D198" i="24"/>
  <c r="E202" i="24"/>
  <c r="E201" i="24"/>
  <c r="B207" i="24"/>
  <c r="F207" i="24"/>
  <c r="F205" i="24"/>
  <c r="C210" i="24"/>
  <c r="C211" i="24"/>
  <c r="C209" i="24"/>
  <c r="G210" i="24"/>
  <c r="D213" i="24"/>
  <c r="D215" i="24"/>
  <c r="D214" i="24"/>
  <c r="E218" i="24"/>
  <c r="E217" i="24"/>
  <c r="B220" i="24"/>
  <c r="B221" i="24"/>
  <c r="F220" i="24"/>
  <c r="F221" i="24"/>
  <c r="F222" i="24"/>
  <c r="C226" i="24"/>
  <c r="C225" i="24"/>
  <c r="G226" i="24"/>
  <c r="G224" i="24"/>
  <c r="D228" i="24"/>
  <c r="D229" i="24"/>
  <c r="E231" i="24"/>
  <c r="B235" i="24"/>
  <c r="B234" i="24"/>
  <c r="E143" i="24"/>
  <c r="E147" i="24"/>
  <c r="B149" i="24"/>
  <c r="E151" i="24"/>
  <c r="G153" i="24"/>
  <c r="C160" i="24"/>
  <c r="E163" i="24"/>
  <c r="F164" i="24"/>
  <c r="E177" i="24"/>
  <c r="B180" i="24"/>
  <c r="B184" i="24"/>
  <c r="F185" i="24"/>
  <c r="B188" i="24"/>
  <c r="F190" i="24"/>
  <c r="C193" i="24"/>
  <c r="G198" i="24"/>
  <c r="G202" i="24"/>
  <c r="D205" i="24"/>
  <c r="G209" i="24"/>
  <c r="G211" i="24"/>
  <c r="G214" i="24"/>
  <c r="B222" i="24"/>
  <c r="C177" i="24"/>
  <c r="C176" i="24"/>
  <c r="D179" i="24"/>
  <c r="D180" i="24"/>
  <c r="E185" i="24"/>
  <c r="E183" i="24"/>
  <c r="E184" i="24"/>
  <c r="G190" i="24"/>
  <c r="G191" i="24"/>
  <c r="D195" i="24"/>
  <c r="D193" i="24"/>
  <c r="D194" i="24"/>
  <c r="E197" i="24"/>
  <c r="B203" i="24"/>
  <c r="F203" i="24"/>
  <c r="F201" i="24"/>
  <c r="C205" i="24"/>
  <c r="C206" i="24"/>
  <c r="C207" i="24"/>
  <c r="G205" i="24"/>
  <c r="D211" i="24"/>
  <c r="D209" i="24"/>
  <c r="D210" i="24"/>
  <c r="E213" i="24"/>
  <c r="B217" i="24"/>
  <c r="F218" i="24"/>
  <c r="C221" i="24"/>
  <c r="C222" i="24"/>
  <c r="G221" i="24"/>
  <c r="G222" i="24"/>
  <c r="G220" i="24"/>
  <c r="D224" i="24"/>
  <c r="D226" i="24"/>
  <c r="D225" i="24"/>
  <c r="E229" i="24"/>
  <c r="E228" i="24"/>
  <c r="B231" i="24"/>
  <c r="B232" i="24"/>
  <c r="F231" i="24"/>
  <c r="F232" i="24"/>
  <c r="C234" i="24"/>
  <c r="G234" i="24"/>
  <c r="G235" i="24"/>
  <c r="D238" i="24"/>
  <c r="D144" i="24"/>
  <c r="F147" i="24"/>
  <c r="E148" i="24"/>
  <c r="G151" i="24"/>
  <c r="E152" i="24"/>
  <c r="C153" i="24"/>
  <c r="C156" i="24"/>
  <c r="G161" i="24"/>
  <c r="B165" i="24"/>
  <c r="B175" i="24"/>
  <c r="E176" i="24"/>
  <c r="B183" i="24"/>
  <c r="F184" i="24"/>
  <c r="F188" i="24"/>
  <c r="C191" i="24"/>
  <c r="E210" i="24"/>
  <c r="E215" i="24"/>
  <c r="C220" i="24"/>
  <c r="D237" i="24"/>
  <c r="B157" i="24"/>
  <c r="B156" i="24"/>
  <c r="F157" i="24"/>
  <c r="F156" i="24"/>
  <c r="D165" i="24"/>
  <c r="D164" i="24"/>
  <c r="E168" i="24"/>
  <c r="E169" i="24"/>
  <c r="B171" i="24"/>
  <c r="D175" i="24"/>
  <c r="D176" i="24"/>
  <c r="E180" i="24"/>
  <c r="E179" i="24"/>
  <c r="C188" i="24"/>
  <c r="G188" i="24"/>
  <c r="G187" i="24"/>
  <c r="E193" i="24"/>
  <c r="B198" i="24"/>
  <c r="B199" i="24"/>
  <c r="F198" i="24"/>
  <c r="F199" i="24"/>
  <c r="F197" i="24"/>
  <c r="C202" i="24"/>
  <c r="C203" i="24"/>
  <c r="G203" i="24"/>
  <c r="D206" i="24"/>
  <c r="B214" i="24"/>
  <c r="B215" i="24"/>
  <c r="B213" i="24"/>
  <c r="F214" i="24"/>
  <c r="F215" i="24"/>
  <c r="C218" i="24"/>
  <c r="C217" i="24"/>
  <c r="G217" i="24"/>
  <c r="G218" i="24"/>
  <c r="D222" i="24"/>
  <c r="D221" i="24"/>
  <c r="E224" i="24"/>
  <c r="E225" i="24"/>
  <c r="E226" i="24"/>
  <c r="B229" i="24"/>
  <c r="F229" i="24"/>
  <c r="C232" i="24"/>
  <c r="G232" i="24"/>
  <c r="G231" i="24"/>
  <c r="D234" i="24"/>
  <c r="D235" i="24"/>
  <c r="E237" i="24"/>
  <c r="E238" i="24"/>
  <c r="D145" i="24"/>
  <c r="B147" i="24"/>
  <c r="F148" i="24"/>
  <c r="D149" i="24"/>
  <c r="C151" i="24"/>
  <c r="G160" i="24"/>
  <c r="B164" i="24"/>
  <c r="C169" i="24"/>
  <c r="C175" i="24"/>
  <c r="G176" i="24"/>
  <c r="C179" i="24"/>
  <c r="G180" i="24"/>
  <c r="D183" i="24"/>
  <c r="D191" i="24"/>
  <c r="E195" i="24"/>
  <c r="E199" i="24"/>
  <c r="B202" i="24"/>
  <c r="G207" i="24"/>
  <c r="D220" i="24"/>
  <c r="F228" i="24"/>
  <c r="B151" i="24"/>
  <c r="F151" i="24"/>
  <c r="C157" i="24"/>
  <c r="G157" i="24"/>
  <c r="D160" i="24"/>
  <c r="D159" i="24"/>
  <c r="B169" i="24"/>
  <c r="B167" i="24"/>
  <c r="B168" i="24"/>
  <c r="F169" i="24"/>
  <c r="F168" i="24"/>
  <c r="C171" i="24"/>
  <c r="G171" i="24"/>
  <c r="B181" i="24"/>
  <c r="F181" i="24"/>
  <c r="F179" i="24"/>
  <c r="C183" i="24"/>
  <c r="C184" i="24"/>
  <c r="C185" i="24"/>
  <c r="G183" i="24"/>
  <c r="G185" i="24"/>
  <c r="D188" i="24"/>
  <c r="B193" i="24"/>
  <c r="B194" i="24"/>
  <c r="B195" i="24"/>
  <c r="F193" i="24"/>
  <c r="F195" i="24"/>
  <c r="C199" i="24"/>
  <c r="C198" i="24"/>
  <c r="G199" i="24"/>
  <c r="D201" i="24"/>
  <c r="D202" i="24"/>
  <c r="E207" i="24"/>
  <c r="E205" i="24"/>
  <c r="E206" i="24"/>
  <c r="B209" i="24"/>
  <c r="B210" i="24"/>
  <c r="B211" i="24"/>
  <c r="F209" i="24"/>
  <c r="F211" i="24"/>
  <c r="C215" i="24"/>
  <c r="C214" i="24"/>
  <c r="C213" i="24"/>
  <c r="G215" i="24"/>
  <c r="D217" i="24"/>
  <c r="D218" i="24"/>
  <c r="E220" i="24"/>
  <c r="E222" i="24"/>
  <c r="B225" i="24"/>
  <c r="B226" i="24"/>
  <c r="B224" i="24"/>
  <c r="F225" i="24"/>
  <c r="F226" i="24"/>
  <c r="C228" i="24"/>
  <c r="C229" i="24"/>
  <c r="G228" i="24"/>
  <c r="D231" i="24"/>
  <c r="E235" i="24"/>
  <c r="E234" i="24"/>
  <c r="B237" i="24"/>
  <c r="B238" i="24"/>
  <c r="F237" i="24"/>
  <c r="F238" i="24"/>
  <c r="E145" i="24"/>
  <c r="D147" i="24"/>
  <c r="B152" i="24"/>
  <c r="F153" i="24"/>
  <c r="F155" i="24"/>
  <c r="G156" i="24"/>
  <c r="C161" i="24"/>
  <c r="D163" i="24"/>
  <c r="E164" i="24"/>
  <c r="F165" i="24"/>
  <c r="C168" i="24"/>
  <c r="G169" i="24"/>
  <c r="G175" i="24"/>
  <c r="D177" i="24"/>
  <c r="G179" i="24"/>
  <c r="D181" i="24"/>
  <c r="D185" i="24"/>
  <c r="E190" i="24"/>
  <c r="E194" i="24"/>
  <c r="B197" i="24"/>
  <c r="E198" i="24"/>
  <c r="B201" i="24"/>
  <c r="F202" i="24"/>
  <c r="E209" i="24"/>
  <c r="E214" i="24"/>
  <c r="F217" i="24"/>
  <c r="E221" i="24"/>
  <c r="G229" i="24"/>
  <c r="C238" i="24"/>
  <c r="C237" i="24"/>
  <c r="G238" i="24"/>
  <c r="E315" i="6" l="1"/>
  <c r="E444" i="22" s="1"/>
  <c r="F318" i="6"/>
  <c r="G260" i="6"/>
  <c r="C325" i="6"/>
  <c r="B319" i="6"/>
  <c r="B566" i="22" s="1"/>
  <c r="C577" i="22" s="1"/>
  <c r="J25" i="23" s="1"/>
  <c r="G30" i="20"/>
  <c r="C70" i="9"/>
  <c r="C110" i="9" s="1"/>
  <c r="F109" i="21"/>
  <c r="G326" i="6"/>
  <c r="F786" i="22" s="1"/>
  <c r="B72" i="9"/>
  <c r="B112" i="9" s="1"/>
  <c r="G321" i="6"/>
  <c r="G56" i="20"/>
  <c r="F380" i="22"/>
  <c r="G244" i="6"/>
  <c r="C323" i="6"/>
  <c r="C326" i="6"/>
  <c r="C786" i="22" s="1"/>
  <c r="G256" i="6"/>
  <c r="G52" i="20"/>
  <c r="G257" i="6"/>
  <c r="F324" i="6"/>
  <c r="C303" i="6"/>
  <c r="C68" i="22" s="1"/>
  <c r="C321" i="6"/>
  <c r="J72" i="9"/>
  <c r="J112" i="9" s="1"/>
  <c r="I70" i="9"/>
  <c r="I110" i="9" s="1"/>
  <c r="B70" i="9"/>
  <c r="B110" i="9" s="1"/>
  <c r="D322" i="6"/>
  <c r="G261" i="6"/>
  <c r="B322" i="6"/>
  <c r="B658" i="22" s="1"/>
  <c r="D682" i="22" s="1"/>
  <c r="W28" i="23" s="1"/>
  <c r="F444" i="22"/>
  <c r="J70" i="9"/>
  <c r="J110" i="9" s="1"/>
  <c r="C318" i="6"/>
  <c r="D324" i="6"/>
  <c r="D722" i="22" s="1"/>
  <c r="C327" i="6"/>
  <c r="F323" i="6"/>
  <c r="G252" i="6"/>
  <c r="E318" i="6" s="1"/>
  <c r="G247" i="6"/>
  <c r="G215" i="6"/>
  <c r="E307" i="6" s="1"/>
  <c r="F321" i="6"/>
  <c r="C72" i="9"/>
  <c r="C112" i="9" s="1"/>
  <c r="H72" i="9"/>
  <c r="H112" i="9" s="1"/>
  <c r="B325" i="6"/>
  <c r="B754" i="22" s="1"/>
  <c r="E778" i="22" s="1"/>
  <c r="W31" i="23" s="1"/>
  <c r="B324" i="6"/>
  <c r="G324" i="6"/>
  <c r="F722" i="22" s="1"/>
  <c r="H71" i="9"/>
  <c r="H111" i="9" s="1"/>
  <c r="J71" i="9"/>
  <c r="J111" i="9" s="1"/>
  <c r="G305" i="6"/>
  <c r="B318" i="6"/>
  <c r="B536" i="22" s="1"/>
  <c r="C547" i="22" s="1"/>
  <c r="J24" i="23" s="1"/>
  <c r="C304" i="6"/>
  <c r="D314" i="6"/>
  <c r="D412" i="22" s="1"/>
  <c r="E308" i="6"/>
  <c r="C31" i="14" s="1"/>
  <c r="G317" i="6"/>
  <c r="E317" i="6"/>
  <c r="C319" i="6"/>
  <c r="G318" i="6"/>
  <c r="E320" i="6"/>
  <c r="E316" i="6"/>
  <c r="C320" i="6"/>
  <c r="C596" i="22" s="1"/>
  <c r="G316" i="6"/>
  <c r="B321" i="6"/>
  <c r="B626" i="22" s="1"/>
  <c r="D650" i="22" s="1"/>
  <c r="F650" i="22" s="1"/>
  <c r="G315" i="6"/>
  <c r="G444" i="22" s="1"/>
  <c r="G320" i="6"/>
  <c r="G313" i="6"/>
  <c r="G380" i="22" s="1"/>
  <c r="C314" i="6"/>
  <c r="C412" i="22" s="1"/>
  <c r="C306" i="6"/>
  <c r="C160" i="22" s="1"/>
  <c r="E312" i="6"/>
  <c r="G314" i="6"/>
  <c r="G412" i="22" s="1"/>
  <c r="S276" i="7"/>
  <c r="S385" i="7" s="1"/>
  <c r="S289" i="7"/>
  <c r="S561" i="7" s="1"/>
  <c r="S290" i="7"/>
  <c r="S562" i="7" s="1"/>
  <c r="S288" i="7"/>
  <c r="S560" i="7" s="1"/>
  <c r="S279" i="7"/>
  <c r="S386" i="7" s="1"/>
  <c r="AK288" i="7"/>
  <c r="AK560" i="7" s="1"/>
  <c r="AK276" i="7"/>
  <c r="AK385" i="7" s="1"/>
  <c r="K288" i="7"/>
  <c r="K560" i="7" s="1"/>
  <c r="W276" i="7"/>
  <c r="W385" i="7" s="1"/>
  <c r="W288" i="7"/>
  <c r="W560" i="7" s="1"/>
  <c r="K290" i="7"/>
  <c r="K562" i="7" s="1"/>
  <c r="I288" i="7"/>
  <c r="I560" i="7" s="1"/>
  <c r="I290" i="7"/>
  <c r="I562" i="7" s="1"/>
  <c r="AA288" i="7"/>
  <c r="AA560" i="7" s="1"/>
  <c r="Q279" i="7"/>
  <c r="Q386" i="7" s="1"/>
  <c r="Q276" i="7"/>
  <c r="Q385" i="7" s="1"/>
  <c r="Q288" i="7"/>
  <c r="Q560" i="7" s="1"/>
  <c r="Q289" i="7"/>
  <c r="Q561" i="7" s="1"/>
  <c r="Q290" i="7"/>
  <c r="Q562" i="7" s="1"/>
  <c r="Y279" i="7"/>
  <c r="Y386" i="7" s="1"/>
  <c r="Y289" i="7"/>
  <c r="Y561" i="7" s="1"/>
  <c r="Y290" i="7"/>
  <c r="Y562" i="7" s="1"/>
  <c r="Y276" i="7"/>
  <c r="Y385" i="7" s="1"/>
  <c r="Y288" i="7"/>
  <c r="Y560" i="7" s="1"/>
  <c r="AG279" i="7"/>
  <c r="AG386" i="7" s="1"/>
  <c r="AG276" i="7"/>
  <c r="AG385" i="7" s="1"/>
  <c r="AG288" i="7"/>
  <c r="AG560" i="7" s="1"/>
  <c r="AG289" i="7"/>
  <c r="AG561" i="7" s="1"/>
  <c r="AG290" i="7"/>
  <c r="AG562" i="7" s="1"/>
  <c r="AC288" i="7"/>
  <c r="AC560" i="7" s="1"/>
  <c r="AC289" i="7"/>
  <c r="AC561" i="7" s="1"/>
  <c r="AC290" i="7"/>
  <c r="AC562" i="7" s="1"/>
  <c r="AC276" i="7"/>
  <c r="AC385" i="7" s="1"/>
  <c r="M276" i="7"/>
  <c r="M385" i="7" s="1"/>
  <c r="M279" i="7"/>
  <c r="M386" i="7" s="1"/>
  <c r="M288" i="7"/>
  <c r="M560" i="7" s="1"/>
  <c r="M289" i="7"/>
  <c r="M561" i="7" s="1"/>
  <c r="M290" i="7"/>
  <c r="M562" i="7" s="1"/>
  <c r="AK290" i="7"/>
  <c r="AK562" i="7" s="1"/>
  <c r="E289" i="7"/>
  <c r="E561" i="7" s="1"/>
  <c r="E288" i="7"/>
  <c r="E560" i="7" s="1"/>
  <c r="AK279" i="7"/>
  <c r="AK386" i="7" s="1"/>
  <c r="U289" i="7"/>
  <c r="U561" i="7" s="1"/>
  <c r="E276" i="7"/>
  <c r="E385" i="7" s="1"/>
  <c r="U288" i="7"/>
  <c r="U560" i="7" s="1"/>
  <c r="E290" i="7"/>
  <c r="E562" i="7" s="1"/>
  <c r="AK289" i="7"/>
  <c r="AK561" i="7" s="1"/>
  <c r="U276" i="7"/>
  <c r="U385" i="7" s="1"/>
  <c r="B316" i="6"/>
  <c r="B314" i="6"/>
  <c r="B412" i="22" s="1"/>
  <c r="G328" i="6"/>
  <c r="F850" i="22" s="1"/>
  <c r="E303" i="6"/>
  <c r="C28" i="14" s="1"/>
  <c r="D321" i="6"/>
  <c r="D313" i="6"/>
  <c r="D380" i="22" s="1"/>
  <c r="D311" i="6"/>
  <c r="D316" i="22" s="1"/>
  <c r="F320" i="6"/>
  <c r="C313" i="6"/>
  <c r="C380" i="22" s="1"/>
  <c r="B312" i="6"/>
  <c r="B348" i="22" s="1"/>
  <c r="B308" i="6"/>
  <c r="B220" i="22" s="1"/>
  <c r="B306" i="6"/>
  <c r="B304" i="6"/>
  <c r="B100" i="22" s="1"/>
  <c r="B302" i="6"/>
  <c r="B328" i="6"/>
  <c r="B326" i="6"/>
  <c r="G327" i="6"/>
  <c r="D818" i="22" s="1"/>
  <c r="B317" i="6"/>
  <c r="B315" i="6"/>
  <c r="B323" i="6"/>
  <c r="B690" i="22" s="1"/>
  <c r="C311" i="6"/>
  <c r="C316" i="22" s="1"/>
  <c r="E306" i="6"/>
  <c r="B327" i="6"/>
  <c r="B313" i="6"/>
  <c r="B311" i="6"/>
  <c r="B128" i="7" s="1"/>
  <c r="B307" i="6"/>
  <c r="B305" i="6"/>
  <c r="B128" i="22" s="1"/>
  <c r="B303" i="6"/>
  <c r="C328" i="6"/>
  <c r="C850" i="22" s="1"/>
  <c r="E319" i="6"/>
  <c r="E302" i="6"/>
  <c r="D320" i="6"/>
  <c r="D315" i="6"/>
  <c r="D444" i="22" s="1"/>
  <c r="D312" i="6"/>
  <c r="D348" i="22" s="1"/>
  <c r="C315" i="6"/>
  <c r="C444" i="22" s="1"/>
  <c r="C312" i="6"/>
  <c r="C348" i="22" s="1"/>
  <c r="C308" i="6"/>
  <c r="C220" i="22" s="1"/>
  <c r="C305" i="6"/>
  <c r="E313" i="6"/>
  <c r="E380" i="22" s="1"/>
  <c r="E311" i="6"/>
  <c r="D302" i="6"/>
  <c r="B119" i="7" s="1"/>
  <c r="C307" i="6"/>
  <c r="G319" i="6"/>
  <c r="E862" i="22"/>
  <c r="L142" i="16"/>
  <c r="D119" i="5"/>
  <c r="K133" i="16"/>
  <c r="K135" i="16"/>
  <c r="E423" i="22"/>
  <c r="D190" i="3"/>
  <c r="D226" i="3" s="1"/>
  <c r="D262" i="3" s="1"/>
  <c r="D170" i="3"/>
  <c r="D206" i="3" s="1"/>
  <c r="D242" i="3" s="1"/>
  <c r="D166" i="3"/>
  <c r="D202" i="3" s="1"/>
  <c r="D238" i="3" s="1"/>
  <c r="D49" i="4"/>
  <c r="C50" i="4"/>
  <c r="D115" i="5"/>
  <c r="D231" i="22"/>
  <c r="D117" i="5"/>
  <c r="D113" i="5"/>
  <c r="D122" i="5"/>
  <c r="D127" i="5"/>
  <c r="D128" i="5"/>
  <c r="D123" i="5"/>
  <c r="K136" i="16"/>
  <c r="K154" i="16"/>
  <c r="D263" i="22"/>
  <c r="E391" i="22"/>
  <c r="C829" i="22"/>
  <c r="F50" i="2"/>
  <c r="C58" i="17" s="1"/>
  <c r="D72" i="9"/>
  <c r="D112" i="9" s="1"/>
  <c r="D71" i="9"/>
  <c r="D111" i="9" s="1"/>
  <c r="E71" i="9"/>
  <c r="E111" i="9" s="1"/>
  <c r="E70" i="9"/>
  <c r="E110" i="9" s="1"/>
  <c r="G71" i="9"/>
  <c r="G111" i="9" s="1"/>
  <c r="D70" i="9"/>
  <c r="D110" i="9" s="1"/>
  <c r="E72" i="9"/>
  <c r="E112" i="9" s="1"/>
  <c r="G72" i="9"/>
  <c r="G112" i="9" s="1"/>
  <c r="G70" i="9"/>
  <c r="G110" i="9" s="1"/>
  <c r="M132" i="21"/>
  <c r="E81" i="20"/>
  <c r="N131" i="21"/>
  <c r="F38" i="20"/>
  <c r="X263" i="7"/>
  <c r="C762" i="7"/>
  <c r="H263" i="7"/>
  <c r="C758" i="7"/>
  <c r="G134" i="21"/>
  <c r="H39" i="20"/>
  <c r="M118" i="21"/>
  <c r="E77" i="20"/>
  <c r="C818" i="22"/>
  <c r="N137" i="21"/>
  <c r="F40" i="20"/>
  <c r="M121" i="21"/>
  <c r="E78" i="20"/>
  <c r="H120" i="21"/>
  <c r="I35" i="20"/>
  <c r="F316" i="6"/>
  <c r="B380" i="22"/>
  <c r="B252" i="22"/>
  <c r="B126" i="7"/>
  <c r="B192" i="22"/>
  <c r="B68" i="22"/>
  <c r="C638" i="22"/>
  <c r="D638" i="22" s="1"/>
  <c r="L148" i="16"/>
  <c r="E392" i="22"/>
  <c r="L140" i="16"/>
  <c r="B722" i="22"/>
  <c r="C128" i="22"/>
  <c r="C29" i="14"/>
  <c r="G117" i="21"/>
  <c r="H57" i="20"/>
  <c r="M116" i="21"/>
  <c r="E34" i="20"/>
  <c r="H114" i="21"/>
  <c r="I76" i="20"/>
  <c r="G110" i="21"/>
  <c r="H75" i="20"/>
  <c r="N109" i="21"/>
  <c r="F55" i="20"/>
  <c r="M108" i="21"/>
  <c r="E32" i="20"/>
  <c r="M106" i="21"/>
  <c r="E74" i="20"/>
  <c r="N105" i="21"/>
  <c r="F54" i="20"/>
  <c r="D318" i="6"/>
  <c r="B135" i="7" s="1"/>
  <c r="H104" i="21"/>
  <c r="I31" i="20"/>
  <c r="M102" i="21"/>
  <c r="E73" i="20"/>
  <c r="G101" i="21"/>
  <c r="H53" i="20"/>
  <c r="G100" i="21"/>
  <c r="H30" i="20"/>
  <c r="N98" i="21"/>
  <c r="F72" i="20"/>
  <c r="M97" i="21"/>
  <c r="E52" i="20"/>
  <c r="M96" i="21"/>
  <c r="E29" i="20"/>
  <c r="G84" i="21"/>
  <c r="H68" i="20"/>
  <c r="G80" i="21"/>
  <c r="H67" i="20"/>
  <c r="H79" i="21"/>
  <c r="I49" i="20"/>
  <c r="D308" i="6"/>
  <c r="H68" i="21"/>
  <c r="I65" i="20"/>
  <c r="H67" i="21"/>
  <c r="I47" i="20"/>
  <c r="N66" i="21"/>
  <c r="F20" i="20"/>
  <c r="G64" i="21"/>
  <c r="H64" i="20"/>
  <c r="G63" i="21"/>
  <c r="H46" i="20"/>
  <c r="H62" i="21"/>
  <c r="I19" i="20"/>
  <c r="M60" i="21"/>
  <c r="E63" i="20"/>
  <c r="N59" i="21"/>
  <c r="F45" i="20"/>
  <c r="N58" i="21"/>
  <c r="F18" i="20"/>
  <c r="M56" i="21"/>
  <c r="E62" i="20"/>
  <c r="M55" i="21"/>
  <c r="E44" i="20"/>
  <c r="D304" i="6"/>
  <c r="N54" i="21"/>
  <c r="F17" i="20"/>
  <c r="G52" i="21"/>
  <c r="H61" i="20"/>
  <c r="N51" i="21"/>
  <c r="F43" i="20"/>
  <c r="G50" i="21"/>
  <c r="H16" i="20"/>
  <c r="H48" i="21"/>
  <c r="I60" i="20"/>
  <c r="H47" i="21"/>
  <c r="I42" i="20"/>
  <c r="G46" i="21"/>
  <c r="H15" i="20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F666" i="22"/>
  <c r="F665" i="22"/>
  <c r="F664" i="22"/>
  <c r="F663" i="22"/>
  <c r="F662" i="22"/>
  <c r="F661" i="22"/>
  <c r="E658" i="22"/>
  <c r="F683" i="22"/>
  <c r="F682" i="22"/>
  <c r="E765" i="22"/>
  <c r="J31" i="23" s="1"/>
  <c r="AJ263" i="7"/>
  <c r="C765" i="7"/>
  <c r="C761" i="7"/>
  <c r="T263" i="7"/>
  <c r="C757" i="7"/>
  <c r="D263" i="7"/>
  <c r="H118" i="21"/>
  <c r="I77" i="20"/>
  <c r="N138" i="21"/>
  <c r="F83" i="20"/>
  <c r="B818" i="22"/>
  <c r="B144" i="7"/>
  <c r="G137" i="21"/>
  <c r="H40" i="20"/>
  <c r="C690" i="22"/>
  <c r="E702" i="22" s="1"/>
  <c r="K29" i="23" s="1"/>
  <c r="H443" i="18"/>
  <c r="H121" i="21"/>
  <c r="I78" i="20"/>
  <c r="M120" i="21"/>
  <c r="E35" i="20"/>
  <c r="B476" i="22"/>
  <c r="C487" i="22" s="1"/>
  <c r="J22" i="23" s="1"/>
  <c r="F312" i="6"/>
  <c r="F308" i="6"/>
  <c r="F306" i="6"/>
  <c r="F304" i="6"/>
  <c r="F302" i="6"/>
  <c r="D783" i="7"/>
  <c r="AK791" i="7" s="1"/>
  <c r="D779" i="7"/>
  <c r="U791" i="7" s="1"/>
  <c r="D775" i="7"/>
  <c r="E791" i="7" s="1"/>
  <c r="N124" i="21"/>
  <c r="F58" i="20"/>
  <c r="N123" i="21"/>
  <c r="F36" i="20"/>
  <c r="E233" i="19"/>
  <c r="G203" i="6"/>
  <c r="C36" i="22"/>
  <c r="C27" i="14"/>
  <c r="M125" i="21"/>
  <c r="E79" i="20"/>
  <c r="H117" i="21"/>
  <c r="I57" i="20"/>
  <c r="H116" i="21"/>
  <c r="I34" i="20"/>
  <c r="G112" i="21"/>
  <c r="H33" i="20"/>
  <c r="N110" i="21"/>
  <c r="F75" i="20"/>
  <c r="G109" i="21"/>
  <c r="H55" i="20"/>
  <c r="D319" i="6"/>
  <c r="B136" i="7" s="1"/>
  <c r="H108" i="21"/>
  <c r="I32" i="20"/>
  <c r="N106" i="21"/>
  <c r="F74" i="20"/>
  <c r="G105" i="21"/>
  <c r="H54" i="20"/>
  <c r="M104" i="21"/>
  <c r="E31" i="20"/>
  <c r="H102" i="21"/>
  <c r="I73" i="20"/>
  <c r="H101" i="21"/>
  <c r="I53" i="20"/>
  <c r="N100" i="21"/>
  <c r="F30" i="20"/>
  <c r="G98" i="21"/>
  <c r="H72" i="20"/>
  <c r="H97" i="21"/>
  <c r="I52" i="20"/>
  <c r="N96" i="21"/>
  <c r="F29" i="20"/>
  <c r="G82" i="21"/>
  <c r="H25" i="20"/>
  <c r="H80" i="21"/>
  <c r="I67" i="20"/>
  <c r="G76" i="21"/>
  <c r="H23" i="20"/>
  <c r="G74" i="21"/>
  <c r="H22" i="20"/>
  <c r="H72" i="21"/>
  <c r="I66" i="20"/>
  <c r="N71" i="21"/>
  <c r="F48" i="20"/>
  <c r="N70" i="21"/>
  <c r="F21" i="20"/>
  <c r="N68" i="21"/>
  <c r="F65" i="20"/>
  <c r="M67" i="21"/>
  <c r="E47" i="20"/>
  <c r="M66" i="21"/>
  <c r="E20" i="20"/>
  <c r="H64" i="21"/>
  <c r="I64" i="20"/>
  <c r="N63" i="21"/>
  <c r="F46" i="20"/>
  <c r="N62" i="21"/>
  <c r="F19" i="20"/>
  <c r="N60" i="21"/>
  <c r="F63" i="20"/>
  <c r="G59" i="21"/>
  <c r="H45" i="20"/>
  <c r="D305" i="6"/>
  <c r="B122" i="7" s="1"/>
  <c r="G58" i="21"/>
  <c r="H18" i="20"/>
  <c r="H56" i="21"/>
  <c r="I62" i="20"/>
  <c r="H55" i="21"/>
  <c r="I44" i="20"/>
  <c r="G54" i="21"/>
  <c r="H17" i="20"/>
  <c r="D303" i="6"/>
  <c r="B120" i="7" s="1"/>
  <c r="N48" i="21"/>
  <c r="F60" i="20"/>
  <c r="N47" i="21"/>
  <c r="F42" i="20"/>
  <c r="M46" i="21"/>
  <c r="E15" i="20"/>
  <c r="H275" i="22"/>
  <c r="H271" i="22"/>
  <c r="H267" i="22"/>
  <c r="H259" i="22"/>
  <c r="H255" i="22"/>
  <c r="H276" i="22"/>
  <c r="H274" i="22"/>
  <c r="H272" i="22"/>
  <c r="H268" i="22"/>
  <c r="H264" i="22"/>
  <c r="H260" i="22"/>
  <c r="H256" i="22"/>
  <c r="H277" i="22"/>
  <c r="H273" i="22"/>
  <c r="H269" i="22"/>
  <c r="H265" i="22"/>
  <c r="H263" i="22"/>
  <c r="H261" i="22"/>
  <c r="H257" i="22"/>
  <c r="H270" i="22"/>
  <c r="H266" i="22"/>
  <c r="H262" i="22"/>
  <c r="H258" i="22"/>
  <c r="F252" i="22"/>
  <c r="F235" i="24"/>
  <c r="C235" i="24"/>
  <c r="G132" i="21"/>
  <c r="H81" i="20"/>
  <c r="G131" i="21"/>
  <c r="H38" i="20"/>
  <c r="C764" i="7"/>
  <c r="AF263" i="7"/>
  <c r="C760" i="7"/>
  <c r="P263" i="7"/>
  <c r="F326" i="6"/>
  <c r="G118" i="21"/>
  <c r="H77" i="20"/>
  <c r="G138" i="21"/>
  <c r="H83" i="20"/>
  <c r="F327" i="6"/>
  <c r="G121" i="21"/>
  <c r="H78" i="20"/>
  <c r="N120" i="21"/>
  <c r="F35" i="20"/>
  <c r="F317" i="6"/>
  <c r="B129" i="7"/>
  <c r="B284" i="22"/>
  <c r="F296" i="22" s="1"/>
  <c r="K16" i="23" s="1"/>
  <c r="B127" i="7"/>
  <c r="B160" i="22"/>
  <c r="B36" i="22"/>
  <c r="D47" i="22" s="1"/>
  <c r="J8" i="23" s="1"/>
  <c r="D264" i="22"/>
  <c r="F264" i="22" s="1"/>
  <c r="K15" i="23" s="1"/>
  <c r="L136" i="16"/>
  <c r="B51" i="4"/>
  <c r="B65" i="4"/>
  <c r="B81" i="4" s="1"/>
  <c r="G141" i="21"/>
  <c r="H84" i="20"/>
  <c r="G124" i="21"/>
  <c r="H58" i="20"/>
  <c r="G123" i="21"/>
  <c r="H36" i="20"/>
  <c r="E232" i="19"/>
  <c r="G202" i="6"/>
  <c r="D68" i="22"/>
  <c r="F80" i="22" s="1"/>
  <c r="K9" i="23" s="1"/>
  <c r="B786" i="22"/>
  <c r="B143" i="7"/>
  <c r="N125" i="21"/>
  <c r="F79" i="20"/>
  <c r="M117" i="21"/>
  <c r="E57" i="20"/>
  <c r="N116" i="21"/>
  <c r="F34" i="20"/>
  <c r="G113" i="21"/>
  <c r="H56" i="20"/>
  <c r="H112" i="21"/>
  <c r="I33" i="20"/>
  <c r="M110" i="21"/>
  <c r="E75" i="20"/>
  <c r="H109" i="21"/>
  <c r="I55" i="20"/>
  <c r="G108" i="21"/>
  <c r="H32" i="20"/>
  <c r="G106" i="21"/>
  <c r="H74" i="20"/>
  <c r="M105" i="21"/>
  <c r="E54" i="20"/>
  <c r="N104" i="21"/>
  <c r="F31" i="20"/>
  <c r="N102" i="21"/>
  <c r="F73" i="20"/>
  <c r="M101" i="21"/>
  <c r="E53" i="20"/>
  <c r="M100" i="21"/>
  <c r="E30" i="20"/>
  <c r="H98" i="21"/>
  <c r="I72" i="20"/>
  <c r="G97" i="21"/>
  <c r="H52" i="20"/>
  <c r="D316" i="6"/>
  <c r="G96" i="21"/>
  <c r="H29" i="20"/>
  <c r="G83" i="21"/>
  <c r="H50" i="20"/>
  <c r="H82" i="21"/>
  <c r="I25" i="20"/>
  <c r="G78" i="21"/>
  <c r="H24" i="20"/>
  <c r="H76" i="21"/>
  <c r="I23" i="20"/>
  <c r="N74" i="21"/>
  <c r="F22" i="20"/>
  <c r="N72" i="21"/>
  <c r="F66" i="20"/>
  <c r="G71" i="21"/>
  <c r="H48" i="20"/>
  <c r="G70" i="21"/>
  <c r="H21" i="20"/>
  <c r="G68" i="21"/>
  <c r="H65" i="20"/>
  <c r="N67" i="21"/>
  <c r="F47" i="20"/>
  <c r="D307" i="6"/>
  <c r="H66" i="21"/>
  <c r="I20" i="20"/>
  <c r="N64" i="21"/>
  <c r="F64" i="20"/>
  <c r="H63" i="21"/>
  <c r="I46" i="20"/>
  <c r="G62" i="21"/>
  <c r="H19" i="20"/>
  <c r="G60" i="21"/>
  <c r="H63" i="20"/>
  <c r="M59" i="21"/>
  <c r="E45" i="20"/>
  <c r="M58" i="21"/>
  <c r="E18" i="20"/>
  <c r="N56" i="21"/>
  <c r="F62" i="20"/>
  <c r="N55" i="21"/>
  <c r="F44" i="20"/>
  <c r="M54" i="21"/>
  <c r="E17" i="20"/>
  <c r="H52" i="21"/>
  <c r="I61" i="20"/>
  <c r="G51" i="21"/>
  <c r="H43" i="20"/>
  <c r="H50" i="21"/>
  <c r="I16" i="20"/>
  <c r="G48" i="21"/>
  <c r="H60" i="20"/>
  <c r="G47" i="21"/>
  <c r="H42" i="20"/>
  <c r="H46" i="21"/>
  <c r="I15" i="20"/>
  <c r="N132" i="21"/>
  <c r="F81" i="20"/>
  <c r="M131" i="21"/>
  <c r="E38" i="20"/>
  <c r="C763" i="7"/>
  <c r="AB263" i="7"/>
  <c r="C759" i="7"/>
  <c r="L263" i="7"/>
  <c r="E786" i="22"/>
  <c r="N118" i="21"/>
  <c r="F77" i="20"/>
  <c r="M138" i="21"/>
  <c r="E83" i="20"/>
  <c r="M137" i="21"/>
  <c r="E40" i="20"/>
  <c r="N121" i="21"/>
  <c r="F78" i="20"/>
  <c r="G120" i="21"/>
  <c r="H35" i="20"/>
  <c r="B506" i="22"/>
  <c r="C517" i="22" s="1"/>
  <c r="J23" i="23" s="1"/>
  <c r="B444" i="22"/>
  <c r="F311" i="6"/>
  <c r="F307" i="6"/>
  <c r="F305" i="6"/>
  <c r="F303" i="6"/>
  <c r="C766" i="22"/>
  <c r="E766" i="22" s="1"/>
  <c r="K31" i="23" s="1"/>
  <c r="L152" i="16"/>
  <c r="C140" i="22"/>
  <c r="L132" i="16"/>
  <c r="F188" i="3"/>
  <c r="F224" i="3" s="1"/>
  <c r="F260" i="3" s="1"/>
  <c r="F184" i="3"/>
  <c r="F220" i="3" s="1"/>
  <c r="F256" i="3" s="1"/>
  <c r="F180" i="3"/>
  <c r="F216" i="3" s="1"/>
  <c r="F252" i="3" s="1"/>
  <c r="F176" i="3"/>
  <c r="F212" i="3" s="1"/>
  <c r="F248" i="3" s="1"/>
  <c r="F172" i="3"/>
  <c r="F208" i="3" s="1"/>
  <c r="F244" i="3" s="1"/>
  <c r="F168" i="3"/>
  <c r="F204" i="3" s="1"/>
  <c r="F240" i="3" s="1"/>
  <c r="F191" i="3"/>
  <c r="F227" i="3" s="1"/>
  <c r="F263" i="3" s="1"/>
  <c r="F187" i="3"/>
  <c r="F223" i="3" s="1"/>
  <c r="F259" i="3" s="1"/>
  <c r="F183" i="3"/>
  <c r="F219" i="3" s="1"/>
  <c r="F255" i="3" s="1"/>
  <c r="F179" i="3"/>
  <c r="F215" i="3" s="1"/>
  <c r="F251" i="3" s="1"/>
  <c r="F175" i="3"/>
  <c r="F211" i="3" s="1"/>
  <c r="F247" i="3" s="1"/>
  <c r="F171" i="3"/>
  <c r="F207" i="3" s="1"/>
  <c r="F243" i="3" s="1"/>
  <c r="F167" i="3"/>
  <c r="F203" i="3" s="1"/>
  <c r="F239" i="3" s="1"/>
  <c r="F166" i="3"/>
  <c r="F202" i="3" s="1"/>
  <c r="F238" i="3" s="1"/>
  <c r="F190" i="3"/>
  <c r="F226" i="3" s="1"/>
  <c r="F262" i="3" s="1"/>
  <c r="F186" i="3"/>
  <c r="F222" i="3" s="1"/>
  <c r="F258" i="3" s="1"/>
  <c r="F182" i="3"/>
  <c r="F218" i="3" s="1"/>
  <c r="F254" i="3" s="1"/>
  <c r="F178" i="3"/>
  <c r="F214" i="3" s="1"/>
  <c r="F250" i="3" s="1"/>
  <c r="F174" i="3"/>
  <c r="F210" i="3" s="1"/>
  <c r="F246" i="3" s="1"/>
  <c r="F170" i="3"/>
  <c r="F206" i="3" s="1"/>
  <c r="F242" i="3" s="1"/>
  <c r="F189" i="3"/>
  <c r="F225" i="3" s="1"/>
  <c r="F261" i="3" s="1"/>
  <c r="F185" i="3"/>
  <c r="F221" i="3" s="1"/>
  <c r="F257" i="3" s="1"/>
  <c r="F181" i="3"/>
  <c r="F217" i="3" s="1"/>
  <c r="F253" i="3" s="1"/>
  <c r="F177" i="3"/>
  <c r="F213" i="3" s="1"/>
  <c r="F249" i="3" s="1"/>
  <c r="F173" i="3"/>
  <c r="F209" i="3" s="1"/>
  <c r="F245" i="3" s="1"/>
  <c r="F169" i="3"/>
  <c r="F205" i="3" s="1"/>
  <c r="F241" i="3" s="1"/>
  <c r="F165" i="3"/>
  <c r="F201" i="3" s="1"/>
  <c r="F237" i="3" s="1"/>
  <c r="D781" i="7"/>
  <c r="AC791" i="7" s="1"/>
  <c r="D777" i="7"/>
  <c r="M791" i="7" s="1"/>
  <c r="B850" i="22"/>
  <c r="G140" i="21"/>
  <c r="H41" i="20"/>
  <c r="M124" i="21"/>
  <c r="E58" i="20"/>
  <c r="M123" i="21"/>
  <c r="E36" i="20"/>
  <c r="E231" i="19"/>
  <c r="G201" i="6"/>
  <c r="E304" i="6" s="1"/>
  <c r="G125" i="21"/>
  <c r="H79" i="20"/>
  <c r="N117" i="21"/>
  <c r="F57" i="20"/>
  <c r="G116" i="21"/>
  <c r="H34" i="20"/>
  <c r="G114" i="21"/>
  <c r="H76" i="20"/>
  <c r="H113" i="21"/>
  <c r="I56" i="20"/>
  <c r="H110" i="21"/>
  <c r="I75" i="20"/>
  <c r="M109" i="21"/>
  <c r="E55" i="20"/>
  <c r="N108" i="21"/>
  <c r="F32" i="20"/>
  <c r="H106" i="21"/>
  <c r="I74" i="20"/>
  <c r="H105" i="21"/>
  <c r="I54" i="20"/>
  <c r="G104" i="21"/>
  <c r="H31" i="20"/>
  <c r="G102" i="21"/>
  <c r="H73" i="20"/>
  <c r="N101" i="21"/>
  <c r="F53" i="20"/>
  <c r="D317" i="6"/>
  <c r="B134" i="7" s="1"/>
  <c r="H100" i="21"/>
  <c r="I30" i="20"/>
  <c r="M98" i="21"/>
  <c r="E72" i="20"/>
  <c r="N97" i="21"/>
  <c r="F52" i="20"/>
  <c r="H96" i="21"/>
  <c r="I29" i="20"/>
  <c r="H84" i="21"/>
  <c r="I68" i="20"/>
  <c r="H83" i="21"/>
  <c r="I50" i="20"/>
  <c r="G79" i="21"/>
  <c r="H49" i="20"/>
  <c r="H78" i="21"/>
  <c r="I24" i="20"/>
  <c r="N76" i="21"/>
  <c r="F23" i="20"/>
  <c r="H74" i="21"/>
  <c r="I22" i="20"/>
  <c r="G72" i="21"/>
  <c r="H66" i="20"/>
  <c r="H71" i="21"/>
  <c r="I48" i="20"/>
  <c r="H70" i="21"/>
  <c r="I21" i="20"/>
  <c r="M68" i="21"/>
  <c r="E65" i="20"/>
  <c r="G67" i="21"/>
  <c r="H47" i="20"/>
  <c r="G66" i="21"/>
  <c r="H20" i="20"/>
  <c r="D306" i="6"/>
  <c r="H60" i="21"/>
  <c r="I63" i="20"/>
  <c r="H59" i="21"/>
  <c r="I45" i="20"/>
  <c r="H58" i="21"/>
  <c r="I18" i="20"/>
  <c r="G56" i="21"/>
  <c r="H62" i="20"/>
  <c r="G55" i="21"/>
  <c r="H44" i="20"/>
  <c r="H54" i="21"/>
  <c r="I17" i="20"/>
  <c r="N52" i="21"/>
  <c r="F61" i="20"/>
  <c r="H51" i="21"/>
  <c r="I43" i="20"/>
  <c r="N50" i="21"/>
  <c r="F16" i="20"/>
  <c r="M48" i="21"/>
  <c r="E60" i="20"/>
  <c r="M47" i="21"/>
  <c r="E42" i="20"/>
  <c r="N46" i="21"/>
  <c r="F15" i="20"/>
  <c r="D637" i="22"/>
  <c r="J27" i="23" s="1"/>
  <c r="F263" i="22"/>
  <c r="J15" i="23" s="1"/>
  <c r="E701" i="22"/>
  <c r="J29" i="23" s="1"/>
  <c r="H734" i="22" l="1"/>
  <c r="K30" i="23" s="1"/>
  <c r="B141" i="7"/>
  <c r="B139" i="7"/>
  <c r="H447" i="18"/>
  <c r="H733" i="22"/>
  <c r="J30" i="23" s="1"/>
  <c r="I455" i="22"/>
  <c r="L455" i="22" s="1"/>
  <c r="B123" i="7"/>
  <c r="B145" i="7"/>
  <c r="E829" i="22"/>
  <c r="J33" i="23" s="1"/>
  <c r="I391" i="22"/>
  <c r="J19" i="23" s="1"/>
  <c r="H442" i="18"/>
  <c r="B132" i="7"/>
  <c r="B125" i="7"/>
  <c r="H874" i="22"/>
  <c r="W34" i="23" s="1"/>
  <c r="H797" i="22"/>
  <c r="J32" i="23" s="1"/>
  <c r="H446" i="18"/>
  <c r="B131" i="7"/>
  <c r="E830" i="22"/>
  <c r="K33" i="23" s="1"/>
  <c r="H746" i="22"/>
  <c r="W30" i="23" s="1"/>
  <c r="B130" i="7"/>
  <c r="H444" i="18"/>
  <c r="H296" i="22"/>
  <c r="B142" i="7"/>
  <c r="B93" i="8" s="1"/>
  <c r="B130" i="8" s="1"/>
  <c r="H445" i="18"/>
  <c r="F295" i="22"/>
  <c r="J16" i="23" s="1"/>
  <c r="C56" i="10"/>
  <c r="H56" i="10" s="1"/>
  <c r="L68" i="10" s="1"/>
  <c r="E93" i="8"/>
  <c r="E130" i="8" s="1"/>
  <c r="B138" i="7"/>
  <c r="H89" i="8" s="1"/>
  <c r="H126" i="8" s="1"/>
  <c r="B121" i="7"/>
  <c r="I456" i="22"/>
  <c r="L456" i="22" s="1"/>
  <c r="B124" i="7"/>
  <c r="D75" i="8" s="1"/>
  <c r="I423" i="22"/>
  <c r="B316" i="22"/>
  <c r="E89" i="8"/>
  <c r="E126" i="8" s="1"/>
  <c r="H441" i="18"/>
  <c r="D139" i="22"/>
  <c r="J11" i="23" s="1"/>
  <c r="H798" i="22"/>
  <c r="K32" i="23" s="1"/>
  <c r="I392" i="22"/>
  <c r="K392" i="22" s="1"/>
  <c r="D140" i="22"/>
  <c r="K11" i="23" s="1"/>
  <c r="W27" i="23"/>
  <c r="D220" i="22"/>
  <c r="F232" i="22" s="1"/>
  <c r="K14" i="23" s="1"/>
  <c r="G778" i="22"/>
  <c r="E348" i="22"/>
  <c r="G359" i="22" s="1"/>
  <c r="J18" i="23" s="1"/>
  <c r="C35" i="14"/>
  <c r="H448" i="18"/>
  <c r="E763" i="7"/>
  <c r="F763" i="7"/>
  <c r="E765" i="7"/>
  <c r="F765" i="7"/>
  <c r="E758" i="7"/>
  <c r="F758" i="7"/>
  <c r="E764" i="7"/>
  <c r="F764" i="7"/>
  <c r="E757" i="7"/>
  <c r="F757" i="7"/>
  <c r="E759" i="7"/>
  <c r="F759" i="7"/>
  <c r="E762" i="7"/>
  <c r="F762" i="7"/>
  <c r="E760" i="7"/>
  <c r="F760" i="7"/>
  <c r="E761" i="7"/>
  <c r="F761" i="7"/>
  <c r="AB279" i="7"/>
  <c r="AB386" i="7" s="1"/>
  <c r="H396" i="7" s="1"/>
  <c r="AB276" i="7"/>
  <c r="AB385" i="7" s="1"/>
  <c r="H395" i="7" s="1"/>
  <c r="AB289" i="7"/>
  <c r="AB561" i="7" s="1"/>
  <c r="AB290" i="7"/>
  <c r="AB562" i="7" s="1"/>
  <c r="AB288" i="7"/>
  <c r="AB560" i="7" s="1"/>
  <c r="D289" i="7"/>
  <c r="D561" i="7" s="1"/>
  <c r="D290" i="7"/>
  <c r="D562" i="7" s="1"/>
  <c r="D288" i="7"/>
  <c r="D560" i="7" s="1"/>
  <c r="D279" i="7"/>
  <c r="D386" i="7" s="1"/>
  <c r="B396" i="7" s="1"/>
  <c r="D276" i="7"/>
  <c r="D385" i="7" s="1"/>
  <c r="B395" i="7" s="1"/>
  <c r="H279" i="7"/>
  <c r="H386" i="7" s="1"/>
  <c r="C396" i="7" s="1"/>
  <c r="H276" i="7"/>
  <c r="H385" i="7" s="1"/>
  <c r="C395" i="7" s="1"/>
  <c r="H290" i="7"/>
  <c r="H562" i="7" s="1"/>
  <c r="H288" i="7"/>
  <c r="H560" i="7" s="1"/>
  <c r="H289" i="7"/>
  <c r="H561" i="7" s="1"/>
  <c r="P279" i="7"/>
  <c r="P386" i="7" s="1"/>
  <c r="E396" i="7" s="1"/>
  <c r="P276" i="7"/>
  <c r="P385" i="7" s="1"/>
  <c r="E395" i="7" s="1"/>
  <c r="P290" i="7"/>
  <c r="P562" i="7" s="1"/>
  <c r="P288" i="7"/>
  <c r="P560" i="7" s="1"/>
  <c r="P289" i="7"/>
  <c r="P561" i="7" s="1"/>
  <c r="AJ279" i="7"/>
  <c r="AJ386" i="7" s="1"/>
  <c r="J396" i="7" s="1"/>
  <c r="AJ276" i="7"/>
  <c r="AJ385" i="7" s="1"/>
  <c r="J395" i="7" s="1"/>
  <c r="AJ289" i="7"/>
  <c r="AJ561" i="7" s="1"/>
  <c r="AJ290" i="7"/>
  <c r="AJ562" i="7" s="1"/>
  <c r="AJ288" i="7"/>
  <c r="AJ560" i="7" s="1"/>
  <c r="L288" i="7"/>
  <c r="L560" i="7" s="1"/>
  <c r="L279" i="7"/>
  <c r="L386" i="7" s="1"/>
  <c r="D396" i="7" s="1"/>
  <c r="L276" i="7"/>
  <c r="L385" i="7" s="1"/>
  <c r="D395" i="7" s="1"/>
  <c r="L289" i="7"/>
  <c r="L561" i="7" s="1"/>
  <c r="L290" i="7"/>
  <c r="L562" i="7" s="1"/>
  <c r="T279" i="7"/>
  <c r="T386" i="7" s="1"/>
  <c r="F396" i="7" s="1"/>
  <c r="T276" i="7"/>
  <c r="T385" i="7" s="1"/>
  <c r="F395" i="7" s="1"/>
  <c r="T289" i="7"/>
  <c r="T561" i="7" s="1"/>
  <c r="T290" i="7"/>
  <c r="T562" i="7" s="1"/>
  <c r="T288" i="7"/>
  <c r="T560" i="7" s="1"/>
  <c r="X276" i="7"/>
  <c r="X385" i="7" s="1"/>
  <c r="G395" i="7" s="1"/>
  <c r="X290" i="7"/>
  <c r="X562" i="7" s="1"/>
  <c r="X288" i="7"/>
  <c r="X560" i="7" s="1"/>
  <c r="X289" i="7"/>
  <c r="X561" i="7" s="1"/>
  <c r="X279" i="7"/>
  <c r="X386" i="7" s="1"/>
  <c r="G396" i="7" s="1"/>
  <c r="AF290" i="7"/>
  <c r="AF562" i="7" s="1"/>
  <c r="AF288" i="7"/>
  <c r="AF560" i="7" s="1"/>
  <c r="AF289" i="7"/>
  <c r="AF561" i="7" s="1"/>
  <c r="AF279" i="7"/>
  <c r="AF386" i="7" s="1"/>
  <c r="I396" i="7" s="1"/>
  <c r="AF276" i="7"/>
  <c r="AF385" i="7" s="1"/>
  <c r="I395" i="7" s="1"/>
  <c r="K455" i="22"/>
  <c r="F79" i="22"/>
  <c r="J9" i="23" s="1"/>
  <c r="J733" i="22"/>
  <c r="G89" i="8"/>
  <c r="G126" i="8" s="1"/>
  <c r="B140" i="7"/>
  <c r="G91" i="8" s="1"/>
  <c r="G128" i="8" s="1"/>
  <c r="D160" i="22"/>
  <c r="F172" i="22" s="1"/>
  <c r="K12" i="23" s="1"/>
  <c r="C30" i="14"/>
  <c r="F637" i="22"/>
  <c r="H279" i="22"/>
  <c r="B56" i="10"/>
  <c r="F685" i="22"/>
  <c r="J734" i="22"/>
  <c r="K423" i="22"/>
  <c r="D596" i="22"/>
  <c r="F607" i="22" s="1"/>
  <c r="J26" i="23" s="1"/>
  <c r="B137" i="7"/>
  <c r="F88" i="8" s="1"/>
  <c r="K27" i="23"/>
  <c r="F638" i="22"/>
  <c r="G765" i="22"/>
  <c r="E316" i="22"/>
  <c r="C34" i="14"/>
  <c r="G766" i="22"/>
  <c r="D48" i="22"/>
  <c r="K8" i="23" s="1"/>
  <c r="I93" i="8"/>
  <c r="I130" i="8" s="1"/>
  <c r="C51" i="4"/>
  <c r="D50" i="4"/>
  <c r="C506" i="22"/>
  <c r="B29" i="10"/>
  <c r="J85" i="8"/>
  <c r="F85" i="8"/>
  <c r="B85" i="8"/>
  <c r="I85" i="8"/>
  <c r="E85" i="8"/>
  <c r="C85" i="8"/>
  <c r="D691" i="7"/>
  <c r="H85" i="8"/>
  <c r="C691" i="7"/>
  <c r="G85" i="8"/>
  <c r="B691" i="7"/>
  <c r="E691" i="7" s="1"/>
  <c r="B727" i="7" s="1"/>
  <c r="C727" i="7" s="1"/>
  <c r="D85" i="8"/>
  <c r="D727" i="7"/>
  <c r="E68" i="22"/>
  <c r="F68" i="22" s="1"/>
  <c r="B28" i="14"/>
  <c r="H85" i="9"/>
  <c r="H102" i="9" s="1"/>
  <c r="D85" i="9"/>
  <c r="D102" i="9" s="1"/>
  <c r="G85" i="9"/>
  <c r="G102" i="9" s="1"/>
  <c r="C85" i="9"/>
  <c r="C102" i="9" s="1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I71" i="8"/>
  <c r="F71" i="8"/>
  <c r="B325" i="7"/>
  <c r="C178" i="7"/>
  <c r="C352" i="7" s="1"/>
  <c r="E71" i="8"/>
  <c r="B178" i="7"/>
  <c r="J71" i="8"/>
  <c r="B71" i="8"/>
  <c r="D178" i="7"/>
  <c r="D352" i="7" s="1"/>
  <c r="C192" i="22"/>
  <c r="J75" i="8"/>
  <c r="D128" i="22"/>
  <c r="B29" i="14"/>
  <c r="G86" i="9"/>
  <c r="G103" i="9" s="1"/>
  <c r="C86" i="9"/>
  <c r="C103" i="9" s="1"/>
  <c r="J86" i="9"/>
  <c r="J103" i="9" s="1"/>
  <c r="F86" i="9"/>
  <c r="F103" i="9" s="1"/>
  <c r="B86" i="9"/>
  <c r="B103" i="9" s="1"/>
  <c r="I86" i="9"/>
  <c r="I103" i="9" s="1"/>
  <c r="E86" i="9"/>
  <c r="E103" i="9" s="1"/>
  <c r="J73" i="8"/>
  <c r="F73" i="8"/>
  <c r="B73" i="8"/>
  <c r="H86" i="9"/>
  <c r="H103" i="9" s="1"/>
  <c r="D86" i="9"/>
  <c r="D103" i="9" s="1"/>
  <c r="I73" i="8"/>
  <c r="E73" i="8"/>
  <c r="G73" i="8"/>
  <c r="B344" i="7"/>
  <c r="D73" i="8"/>
  <c r="C161" i="7"/>
  <c r="C73" i="8"/>
  <c r="B161" i="7"/>
  <c r="E161" i="7" s="1"/>
  <c r="B221" i="7" s="1"/>
  <c r="C221" i="7" s="1"/>
  <c r="H73" i="8"/>
  <c r="D161" i="7"/>
  <c r="E160" i="22"/>
  <c r="B30" i="14"/>
  <c r="J87" i="9"/>
  <c r="J104" i="9" s="1"/>
  <c r="F87" i="9"/>
  <c r="F104" i="9" s="1"/>
  <c r="B87" i="9"/>
  <c r="B104" i="9" s="1"/>
  <c r="I87" i="9"/>
  <c r="I104" i="9" s="1"/>
  <c r="E87" i="9"/>
  <c r="E104" i="9" s="1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F74" i="8"/>
  <c r="B326" i="7"/>
  <c r="C74" i="8"/>
  <c r="C179" i="7"/>
  <c r="C353" i="7" s="1"/>
  <c r="J74" i="8"/>
  <c r="B74" i="8"/>
  <c r="B179" i="7"/>
  <c r="G74" i="8"/>
  <c r="D179" i="7"/>
  <c r="D353" i="7" s="1"/>
  <c r="G850" i="22"/>
  <c r="H850" i="22" s="1"/>
  <c r="G96" i="8"/>
  <c r="C96" i="8"/>
  <c r="J96" i="8"/>
  <c r="F96" i="8"/>
  <c r="B96" i="8"/>
  <c r="H96" i="8"/>
  <c r="E96" i="8"/>
  <c r="D96" i="8"/>
  <c r="I96" i="8"/>
  <c r="H862" i="22"/>
  <c r="G786" i="22"/>
  <c r="H786" i="22" s="1"/>
  <c r="I94" i="8"/>
  <c r="E94" i="8"/>
  <c r="H94" i="8"/>
  <c r="D94" i="8"/>
  <c r="J94" i="8"/>
  <c r="B94" i="8"/>
  <c r="G94" i="8"/>
  <c r="F94" i="8"/>
  <c r="C94" i="8"/>
  <c r="B66" i="4"/>
  <c r="B82" i="4" s="1"/>
  <c r="B52" i="4"/>
  <c r="E220" i="22"/>
  <c r="F220" i="22" s="1"/>
  <c r="B31" i="14"/>
  <c r="I88" i="9"/>
  <c r="I105" i="9" s="1"/>
  <c r="E88" i="9"/>
  <c r="E105" i="9" s="1"/>
  <c r="H88" i="9"/>
  <c r="H105" i="9" s="1"/>
  <c r="D88" i="9"/>
  <c r="D105" i="9" s="1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D76" i="8"/>
  <c r="I76" i="8"/>
  <c r="C180" i="7"/>
  <c r="H76" i="8"/>
  <c r="B180" i="7"/>
  <c r="E180" i="7" s="1"/>
  <c r="B224" i="7" s="1"/>
  <c r="C224" i="7" s="1"/>
  <c r="E76" i="8"/>
  <c r="D180" i="7"/>
  <c r="F56" i="21"/>
  <c r="G62" i="20"/>
  <c r="H412" i="22"/>
  <c r="I412" i="22" s="1"/>
  <c r="I82" i="8"/>
  <c r="E82" i="8"/>
  <c r="H82" i="8"/>
  <c r="D82" i="8"/>
  <c r="F82" i="8"/>
  <c r="C82" i="8"/>
  <c r="C204" i="7"/>
  <c r="J82" i="8"/>
  <c r="B82" i="8"/>
  <c r="B204" i="7"/>
  <c r="E204" i="7" s="1"/>
  <c r="B230" i="7" s="1"/>
  <c r="C230" i="7" s="1"/>
  <c r="H286" i="7" s="1"/>
  <c r="H558" i="7" s="1"/>
  <c r="G82" i="8"/>
  <c r="D204" i="7"/>
  <c r="E818" i="22"/>
  <c r="F818" i="22" s="1"/>
  <c r="H95" i="8"/>
  <c r="H132" i="8" s="1"/>
  <c r="D95" i="8"/>
  <c r="D132" i="8" s="1"/>
  <c r="G95" i="8"/>
  <c r="G132" i="8" s="1"/>
  <c r="C95" i="8"/>
  <c r="C132" i="8" s="1"/>
  <c r="I95" i="8"/>
  <c r="I132" i="8" s="1"/>
  <c r="F95" i="8"/>
  <c r="F132" i="8" s="1"/>
  <c r="E95" i="8"/>
  <c r="E132" i="8" s="1"/>
  <c r="J95" i="8"/>
  <c r="J132" i="8" s="1"/>
  <c r="B95" i="8"/>
  <c r="B132" i="8" s="1"/>
  <c r="E252" i="22"/>
  <c r="B32" i="14"/>
  <c r="H89" i="9"/>
  <c r="H106" i="9" s="1"/>
  <c r="D89" i="9"/>
  <c r="D106" i="9" s="1"/>
  <c r="G89" i="9"/>
  <c r="G106" i="9" s="1"/>
  <c r="C89" i="9"/>
  <c r="C106" i="9" s="1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C77" i="8"/>
  <c r="H77" i="8"/>
  <c r="C181" i="7"/>
  <c r="G77" i="8"/>
  <c r="B181" i="7"/>
  <c r="E181" i="7" s="1"/>
  <c r="B225" i="7" s="1"/>
  <c r="C225" i="7" s="1"/>
  <c r="D77" i="8"/>
  <c r="D181" i="7"/>
  <c r="G830" i="22"/>
  <c r="G829" i="22"/>
  <c r="E842" i="22"/>
  <c r="F72" i="9"/>
  <c r="F112" i="9" s="1"/>
  <c r="H861" i="22"/>
  <c r="F55" i="21"/>
  <c r="G44" i="20"/>
  <c r="D36" i="22"/>
  <c r="B27" i="14"/>
  <c r="I84" i="9"/>
  <c r="I101" i="9" s="1"/>
  <c r="E84" i="9"/>
  <c r="E101" i="9" s="1"/>
  <c r="H84" i="9"/>
  <c r="H101" i="9" s="1"/>
  <c r="D84" i="9"/>
  <c r="D101" i="9" s="1"/>
  <c r="G84" i="9"/>
  <c r="G101" i="9" s="1"/>
  <c r="C84" i="9"/>
  <c r="C101" i="9" s="1"/>
  <c r="I70" i="8"/>
  <c r="E70" i="8"/>
  <c r="J84" i="9"/>
  <c r="J101" i="9" s="1"/>
  <c r="F84" i="9"/>
  <c r="F101" i="9" s="1"/>
  <c r="B84" i="9"/>
  <c r="B101" i="9" s="1"/>
  <c r="H70" i="8"/>
  <c r="D70" i="8"/>
  <c r="J70" i="8"/>
  <c r="B70" i="8"/>
  <c r="G70" i="8"/>
  <c r="B343" i="7"/>
  <c r="C160" i="7"/>
  <c r="F70" i="8"/>
  <c r="B160" i="7"/>
  <c r="E160" i="7" s="1"/>
  <c r="B218" i="7" s="1"/>
  <c r="C218" i="7" s="1"/>
  <c r="C70" i="8"/>
  <c r="D160" i="7"/>
  <c r="E284" i="22"/>
  <c r="F284" i="22" s="1"/>
  <c r="B33" i="14"/>
  <c r="G90" i="9"/>
  <c r="G107" i="9" s="1"/>
  <c r="C90" i="9"/>
  <c r="C107" i="9" s="1"/>
  <c r="J90" i="9"/>
  <c r="J107" i="9" s="1"/>
  <c r="F90" i="9"/>
  <c r="F107" i="9" s="1"/>
  <c r="B90" i="9"/>
  <c r="B107" i="9" s="1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J78" i="8"/>
  <c r="B78" i="8"/>
  <c r="G78" i="8"/>
  <c r="C182" i="7"/>
  <c r="F78" i="8"/>
  <c r="B182" i="7"/>
  <c r="E182" i="7" s="1"/>
  <c r="B226" i="7" s="1"/>
  <c r="C226" i="7" s="1"/>
  <c r="C78" i="8"/>
  <c r="D182" i="7"/>
  <c r="C566" i="22"/>
  <c r="B31" i="10"/>
  <c r="H87" i="8"/>
  <c r="D87" i="8"/>
  <c r="G87" i="8"/>
  <c r="C87" i="8"/>
  <c r="I87" i="8"/>
  <c r="D693" i="7"/>
  <c r="F87" i="8"/>
  <c r="C693" i="7"/>
  <c r="E87" i="8"/>
  <c r="B693" i="7"/>
  <c r="E693" i="7" s="1"/>
  <c r="B729" i="7" s="1"/>
  <c r="C729" i="7" s="1"/>
  <c r="J87" i="8"/>
  <c r="B87" i="8"/>
  <c r="D729" i="7"/>
  <c r="B133" i="7"/>
  <c r="G702" i="22"/>
  <c r="G701" i="22"/>
  <c r="E714" i="22"/>
  <c r="W29" i="23" s="1"/>
  <c r="C536" i="22"/>
  <c r="B30" i="10"/>
  <c r="I86" i="8"/>
  <c r="E86" i="8"/>
  <c r="H86" i="8"/>
  <c r="D86" i="8"/>
  <c r="J86" i="8"/>
  <c r="B86" i="8"/>
  <c r="D692" i="7"/>
  <c r="G86" i="8"/>
  <c r="C692" i="7"/>
  <c r="F86" i="8"/>
  <c r="B692" i="7"/>
  <c r="E692" i="7" s="1"/>
  <c r="B728" i="7" s="1"/>
  <c r="C728" i="7" s="1"/>
  <c r="C86" i="8"/>
  <c r="D728" i="7"/>
  <c r="I424" i="22"/>
  <c r="G722" i="22"/>
  <c r="H722" i="22" s="1"/>
  <c r="G92" i="8"/>
  <c r="C92" i="8"/>
  <c r="J92" i="8"/>
  <c r="F92" i="8"/>
  <c r="B92" i="8"/>
  <c r="D92" i="8"/>
  <c r="I92" i="8"/>
  <c r="H92" i="8"/>
  <c r="E92" i="8"/>
  <c r="D658" i="22"/>
  <c r="I90" i="8"/>
  <c r="I127" i="8" s="1"/>
  <c r="E90" i="8"/>
  <c r="E127" i="8" s="1"/>
  <c r="H90" i="8"/>
  <c r="H127" i="8" s="1"/>
  <c r="D90" i="8"/>
  <c r="D127" i="8" s="1"/>
  <c r="F90" i="8"/>
  <c r="F127" i="8" s="1"/>
  <c r="C90" i="8"/>
  <c r="C127" i="8" s="1"/>
  <c r="J90" i="8"/>
  <c r="J127" i="8" s="1"/>
  <c r="B90" i="8"/>
  <c r="B127" i="8" s="1"/>
  <c r="G90" i="8"/>
  <c r="G127" i="8" s="1"/>
  <c r="D670" i="22"/>
  <c r="K28" i="23" s="1"/>
  <c r="C100" i="22"/>
  <c r="G72" i="8"/>
  <c r="C72" i="8"/>
  <c r="J72" i="8"/>
  <c r="F72" i="8"/>
  <c r="B72" i="8"/>
  <c r="H72" i="8"/>
  <c r="E72" i="8"/>
  <c r="B307" i="7"/>
  <c r="D72" i="8"/>
  <c r="I72" i="8"/>
  <c r="F348" i="22"/>
  <c r="B35" i="14"/>
  <c r="I92" i="9"/>
  <c r="I109" i="9" s="1"/>
  <c r="E92" i="9"/>
  <c r="E109" i="9" s="1"/>
  <c r="H92" i="9"/>
  <c r="H109" i="9" s="1"/>
  <c r="D92" i="9"/>
  <c r="D109" i="9" s="1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H80" i="8"/>
  <c r="E80" i="8"/>
  <c r="C202" i="7"/>
  <c r="C466" i="7" s="1"/>
  <c r="D80" i="8"/>
  <c r="B457" i="7"/>
  <c r="B202" i="7"/>
  <c r="I80" i="8"/>
  <c r="D202" i="7"/>
  <c r="D466" i="7" s="1"/>
  <c r="F47" i="22"/>
  <c r="E36" i="22"/>
  <c r="G360" i="22"/>
  <c r="K18" i="23" s="1"/>
  <c r="F140" i="22"/>
  <c r="F139" i="22"/>
  <c r="E128" i="22"/>
  <c r="F316" i="22"/>
  <c r="B34" i="14"/>
  <c r="J91" i="9"/>
  <c r="J108" i="9" s="1"/>
  <c r="F91" i="9"/>
  <c r="F108" i="9" s="1"/>
  <c r="B91" i="9"/>
  <c r="B108" i="9" s="1"/>
  <c r="I91" i="9"/>
  <c r="I108" i="9" s="1"/>
  <c r="E91" i="9"/>
  <c r="E108" i="9" s="1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I79" i="8"/>
  <c r="F79" i="8"/>
  <c r="C201" i="7"/>
  <c r="C465" i="7" s="1"/>
  <c r="E79" i="8"/>
  <c r="B201" i="7"/>
  <c r="J79" i="8"/>
  <c r="B79" i="8"/>
  <c r="B456" i="7"/>
  <c r="D201" i="7"/>
  <c r="D465" i="7" s="1"/>
  <c r="F54" i="21"/>
  <c r="G17" i="20"/>
  <c r="F71" i="9"/>
  <c r="F111" i="9" s="1"/>
  <c r="F70" i="9"/>
  <c r="F110" i="9" s="1"/>
  <c r="H444" i="22"/>
  <c r="I444" i="22" s="1"/>
  <c r="H83" i="8"/>
  <c r="D83" i="8"/>
  <c r="G83" i="8"/>
  <c r="C83" i="8"/>
  <c r="E83" i="8"/>
  <c r="J83" i="8"/>
  <c r="B83" i="8"/>
  <c r="C205" i="7"/>
  <c r="I83" i="8"/>
  <c r="B205" i="7"/>
  <c r="E205" i="7" s="1"/>
  <c r="B231" i="7" s="1"/>
  <c r="C231" i="7" s="1"/>
  <c r="AJ287" i="7" s="1"/>
  <c r="AJ559" i="7" s="1"/>
  <c r="F83" i="8"/>
  <c r="D205" i="7"/>
  <c r="J798" i="22"/>
  <c r="H810" i="22"/>
  <c r="W32" i="23" s="1"/>
  <c r="H80" i="22"/>
  <c r="H79" i="22"/>
  <c r="D669" i="22"/>
  <c r="J28" i="23" s="1"/>
  <c r="H380" i="22"/>
  <c r="I380" i="22" s="1"/>
  <c r="J81" i="8"/>
  <c r="F81" i="8"/>
  <c r="B81" i="8"/>
  <c r="I81" i="8"/>
  <c r="E81" i="8"/>
  <c r="G81" i="8"/>
  <c r="D81" i="8"/>
  <c r="C203" i="7"/>
  <c r="C81" i="8"/>
  <c r="B203" i="7"/>
  <c r="E203" i="7" s="1"/>
  <c r="B229" i="7" s="1"/>
  <c r="C229" i="7" s="1"/>
  <c r="AF285" i="7" s="1"/>
  <c r="AF557" i="7" s="1"/>
  <c r="H81" i="8"/>
  <c r="D203" i="7"/>
  <c r="J21" i="23" l="1"/>
  <c r="J874" i="22"/>
  <c r="K391" i="22"/>
  <c r="L391" i="22"/>
  <c r="D89" i="8"/>
  <c r="D126" i="8" s="1"/>
  <c r="H232" i="22"/>
  <c r="D44" i="14"/>
  <c r="D63" i="14" s="1"/>
  <c r="E44" i="14"/>
  <c r="B75" i="8"/>
  <c r="H75" i="8"/>
  <c r="C91" i="8"/>
  <c r="C128" i="8" s="1"/>
  <c r="C93" i="8"/>
  <c r="C130" i="8" s="1"/>
  <c r="J746" i="22"/>
  <c r="D93" i="8"/>
  <c r="D130" i="8" s="1"/>
  <c r="J797" i="22"/>
  <c r="F48" i="22"/>
  <c r="E75" i="8"/>
  <c r="G93" i="8"/>
  <c r="G130" i="8" s="1"/>
  <c r="E754" i="22"/>
  <c r="G75" i="8"/>
  <c r="H93" i="8"/>
  <c r="H130" i="8" s="1"/>
  <c r="J93" i="8"/>
  <c r="J130" i="8" s="1"/>
  <c r="K456" i="22"/>
  <c r="D626" i="22"/>
  <c r="F93" i="8"/>
  <c r="F130" i="8" s="1"/>
  <c r="H295" i="22"/>
  <c r="I75" i="8"/>
  <c r="C75" i="8"/>
  <c r="K21" i="23"/>
  <c r="C89" i="8"/>
  <c r="C126" i="8" s="1"/>
  <c r="J89" i="8"/>
  <c r="J126" i="8" s="1"/>
  <c r="I89" i="8"/>
  <c r="I126" i="8" s="1"/>
  <c r="B89" i="8"/>
  <c r="B126" i="8" s="1"/>
  <c r="F89" i="8"/>
  <c r="F126" i="8" s="1"/>
  <c r="B91" i="8"/>
  <c r="B128" i="8" s="1"/>
  <c r="F75" i="8"/>
  <c r="B308" i="7"/>
  <c r="H91" i="8"/>
  <c r="H128" i="8" s="1"/>
  <c r="F91" i="8"/>
  <c r="F128" i="8" s="1"/>
  <c r="J20" i="23"/>
  <c r="L423" i="22"/>
  <c r="I91" i="8"/>
  <c r="I128" i="8" s="1"/>
  <c r="K19" i="23"/>
  <c r="L392" i="22"/>
  <c r="F231" i="22"/>
  <c r="J14" i="23" s="1"/>
  <c r="B465" i="7"/>
  <c r="E201" i="7"/>
  <c r="B227" i="7" s="1"/>
  <c r="C227" i="7" s="1"/>
  <c r="T285" i="7"/>
  <c r="T557" i="7" s="1"/>
  <c r="AB286" i="7"/>
  <c r="AB558" i="7" s="1"/>
  <c r="D287" i="7"/>
  <c r="D559" i="7" s="1"/>
  <c r="H285" i="7"/>
  <c r="H557" i="7" s="1"/>
  <c r="X287" i="7"/>
  <c r="X559" i="7" s="1"/>
  <c r="AB285" i="7"/>
  <c r="AB557" i="7" s="1"/>
  <c r="W285" i="7"/>
  <c r="W557" i="7" s="1"/>
  <c r="AA285" i="7"/>
  <c r="AA557" i="7" s="1"/>
  <c r="H603" i="7" s="1"/>
  <c r="H879" i="7" s="1"/>
  <c r="G285" i="7"/>
  <c r="G557" i="7" s="1"/>
  <c r="AE285" i="7"/>
  <c r="AE557" i="7" s="1"/>
  <c r="O285" i="7"/>
  <c r="O557" i="7" s="1"/>
  <c r="Y285" i="7"/>
  <c r="Y557" i="7" s="1"/>
  <c r="K285" i="7"/>
  <c r="K557" i="7" s="1"/>
  <c r="C285" i="7"/>
  <c r="C557" i="7" s="1"/>
  <c r="M285" i="7"/>
  <c r="M557" i="7" s="1"/>
  <c r="AG285" i="7"/>
  <c r="AG557" i="7" s="1"/>
  <c r="I619" i="7" s="1"/>
  <c r="I896" i="7" s="1"/>
  <c r="I285" i="7"/>
  <c r="I557" i="7" s="1"/>
  <c r="AC285" i="7"/>
  <c r="AC557" i="7" s="1"/>
  <c r="U285" i="7"/>
  <c r="U557" i="7" s="1"/>
  <c r="E285" i="7"/>
  <c r="E557" i="7" s="1"/>
  <c r="S285" i="7"/>
  <c r="S557" i="7" s="1"/>
  <c r="Q285" i="7"/>
  <c r="Q557" i="7" s="1"/>
  <c r="AK285" i="7"/>
  <c r="AK557" i="7" s="1"/>
  <c r="AI285" i="7"/>
  <c r="AI557" i="7" s="1"/>
  <c r="AE287" i="7"/>
  <c r="AE559" i="7" s="1"/>
  <c r="W287" i="7"/>
  <c r="W559" i="7" s="1"/>
  <c r="AG287" i="7"/>
  <c r="AG559" i="7" s="1"/>
  <c r="Q287" i="7"/>
  <c r="Q559" i="7" s="1"/>
  <c r="AI287" i="7"/>
  <c r="AI559" i="7" s="1"/>
  <c r="K287" i="7"/>
  <c r="K559" i="7" s="1"/>
  <c r="C287" i="7"/>
  <c r="C559" i="7" s="1"/>
  <c r="U287" i="7"/>
  <c r="U559" i="7" s="1"/>
  <c r="E287" i="7"/>
  <c r="E559" i="7" s="1"/>
  <c r="B584" i="7" s="1"/>
  <c r="B855" i="7" s="1"/>
  <c r="Y287" i="7"/>
  <c r="Y559" i="7" s="1"/>
  <c r="G584" i="7" s="1"/>
  <c r="G855" i="7" s="1"/>
  <c r="O287" i="7"/>
  <c r="O559" i="7" s="1"/>
  <c r="AK287" i="7"/>
  <c r="AK559" i="7" s="1"/>
  <c r="J605" i="7" s="1"/>
  <c r="J881" i="7" s="1"/>
  <c r="AC287" i="7"/>
  <c r="AC559" i="7" s="1"/>
  <c r="M287" i="7"/>
  <c r="M559" i="7" s="1"/>
  <c r="S287" i="7"/>
  <c r="S559" i="7" s="1"/>
  <c r="I287" i="7"/>
  <c r="I559" i="7" s="1"/>
  <c r="G287" i="7"/>
  <c r="G559" i="7" s="1"/>
  <c r="AA287" i="7"/>
  <c r="AA559" i="7" s="1"/>
  <c r="B466" i="7"/>
  <c r="E202" i="7"/>
  <c r="B228" i="7" s="1"/>
  <c r="C228" i="7" s="1"/>
  <c r="K286" i="7"/>
  <c r="K558" i="7" s="1"/>
  <c r="W286" i="7"/>
  <c r="W558" i="7" s="1"/>
  <c r="AK286" i="7"/>
  <c r="AK558" i="7" s="1"/>
  <c r="U286" i="7"/>
  <c r="U558" i="7" s="1"/>
  <c r="F583" i="7" s="1"/>
  <c r="F854" i="7" s="1"/>
  <c r="AA286" i="7"/>
  <c r="AA558" i="7" s="1"/>
  <c r="I286" i="7"/>
  <c r="I558" i="7" s="1"/>
  <c r="AC286" i="7"/>
  <c r="AC558" i="7" s="1"/>
  <c r="Y286" i="7"/>
  <c r="Y558" i="7" s="1"/>
  <c r="S286" i="7"/>
  <c r="S558" i="7" s="1"/>
  <c r="Q286" i="7"/>
  <c r="Q558" i="7" s="1"/>
  <c r="E286" i="7"/>
  <c r="E558" i="7" s="1"/>
  <c r="AG286" i="7"/>
  <c r="AG558" i="7" s="1"/>
  <c r="O286" i="7"/>
  <c r="O558" i="7" s="1"/>
  <c r="AI286" i="7"/>
  <c r="AI558" i="7" s="1"/>
  <c r="C286" i="7"/>
  <c r="C558" i="7" s="1"/>
  <c r="AE286" i="7"/>
  <c r="AE558" i="7" s="1"/>
  <c r="M286" i="7"/>
  <c r="M558" i="7" s="1"/>
  <c r="G286" i="7"/>
  <c r="G558" i="7" s="1"/>
  <c r="P285" i="7"/>
  <c r="P557" i="7" s="1"/>
  <c r="AF287" i="7"/>
  <c r="AF559" i="7" s="1"/>
  <c r="I621" i="7" s="1"/>
  <c r="I898" i="7" s="1"/>
  <c r="P287" i="7"/>
  <c r="P559" i="7" s="1"/>
  <c r="D286" i="7"/>
  <c r="D558" i="7" s="1"/>
  <c r="X285" i="7"/>
  <c r="X557" i="7" s="1"/>
  <c r="AJ286" i="7"/>
  <c r="AJ558" i="7" s="1"/>
  <c r="AJ285" i="7"/>
  <c r="AJ557" i="7" s="1"/>
  <c r="AB287" i="7"/>
  <c r="AB559" i="7" s="1"/>
  <c r="T287" i="7"/>
  <c r="T559" i="7" s="1"/>
  <c r="P286" i="7"/>
  <c r="P558" i="7" s="1"/>
  <c r="E604" i="7" s="1"/>
  <c r="E880" i="7" s="1"/>
  <c r="T286" i="7"/>
  <c r="T558" i="7" s="1"/>
  <c r="L287" i="7"/>
  <c r="L559" i="7" s="1"/>
  <c r="D584" i="7" s="1"/>
  <c r="D855" i="7" s="1"/>
  <c r="I364" i="22"/>
  <c r="I358" i="22"/>
  <c r="G348" i="22"/>
  <c r="I365" i="22"/>
  <c r="I355" i="22"/>
  <c r="I371" i="22"/>
  <c r="I370" i="22"/>
  <c r="I362" i="22"/>
  <c r="I356" i="22"/>
  <c r="I372" i="22"/>
  <c r="I363" i="22"/>
  <c r="I353" i="22"/>
  <c r="I368" i="22"/>
  <c r="I360" i="22"/>
  <c r="I354" i="22"/>
  <c r="I369" i="22"/>
  <c r="I361" i="22"/>
  <c r="I351" i="22"/>
  <c r="I366" i="22"/>
  <c r="I359" i="22"/>
  <c r="I352" i="22"/>
  <c r="I367" i="22"/>
  <c r="I357" i="22"/>
  <c r="I373" i="22"/>
  <c r="F125" i="9"/>
  <c r="E125" i="9"/>
  <c r="L286" i="7"/>
  <c r="L558" i="7" s="1"/>
  <c r="L285" i="7"/>
  <c r="L557" i="7" s="1"/>
  <c r="D603" i="7" s="1"/>
  <c r="D879" i="7" s="1"/>
  <c r="D285" i="7"/>
  <c r="D557" i="7" s="1"/>
  <c r="X286" i="7"/>
  <c r="X558" i="7" s="1"/>
  <c r="G620" i="7" s="1"/>
  <c r="G897" i="7" s="1"/>
  <c r="H287" i="7"/>
  <c r="H559" i="7" s="1"/>
  <c r="AF286" i="7"/>
  <c r="AF558" i="7" s="1"/>
  <c r="C778" i="7"/>
  <c r="P791" i="7" s="1"/>
  <c r="G760" i="7"/>
  <c r="B778" i="7" s="1"/>
  <c r="O791" i="7" s="1"/>
  <c r="C777" i="7"/>
  <c r="L791" i="7" s="1"/>
  <c r="G759" i="7"/>
  <c r="B777" i="7" s="1"/>
  <c r="K791" i="7" s="1"/>
  <c r="C782" i="7"/>
  <c r="AF791" i="7" s="1"/>
  <c r="G764" i="7"/>
  <c r="B782" i="7" s="1"/>
  <c r="AE791" i="7" s="1"/>
  <c r="C783" i="7"/>
  <c r="AJ791" i="7" s="1"/>
  <c r="G765" i="7"/>
  <c r="B783" i="7" s="1"/>
  <c r="AI791" i="7" s="1"/>
  <c r="C779" i="7"/>
  <c r="T791" i="7" s="1"/>
  <c r="G761" i="7"/>
  <c r="B779" i="7" s="1"/>
  <c r="S791" i="7" s="1"/>
  <c r="C780" i="7"/>
  <c r="X791" i="7" s="1"/>
  <c r="G762" i="7"/>
  <c r="B780" i="7" s="1"/>
  <c r="W791" i="7" s="1"/>
  <c r="C775" i="7"/>
  <c r="D791" i="7" s="1"/>
  <c r="G757" i="7"/>
  <c r="B775" i="7" s="1"/>
  <c r="C791" i="7" s="1"/>
  <c r="C776" i="7"/>
  <c r="H791" i="7" s="1"/>
  <c r="G758" i="7"/>
  <c r="B776" i="7" s="1"/>
  <c r="G791" i="7" s="1"/>
  <c r="C781" i="7"/>
  <c r="AB791" i="7" s="1"/>
  <c r="G763" i="7"/>
  <c r="B781" i="7" s="1"/>
  <c r="AA791" i="7" s="1"/>
  <c r="AJ282" i="7"/>
  <c r="AJ554" i="7" s="1"/>
  <c r="AB282" i="7"/>
  <c r="AB554" i="7" s="1"/>
  <c r="Y282" i="7"/>
  <c r="Y554" i="7" s="1"/>
  <c r="AG282" i="7"/>
  <c r="AG554" i="7" s="1"/>
  <c r="K282" i="7"/>
  <c r="K554" i="7" s="1"/>
  <c r="T282" i="7"/>
  <c r="T554" i="7" s="1"/>
  <c r="L282" i="7"/>
  <c r="L554" i="7" s="1"/>
  <c r="AK282" i="7"/>
  <c r="AK554" i="7" s="1"/>
  <c r="I282" i="7"/>
  <c r="I554" i="7" s="1"/>
  <c r="Q282" i="7"/>
  <c r="Q554" i="7" s="1"/>
  <c r="AF282" i="7"/>
  <c r="AF554" i="7" s="1"/>
  <c r="D282" i="7"/>
  <c r="D554" i="7" s="1"/>
  <c r="X282" i="7"/>
  <c r="X554" i="7" s="1"/>
  <c r="U282" i="7"/>
  <c r="U554" i="7" s="1"/>
  <c r="AC282" i="7"/>
  <c r="AC554" i="7" s="1"/>
  <c r="P282" i="7"/>
  <c r="P554" i="7" s="1"/>
  <c r="H282" i="7"/>
  <c r="H554" i="7" s="1"/>
  <c r="E282" i="7"/>
  <c r="E554" i="7" s="1"/>
  <c r="M282" i="7"/>
  <c r="M554" i="7" s="1"/>
  <c r="AA282" i="7"/>
  <c r="AA554" i="7" s="1"/>
  <c r="O282" i="7"/>
  <c r="O554" i="7" s="1"/>
  <c r="W282" i="7"/>
  <c r="W554" i="7" s="1"/>
  <c r="AI282" i="7"/>
  <c r="AI554" i="7" s="1"/>
  <c r="G282" i="7"/>
  <c r="G554" i="7" s="1"/>
  <c r="S282" i="7"/>
  <c r="S554" i="7" s="1"/>
  <c r="AE282" i="7"/>
  <c r="AE554" i="7" s="1"/>
  <c r="C282" i="7"/>
  <c r="C554" i="7" s="1"/>
  <c r="AJ281" i="7"/>
  <c r="AJ553" i="7" s="1"/>
  <c r="H281" i="7"/>
  <c r="H553" i="7" s="1"/>
  <c r="AB281" i="7"/>
  <c r="AB553" i="7" s="1"/>
  <c r="Y281" i="7"/>
  <c r="Y553" i="7" s="1"/>
  <c r="AG281" i="7"/>
  <c r="AG553" i="7" s="1"/>
  <c r="E281" i="7"/>
  <c r="E553" i="7" s="1"/>
  <c r="T281" i="7"/>
  <c r="T553" i="7" s="1"/>
  <c r="L281" i="7"/>
  <c r="L553" i="7" s="1"/>
  <c r="I281" i="7"/>
  <c r="I553" i="7" s="1"/>
  <c r="Q281" i="7"/>
  <c r="Q553" i="7" s="1"/>
  <c r="AE281" i="7"/>
  <c r="AE553" i="7" s="1"/>
  <c r="D281" i="7"/>
  <c r="D553" i="7" s="1"/>
  <c r="AF281" i="7"/>
  <c r="AF553" i="7" s="1"/>
  <c r="AC281" i="7"/>
  <c r="AC553" i="7" s="1"/>
  <c r="AK281" i="7"/>
  <c r="AK553" i="7" s="1"/>
  <c r="O281" i="7"/>
  <c r="O553" i="7" s="1"/>
  <c r="X281" i="7"/>
  <c r="X553" i="7" s="1"/>
  <c r="P281" i="7"/>
  <c r="P553" i="7" s="1"/>
  <c r="M281" i="7"/>
  <c r="M553" i="7" s="1"/>
  <c r="W281" i="7"/>
  <c r="W553" i="7" s="1"/>
  <c r="U281" i="7"/>
  <c r="U553" i="7" s="1"/>
  <c r="AI281" i="7"/>
  <c r="AI553" i="7" s="1"/>
  <c r="G281" i="7"/>
  <c r="G553" i="7" s="1"/>
  <c r="S281" i="7"/>
  <c r="S553" i="7" s="1"/>
  <c r="AA281" i="7"/>
  <c r="AA553" i="7" s="1"/>
  <c r="C281" i="7"/>
  <c r="C553" i="7" s="1"/>
  <c r="K281" i="7"/>
  <c r="K553" i="7" s="1"/>
  <c r="B353" i="7"/>
  <c r="E179" i="7"/>
  <c r="B222" i="7" s="1"/>
  <c r="C222" i="7" s="1"/>
  <c r="X277" i="7"/>
  <c r="P277" i="7"/>
  <c r="M277" i="7"/>
  <c r="U277" i="7"/>
  <c r="AJ277" i="7"/>
  <c r="H277" i="7"/>
  <c r="AB277" i="7"/>
  <c r="Y277" i="7"/>
  <c r="AG277" i="7"/>
  <c r="E277" i="7"/>
  <c r="T277" i="7"/>
  <c r="L277" i="7"/>
  <c r="I277" i="7"/>
  <c r="Q277" i="7"/>
  <c r="AE277" i="7"/>
  <c r="D277" i="7"/>
  <c r="AF277" i="7"/>
  <c r="AC277" i="7"/>
  <c r="O277" i="7"/>
  <c r="C277" i="7"/>
  <c r="K277" i="7"/>
  <c r="W277" i="7"/>
  <c r="AI277" i="7"/>
  <c r="G277" i="7"/>
  <c r="AK277" i="7"/>
  <c r="S277" i="7"/>
  <c r="AA277" i="7"/>
  <c r="B352" i="7"/>
  <c r="B366" i="7" s="1"/>
  <c r="E178" i="7"/>
  <c r="B219" i="7" s="1"/>
  <c r="C219" i="7" s="1"/>
  <c r="H620" i="7"/>
  <c r="H897" i="7" s="1"/>
  <c r="B621" i="7"/>
  <c r="B898" i="7" s="1"/>
  <c r="B123" i="12" s="1"/>
  <c r="B129" i="13" s="1"/>
  <c r="B104" i="16" s="1"/>
  <c r="D619" i="7"/>
  <c r="D896" i="7" s="1"/>
  <c r="J624" i="7"/>
  <c r="J902" i="7" s="1"/>
  <c r="J608" i="7"/>
  <c r="J885" i="7" s="1"/>
  <c r="J587" i="7"/>
  <c r="J863" i="7" s="1"/>
  <c r="E623" i="7"/>
  <c r="E901" i="7" s="1"/>
  <c r="E607" i="7"/>
  <c r="E884" i="7" s="1"/>
  <c r="E586" i="7"/>
  <c r="E862" i="7" s="1"/>
  <c r="G619" i="7"/>
  <c r="G896" i="7" s="1"/>
  <c r="C585" i="7"/>
  <c r="C861" i="7" s="1"/>
  <c r="C622" i="7"/>
  <c r="C900" i="7" s="1"/>
  <c r="C606" i="7"/>
  <c r="C883" i="7" s="1"/>
  <c r="B586" i="7"/>
  <c r="B862" i="7" s="1"/>
  <c r="B81" i="12" s="1"/>
  <c r="B39" i="16" s="1"/>
  <c r="B623" i="7"/>
  <c r="B901" i="7" s="1"/>
  <c r="B607" i="7"/>
  <c r="B884" i="7" s="1"/>
  <c r="B106" i="12" s="1"/>
  <c r="B77" i="16" s="1"/>
  <c r="H280" i="7"/>
  <c r="H552" i="7" s="1"/>
  <c r="AJ280" i="7"/>
  <c r="AJ552" i="7" s="1"/>
  <c r="AG280" i="7"/>
  <c r="AG552" i="7" s="1"/>
  <c r="E280" i="7"/>
  <c r="E552" i="7" s="1"/>
  <c r="S280" i="7"/>
  <c r="S552" i="7" s="1"/>
  <c r="AB280" i="7"/>
  <c r="AB552" i="7" s="1"/>
  <c r="T280" i="7"/>
  <c r="T552" i="7" s="1"/>
  <c r="Q280" i="7"/>
  <c r="Q552" i="7" s="1"/>
  <c r="Y280" i="7"/>
  <c r="Y552" i="7" s="1"/>
  <c r="C280" i="7"/>
  <c r="C552" i="7" s="1"/>
  <c r="L280" i="7"/>
  <c r="L552" i="7" s="1"/>
  <c r="AF280" i="7"/>
  <c r="AF552" i="7" s="1"/>
  <c r="D280" i="7"/>
  <c r="D552" i="7" s="1"/>
  <c r="AC280" i="7"/>
  <c r="AC552" i="7" s="1"/>
  <c r="AK280" i="7"/>
  <c r="AK552" i="7" s="1"/>
  <c r="I280" i="7"/>
  <c r="I552" i="7" s="1"/>
  <c r="X280" i="7"/>
  <c r="X552" i="7" s="1"/>
  <c r="P280" i="7"/>
  <c r="P552" i="7" s="1"/>
  <c r="M280" i="7"/>
  <c r="M552" i="7" s="1"/>
  <c r="U280" i="7"/>
  <c r="U552" i="7" s="1"/>
  <c r="W280" i="7"/>
  <c r="W552" i="7" s="1"/>
  <c r="AE280" i="7"/>
  <c r="AE552" i="7" s="1"/>
  <c r="AI280" i="7"/>
  <c r="AI552" i="7" s="1"/>
  <c r="G280" i="7"/>
  <c r="G552" i="7" s="1"/>
  <c r="O280" i="7"/>
  <c r="O552" i="7" s="1"/>
  <c r="AA280" i="7"/>
  <c r="AA552" i="7" s="1"/>
  <c r="K280" i="7"/>
  <c r="K552" i="7" s="1"/>
  <c r="E619" i="7"/>
  <c r="E896" i="7" s="1"/>
  <c r="E582" i="7"/>
  <c r="E853" i="7" s="1"/>
  <c r="I607" i="7"/>
  <c r="I884" i="7" s="1"/>
  <c r="I586" i="7"/>
  <c r="I862" i="7" s="1"/>
  <c r="I623" i="7"/>
  <c r="I901" i="7" s="1"/>
  <c r="C619" i="7"/>
  <c r="C896" i="7" s="1"/>
  <c r="G621" i="7"/>
  <c r="G898" i="7" s="1"/>
  <c r="G605" i="7"/>
  <c r="G881" i="7" s="1"/>
  <c r="G607" i="7"/>
  <c r="G884" i="7" s="1"/>
  <c r="G586" i="7"/>
  <c r="G862" i="7" s="1"/>
  <c r="G623" i="7"/>
  <c r="G901" i="7" s="1"/>
  <c r="F622" i="7"/>
  <c r="F900" i="7" s="1"/>
  <c r="F606" i="7"/>
  <c r="F883" i="7" s="1"/>
  <c r="F585" i="7"/>
  <c r="F861" i="7" s="1"/>
  <c r="B603" i="7"/>
  <c r="B879" i="7" s="1"/>
  <c r="B101" i="12" s="1"/>
  <c r="B113" i="13" s="1"/>
  <c r="B64" i="16" s="1"/>
  <c r="J623" i="7"/>
  <c r="J901" i="7" s="1"/>
  <c r="J607" i="7"/>
  <c r="J884" i="7" s="1"/>
  <c r="J586" i="7"/>
  <c r="J862" i="7" s="1"/>
  <c r="E606" i="7"/>
  <c r="E883" i="7" s="1"/>
  <c r="E585" i="7"/>
  <c r="E861" i="7" s="1"/>
  <c r="E622" i="7"/>
  <c r="E900" i="7" s="1"/>
  <c r="F604" i="7"/>
  <c r="F880" i="7" s="1"/>
  <c r="D605" i="7"/>
  <c r="D881" i="7" s="1"/>
  <c r="D621" i="7"/>
  <c r="D898" i="7" s="1"/>
  <c r="C587" i="7"/>
  <c r="C863" i="7" s="1"/>
  <c r="C624" i="7"/>
  <c r="C902" i="7" s="1"/>
  <c r="C608" i="7"/>
  <c r="C885" i="7" s="1"/>
  <c r="H606" i="7"/>
  <c r="H883" i="7" s="1"/>
  <c r="H585" i="7"/>
  <c r="H861" i="7" s="1"/>
  <c r="H622" i="7"/>
  <c r="H900" i="7" s="1"/>
  <c r="H605" i="7"/>
  <c r="H881" i="7" s="1"/>
  <c r="H584" i="7"/>
  <c r="H855" i="7" s="1"/>
  <c r="H621" i="7"/>
  <c r="H898" i="7" s="1"/>
  <c r="I585" i="7"/>
  <c r="I861" i="7" s="1"/>
  <c r="I622" i="7"/>
  <c r="I900" i="7" s="1"/>
  <c r="I606" i="7"/>
  <c r="I883" i="7" s="1"/>
  <c r="G606" i="7"/>
  <c r="G883" i="7" s="1"/>
  <c r="G585" i="7"/>
  <c r="G861" i="7" s="1"/>
  <c r="G622" i="7"/>
  <c r="G900" i="7" s="1"/>
  <c r="F587" i="7"/>
  <c r="F863" i="7" s="1"/>
  <c r="F59" i="8" s="1"/>
  <c r="F133" i="8" s="1"/>
  <c r="F624" i="7"/>
  <c r="F902" i="7" s="1"/>
  <c r="F608" i="7"/>
  <c r="F885" i="7" s="1"/>
  <c r="D608" i="7"/>
  <c r="D885" i="7" s="1"/>
  <c r="D587" i="7"/>
  <c r="D863" i="7" s="1"/>
  <c r="D624" i="7"/>
  <c r="D902" i="7" s="1"/>
  <c r="D585" i="7"/>
  <c r="D861" i="7" s="1"/>
  <c r="D622" i="7"/>
  <c r="D900" i="7" s="1"/>
  <c r="D606" i="7"/>
  <c r="D883" i="7" s="1"/>
  <c r="H619" i="7"/>
  <c r="H896" i="7" s="1"/>
  <c r="H582" i="7"/>
  <c r="H853" i="7" s="1"/>
  <c r="J621" i="7"/>
  <c r="J898" i="7" s="1"/>
  <c r="E587" i="7"/>
  <c r="E863" i="7" s="1"/>
  <c r="E624" i="7"/>
  <c r="E902" i="7" s="1"/>
  <c r="E608" i="7"/>
  <c r="E885" i="7" s="1"/>
  <c r="C621" i="7"/>
  <c r="C898" i="7" s="1"/>
  <c r="C584" i="7"/>
  <c r="C855" i="7" s="1"/>
  <c r="B622" i="7"/>
  <c r="B900" i="7" s="1"/>
  <c r="B125" i="12" s="1"/>
  <c r="B113" i="16" s="1"/>
  <c r="B606" i="7"/>
  <c r="B883" i="7" s="1"/>
  <c r="B105" i="12" s="1"/>
  <c r="B75" i="16" s="1"/>
  <c r="B585" i="7"/>
  <c r="B861" i="7" s="1"/>
  <c r="H587" i="7"/>
  <c r="H863" i="7" s="1"/>
  <c r="H624" i="7"/>
  <c r="H902" i="7" s="1"/>
  <c r="H608" i="7"/>
  <c r="H885" i="7" s="1"/>
  <c r="AF274" i="7"/>
  <c r="D274" i="7"/>
  <c r="X274" i="7"/>
  <c r="U274" i="7"/>
  <c r="AC274" i="7"/>
  <c r="P274" i="7"/>
  <c r="H274" i="7"/>
  <c r="E274" i="7"/>
  <c r="M274" i="7"/>
  <c r="AA274" i="7"/>
  <c r="AJ274" i="7"/>
  <c r="AB274" i="7"/>
  <c r="Y274" i="7"/>
  <c r="AG274" i="7"/>
  <c r="K274" i="7"/>
  <c r="T274" i="7"/>
  <c r="L274" i="7"/>
  <c r="AK274" i="7"/>
  <c r="I274" i="7"/>
  <c r="S274" i="7"/>
  <c r="Q274" i="7"/>
  <c r="AE274" i="7"/>
  <c r="C274" i="7"/>
  <c r="O274" i="7"/>
  <c r="W274" i="7"/>
  <c r="AI274" i="7"/>
  <c r="G274" i="7"/>
  <c r="D620" i="7"/>
  <c r="D897" i="7" s="1"/>
  <c r="D604" i="7"/>
  <c r="D880" i="7" s="1"/>
  <c r="D583" i="7"/>
  <c r="D854" i="7" s="1"/>
  <c r="I624" i="7"/>
  <c r="I902" i="7" s="1"/>
  <c r="I608" i="7"/>
  <c r="I885" i="7" s="1"/>
  <c r="I587" i="7"/>
  <c r="I863" i="7" s="1"/>
  <c r="F605" i="7"/>
  <c r="F881" i="7" s="1"/>
  <c r="F621" i="7"/>
  <c r="F898" i="7" s="1"/>
  <c r="G624" i="7"/>
  <c r="G902" i="7" s="1"/>
  <c r="G608" i="7"/>
  <c r="G885" i="7" s="1"/>
  <c r="G587" i="7"/>
  <c r="G863" i="7" s="1"/>
  <c r="G59" i="8" s="1"/>
  <c r="G133" i="8" s="1"/>
  <c r="F586" i="7"/>
  <c r="F862" i="7" s="1"/>
  <c r="F623" i="7"/>
  <c r="F901" i="7" s="1"/>
  <c r="F607" i="7"/>
  <c r="F884" i="7" s="1"/>
  <c r="D586" i="7"/>
  <c r="D862" i="7" s="1"/>
  <c r="D58" i="8" s="1"/>
  <c r="D131" i="8" s="1"/>
  <c r="D623" i="7"/>
  <c r="D901" i="7" s="1"/>
  <c r="D607" i="7"/>
  <c r="D884" i="7" s="1"/>
  <c r="B583" i="7"/>
  <c r="B854" i="7" s="1"/>
  <c r="B620" i="7"/>
  <c r="B897" i="7" s="1"/>
  <c r="B122" i="12" s="1"/>
  <c r="B128" i="13" s="1"/>
  <c r="B103" i="16" s="1"/>
  <c r="B604" i="7"/>
  <c r="B880" i="7" s="1"/>
  <c r="B102" i="12" s="1"/>
  <c r="B114" i="13" s="1"/>
  <c r="B65" i="16" s="1"/>
  <c r="J606" i="7"/>
  <c r="J883" i="7" s="1"/>
  <c r="J585" i="7"/>
  <c r="J861" i="7" s="1"/>
  <c r="J622" i="7"/>
  <c r="J900" i="7" s="1"/>
  <c r="I582" i="7"/>
  <c r="I853" i="7" s="1"/>
  <c r="I603" i="7"/>
  <c r="I879" i="7" s="1"/>
  <c r="C604" i="7"/>
  <c r="C880" i="7" s="1"/>
  <c r="C583" i="7"/>
  <c r="C854" i="7" s="1"/>
  <c r="C620" i="7"/>
  <c r="C897" i="7" s="1"/>
  <c r="C586" i="7"/>
  <c r="C862" i="7" s="1"/>
  <c r="C623" i="7"/>
  <c r="C901" i="7" s="1"/>
  <c r="C607" i="7"/>
  <c r="C884" i="7" s="1"/>
  <c r="B587" i="7"/>
  <c r="B863" i="7" s="1"/>
  <c r="B624" i="7"/>
  <c r="B902" i="7" s="1"/>
  <c r="B127" i="12" s="1"/>
  <c r="B117" i="16" s="1"/>
  <c r="B608" i="7"/>
  <c r="B885" i="7" s="1"/>
  <c r="B107" i="12" s="1"/>
  <c r="B79" i="16" s="1"/>
  <c r="H623" i="7"/>
  <c r="H901" i="7" s="1"/>
  <c r="H607" i="7"/>
  <c r="H884" i="7" s="1"/>
  <c r="H586" i="7"/>
  <c r="H862" i="7" s="1"/>
  <c r="C125" i="9"/>
  <c r="B125" i="9"/>
  <c r="H125" i="9"/>
  <c r="J810" i="22"/>
  <c r="W33" i="23"/>
  <c r="G842" i="22"/>
  <c r="C44" i="14"/>
  <c r="B44" i="14"/>
  <c r="E91" i="8"/>
  <c r="E128" i="8" s="1"/>
  <c r="I336" i="22"/>
  <c r="I328" i="22"/>
  <c r="I319" i="22"/>
  <c r="I337" i="22"/>
  <c r="I329" i="22"/>
  <c r="I320" i="22"/>
  <c r="G328" i="22"/>
  <c r="K17" i="23" s="1"/>
  <c r="I334" i="22"/>
  <c r="I325" i="22"/>
  <c r="I341" i="22"/>
  <c r="I335" i="22"/>
  <c r="I326" i="22"/>
  <c r="G316" i="22"/>
  <c r="G327" i="22"/>
  <c r="J17" i="23" s="1"/>
  <c r="I327" i="22"/>
  <c r="I332" i="22"/>
  <c r="I323" i="22"/>
  <c r="I339" i="22"/>
  <c r="I333" i="22"/>
  <c r="I324" i="22"/>
  <c r="I340" i="22"/>
  <c r="I330" i="22"/>
  <c r="I321" i="22"/>
  <c r="I338" i="22"/>
  <c r="I331" i="22"/>
  <c r="I322" i="22"/>
  <c r="D730" i="7"/>
  <c r="C88" i="8"/>
  <c r="H88" i="8"/>
  <c r="D88" i="8"/>
  <c r="B32" i="10"/>
  <c r="D712" i="7"/>
  <c r="B712" i="7"/>
  <c r="E712" i="7" s="1"/>
  <c r="B730" i="7" s="1"/>
  <c r="C730" i="7" s="1"/>
  <c r="E596" i="22"/>
  <c r="J88" i="8"/>
  <c r="E88" i="8"/>
  <c r="I88" i="8"/>
  <c r="G88" i="8"/>
  <c r="B88" i="8"/>
  <c r="C712" i="7"/>
  <c r="K20" i="23"/>
  <c r="K424" i="22"/>
  <c r="L424" i="22"/>
  <c r="J125" i="9"/>
  <c r="G125" i="9"/>
  <c r="I125" i="9"/>
  <c r="F171" i="22"/>
  <c r="G171" i="22" s="1"/>
  <c r="F160" i="22"/>
  <c r="H172" i="22"/>
  <c r="K34" i="23"/>
  <c r="J862" i="22"/>
  <c r="G714" i="22"/>
  <c r="D125" i="9"/>
  <c r="J34" i="23"/>
  <c r="J861" i="22"/>
  <c r="E690" i="22"/>
  <c r="D91" i="8"/>
  <c r="D128" i="8" s="1"/>
  <c r="J91" i="8"/>
  <c r="J128" i="8" s="1"/>
  <c r="C52" i="4"/>
  <c r="D51" i="4"/>
  <c r="C366" i="7"/>
  <c r="D366" i="7"/>
  <c r="E276" i="22"/>
  <c r="E274" i="22"/>
  <c r="E272" i="22"/>
  <c r="G270" i="22"/>
  <c r="E268" i="22"/>
  <c r="G266" i="22"/>
  <c r="E264" i="22"/>
  <c r="G262" i="22"/>
  <c r="E260" i="22"/>
  <c r="G258" i="22"/>
  <c r="E256" i="22"/>
  <c r="E277" i="22"/>
  <c r="G275" i="22"/>
  <c r="E273" i="22"/>
  <c r="G271" i="22"/>
  <c r="E269" i="22"/>
  <c r="G267" i="22"/>
  <c r="E265" i="22"/>
  <c r="E263" i="22"/>
  <c r="E261" i="22"/>
  <c r="G259" i="22"/>
  <c r="E257" i="22"/>
  <c r="G255" i="22"/>
  <c r="G276" i="22"/>
  <c r="G274" i="22"/>
  <c r="G272" i="22"/>
  <c r="E270" i="22"/>
  <c r="G268" i="22"/>
  <c r="E266" i="22"/>
  <c r="G264" i="22"/>
  <c r="E262" i="22"/>
  <c r="G260" i="22"/>
  <c r="E258" i="22"/>
  <c r="G256" i="22"/>
  <c r="G277" i="22"/>
  <c r="E275" i="22"/>
  <c r="G273" i="22"/>
  <c r="E271" i="22"/>
  <c r="G269" i="22"/>
  <c r="E267" i="22"/>
  <c r="G265" i="22"/>
  <c r="G263" i="22"/>
  <c r="G261" i="22"/>
  <c r="E259" i="22"/>
  <c r="G257" i="22"/>
  <c r="E255" i="22"/>
  <c r="E243" i="22"/>
  <c r="G231" i="22"/>
  <c r="E242" i="22"/>
  <c r="E232" i="22"/>
  <c r="E231" i="22"/>
  <c r="G232" i="22"/>
  <c r="G809" i="22"/>
  <c r="I798" i="22"/>
  <c r="I810" i="22"/>
  <c r="G808" i="22"/>
  <c r="G798" i="22"/>
  <c r="G797" i="22"/>
  <c r="G810" i="22"/>
  <c r="I797" i="22"/>
  <c r="E182" i="22"/>
  <c r="E172" i="22"/>
  <c r="E171" i="22"/>
  <c r="G172" i="22"/>
  <c r="E183" i="22"/>
  <c r="E140" i="22"/>
  <c r="E139" i="22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F338" i="22"/>
  <c r="F337" i="22"/>
  <c r="F335" i="22"/>
  <c r="F333" i="22"/>
  <c r="F331" i="22"/>
  <c r="F329" i="22"/>
  <c r="H327" i="22"/>
  <c r="H326" i="22"/>
  <c r="H324" i="22"/>
  <c r="H322" i="22"/>
  <c r="H320" i="22"/>
  <c r="H340" i="22"/>
  <c r="F336" i="22"/>
  <c r="F334" i="22"/>
  <c r="F332" i="22"/>
  <c r="F330" i="22"/>
  <c r="F328" i="22"/>
  <c r="F327" i="22"/>
  <c r="H325" i="22"/>
  <c r="H323" i="22"/>
  <c r="H321" i="22"/>
  <c r="H319" i="22"/>
  <c r="H341" i="22"/>
  <c r="H339" i="22"/>
  <c r="H338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66" i="22"/>
  <c r="E665" i="22"/>
  <c r="E664" i="22"/>
  <c r="E663" i="22"/>
  <c r="E662" i="22"/>
  <c r="E661" i="22"/>
  <c r="E683" i="22"/>
  <c r="G745" i="22"/>
  <c r="I734" i="22"/>
  <c r="I746" i="22"/>
  <c r="G744" i="22"/>
  <c r="I733" i="22"/>
  <c r="G734" i="22"/>
  <c r="G746" i="22"/>
  <c r="G733" i="22"/>
  <c r="D547" i="22"/>
  <c r="C476" i="22"/>
  <c r="G84" i="8"/>
  <c r="C84" i="8"/>
  <c r="B28" i="10"/>
  <c r="J84" i="8"/>
  <c r="F84" i="8"/>
  <c r="B84" i="8"/>
  <c r="D84" i="8"/>
  <c r="D690" i="7"/>
  <c r="I84" i="8"/>
  <c r="C690" i="7"/>
  <c r="H84" i="8"/>
  <c r="B690" i="7"/>
  <c r="E690" i="7" s="1"/>
  <c r="B726" i="7" s="1"/>
  <c r="C726" i="7" s="1"/>
  <c r="E84" i="8"/>
  <c r="D726" i="7"/>
  <c r="E53" i="14"/>
  <c r="E63" i="14" s="1"/>
  <c r="D53" i="14"/>
  <c r="C53" i="14"/>
  <c r="B53" i="14"/>
  <c r="F842" i="22"/>
  <c r="F830" i="22"/>
  <c r="F829" i="22"/>
  <c r="B53" i="4"/>
  <c r="B67" i="4"/>
  <c r="B83" i="4" s="1"/>
  <c r="H466" i="22"/>
  <c r="H456" i="22"/>
  <c r="J455" i="22"/>
  <c r="H455" i="22"/>
  <c r="J456" i="22"/>
  <c r="H467" i="22"/>
  <c r="E306" i="22"/>
  <c r="E296" i="22"/>
  <c r="E295" i="22"/>
  <c r="E307" i="22"/>
  <c r="G296" i="22"/>
  <c r="G295" i="22"/>
  <c r="E48" i="22"/>
  <c r="E47" i="22"/>
  <c r="H434" i="22"/>
  <c r="J424" i="22"/>
  <c r="H423" i="22"/>
  <c r="H435" i="22"/>
  <c r="H424" i="22"/>
  <c r="J423" i="22"/>
  <c r="H403" i="22"/>
  <c r="J391" i="22"/>
  <c r="H402" i="22"/>
  <c r="H392" i="22"/>
  <c r="H391" i="22"/>
  <c r="J392" i="22"/>
  <c r="H373" i="22"/>
  <c r="H372" i="22"/>
  <c r="H371" i="22"/>
  <c r="F369" i="22"/>
  <c r="F368" i="22"/>
  <c r="F367" i="22"/>
  <c r="F366" i="22"/>
  <c r="F365" i="22"/>
  <c r="F364" i="22"/>
  <c r="F363" i="22"/>
  <c r="F362" i="22"/>
  <c r="F361" i="22"/>
  <c r="F360" i="22"/>
  <c r="H358" i="22"/>
  <c r="H357" i="22"/>
  <c r="H356" i="22"/>
  <c r="H355" i="22"/>
  <c r="H354" i="22"/>
  <c r="H353" i="22"/>
  <c r="H352" i="22"/>
  <c r="H351" i="22"/>
  <c r="F357" i="22"/>
  <c r="F355" i="22"/>
  <c r="F353" i="22"/>
  <c r="F351" i="22"/>
  <c r="F373" i="22"/>
  <c r="F371" i="22"/>
  <c r="F370" i="22"/>
  <c r="H368" i="22"/>
  <c r="H366" i="22"/>
  <c r="H364" i="22"/>
  <c r="H362" i="22"/>
  <c r="H360" i="22"/>
  <c r="H359" i="22"/>
  <c r="F359" i="22"/>
  <c r="F358" i="22"/>
  <c r="F356" i="22"/>
  <c r="F354" i="22"/>
  <c r="F352" i="22"/>
  <c r="F372" i="22"/>
  <c r="H370" i="22"/>
  <c r="H369" i="22"/>
  <c r="H367" i="22"/>
  <c r="H365" i="22"/>
  <c r="H363" i="22"/>
  <c r="H361" i="22"/>
  <c r="D577" i="22"/>
  <c r="G862" i="22"/>
  <c r="I874" i="22"/>
  <c r="G873" i="22"/>
  <c r="G872" i="22"/>
  <c r="I862" i="22"/>
  <c r="I861" i="22"/>
  <c r="G874" i="22"/>
  <c r="G861" i="22"/>
  <c r="D367" i="7"/>
  <c r="C367" i="7"/>
  <c r="B367" i="7"/>
  <c r="E91" i="22"/>
  <c r="E90" i="22"/>
  <c r="E80" i="22"/>
  <c r="G80" i="22"/>
  <c r="G79" i="22"/>
  <c r="E79" i="22"/>
  <c r="D517" i="22"/>
  <c r="E603" i="7" l="1"/>
  <c r="E879" i="7" s="1"/>
  <c r="E584" i="7"/>
  <c r="E855" i="7" s="1"/>
  <c r="J619" i="7"/>
  <c r="J896" i="7" s="1"/>
  <c r="F584" i="7"/>
  <c r="F855" i="7" s="1"/>
  <c r="F55" i="8" s="1"/>
  <c r="F120" i="8" s="1"/>
  <c r="F147" i="9" s="1"/>
  <c r="C605" i="7"/>
  <c r="C881" i="7" s="1"/>
  <c r="J603" i="7"/>
  <c r="J879" i="7" s="1"/>
  <c r="B582" i="7"/>
  <c r="B853" i="7" s="1"/>
  <c r="G603" i="7"/>
  <c r="G879" i="7" s="1"/>
  <c r="C603" i="7"/>
  <c r="C879" i="7" s="1"/>
  <c r="F754" i="22"/>
  <c r="F765" i="22"/>
  <c r="F766" i="22"/>
  <c r="F778" i="22"/>
  <c r="B40" i="10"/>
  <c r="D56" i="10" s="1"/>
  <c r="E56" i="10" s="1"/>
  <c r="G56" i="10" s="1"/>
  <c r="K68" i="10" s="1"/>
  <c r="G583" i="7"/>
  <c r="G854" i="7" s="1"/>
  <c r="J584" i="7"/>
  <c r="J855" i="7" s="1"/>
  <c r="J55" i="8" s="1"/>
  <c r="J120" i="8" s="1"/>
  <c r="J147" i="9" s="1"/>
  <c r="E605" i="7"/>
  <c r="E881" i="7" s="1"/>
  <c r="B619" i="7"/>
  <c r="B896" i="7" s="1"/>
  <c r="B121" i="12" s="1"/>
  <c r="B127" i="13" s="1"/>
  <c r="B102" i="16" s="1"/>
  <c r="C582" i="7"/>
  <c r="C853" i="7" s="1"/>
  <c r="I584" i="7"/>
  <c r="I855" i="7" s="1"/>
  <c r="I55" i="8" s="1"/>
  <c r="I120" i="8" s="1"/>
  <c r="I147" i="9" s="1"/>
  <c r="G582" i="7"/>
  <c r="G853" i="7" s="1"/>
  <c r="E620" i="7"/>
  <c r="E897" i="7" s="1"/>
  <c r="G604" i="7"/>
  <c r="G880" i="7" s="1"/>
  <c r="E621" i="7"/>
  <c r="E898" i="7" s="1"/>
  <c r="J582" i="7"/>
  <c r="J853" i="7" s="1"/>
  <c r="F620" i="7"/>
  <c r="F897" i="7" s="1"/>
  <c r="I605" i="7"/>
  <c r="I881" i="7" s="1"/>
  <c r="B605" i="7"/>
  <c r="B881" i="7" s="1"/>
  <c r="B103" i="12" s="1"/>
  <c r="B115" i="13" s="1"/>
  <c r="B66" i="16" s="1"/>
  <c r="D582" i="7"/>
  <c r="D853" i="7" s="1"/>
  <c r="E626" i="22"/>
  <c r="E650" i="22"/>
  <c r="E638" i="22"/>
  <c r="E637" i="22"/>
  <c r="H604" i="7"/>
  <c r="H880" i="7" s="1"/>
  <c r="F619" i="7"/>
  <c r="F896" i="7" s="1"/>
  <c r="K40" i="23"/>
  <c r="E583" i="7"/>
  <c r="E854" i="7" s="1"/>
  <c r="F582" i="7"/>
  <c r="F853" i="7" s="1"/>
  <c r="H583" i="7"/>
  <c r="H854" i="7" s="1"/>
  <c r="F603" i="7"/>
  <c r="F879" i="7" s="1"/>
  <c r="G54" i="8"/>
  <c r="G119" i="8" s="1"/>
  <c r="G146" i="9" s="1"/>
  <c r="C53" i="8"/>
  <c r="C118" i="8" s="1"/>
  <c r="C145" i="9" s="1"/>
  <c r="H231" i="22"/>
  <c r="B739" i="7"/>
  <c r="J583" i="7"/>
  <c r="J854" i="7" s="1"/>
  <c r="J620" i="7"/>
  <c r="J897" i="7" s="1"/>
  <c r="J604" i="7"/>
  <c r="J880" i="7" s="1"/>
  <c r="I375" i="22"/>
  <c r="I604" i="7"/>
  <c r="I880" i="7" s="1"/>
  <c r="I583" i="7"/>
  <c r="I854" i="7" s="1"/>
  <c r="I620" i="7"/>
  <c r="I897" i="7" s="1"/>
  <c r="Q284" i="7"/>
  <c r="Q299" i="7" s="1"/>
  <c r="AK284" i="7"/>
  <c r="AK299" i="7" s="1"/>
  <c r="AI284" i="7"/>
  <c r="AI299" i="7" s="1"/>
  <c r="AE284" i="7"/>
  <c r="AE299" i="7" s="1"/>
  <c r="S284" i="7"/>
  <c r="S299" i="7" s="1"/>
  <c r="AA284" i="7"/>
  <c r="AA299" i="7" s="1"/>
  <c r="Y284" i="7"/>
  <c r="Y299" i="7" s="1"/>
  <c r="I284" i="7"/>
  <c r="I299" i="7" s="1"/>
  <c r="AG284" i="7"/>
  <c r="AG299" i="7" s="1"/>
  <c r="C284" i="7"/>
  <c r="C299" i="7" s="1"/>
  <c r="M284" i="7"/>
  <c r="M299" i="7" s="1"/>
  <c r="E284" i="7"/>
  <c r="E299" i="7" s="1"/>
  <c r="K284" i="7"/>
  <c r="K299" i="7" s="1"/>
  <c r="O284" i="7"/>
  <c r="O299" i="7" s="1"/>
  <c r="AC284" i="7"/>
  <c r="AC299" i="7" s="1"/>
  <c r="U284" i="7"/>
  <c r="U299" i="7" s="1"/>
  <c r="W284" i="7"/>
  <c r="W299" i="7" s="1"/>
  <c r="G284" i="7"/>
  <c r="G299" i="7" s="1"/>
  <c r="T284" i="7"/>
  <c r="T299" i="7" s="1"/>
  <c r="AF284" i="7"/>
  <c r="AF299" i="7" s="1"/>
  <c r="X284" i="7"/>
  <c r="X299" i="7" s="1"/>
  <c r="L284" i="7"/>
  <c r="L299" i="7" s="1"/>
  <c r="AJ284" i="7"/>
  <c r="AJ299" i="7" s="1"/>
  <c r="H284" i="7"/>
  <c r="H299" i="7" s="1"/>
  <c r="D284" i="7"/>
  <c r="D299" i="7" s="1"/>
  <c r="P284" i="7"/>
  <c r="P299" i="7" s="1"/>
  <c r="AB284" i="7"/>
  <c r="AB299" i="7" s="1"/>
  <c r="Q283" i="7"/>
  <c r="Q298" i="7" s="1"/>
  <c r="W283" i="7"/>
  <c r="W298" i="7" s="1"/>
  <c r="AG283" i="7"/>
  <c r="AG298" i="7" s="1"/>
  <c r="AE283" i="7"/>
  <c r="AE298" i="7" s="1"/>
  <c r="K283" i="7"/>
  <c r="K298" i="7" s="1"/>
  <c r="Y283" i="7"/>
  <c r="Y298" i="7" s="1"/>
  <c r="U283" i="7"/>
  <c r="U298" i="7" s="1"/>
  <c r="E283" i="7"/>
  <c r="E298" i="7" s="1"/>
  <c r="O283" i="7"/>
  <c r="O298" i="7" s="1"/>
  <c r="M283" i="7"/>
  <c r="M298" i="7" s="1"/>
  <c r="AA283" i="7"/>
  <c r="AA298" i="7" s="1"/>
  <c r="AK283" i="7"/>
  <c r="AK298" i="7" s="1"/>
  <c r="AC283" i="7"/>
  <c r="AC298" i="7" s="1"/>
  <c r="C283" i="7"/>
  <c r="C298" i="7" s="1"/>
  <c r="S283" i="7"/>
  <c r="S298" i="7" s="1"/>
  <c r="AI283" i="7"/>
  <c r="AI298" i="7" s="1"/>
  <c r="I283" i="7"/>
  <c r="I298" i="7" s="1"/>
  <c r="G283" i="7"/>
  <c r="G298" i="7" s="1"/>
  <c r="P283" i="7"/>
  <c r="P298" i="7" s="1"/>
  <c r="AF283" i="7"/>
  <c r="AF298" i="7" s="1"/>
  <c r="H283" i="7"/>
  <c r="H298" i="7" s="1"/>
  <c r="D283" i="7"/>
  <c r="D298" i="7" s="1"/>
  <c r="L283" i="7"/>
  <c r="L298" i="7" s="1"/>
  <c r="AJ283" i="7"/>
  <c r="AJ298" i="7" s="1"/>
  <c r="T283" i="7"/>
  <c r="T298" i="7" s="1"/>
  <c r="AB283" i="7"/>
  <c r="AB298" i="7" s="1"/>
  <c r="X283" i="7"/>
  <c r="X298" i="7" s="1"/>
  <c r="B63" i="14"/>
  <c r="I53" i="8"/>
  <c r="I118" i="8" s="1"/>
  <c r="I145" i="9" s="1"/>
  <c r="F58" i="8"/>
  <c r="F131" i="8" s="1"/>
  <c r="E598" i="7"/>
  <c r="E874" i="7" s="1"/>
  <c r="E577" i="7"/>
  <c r="E848" i="7" s="1"/>
  <c r="G598" i="7"/>
  <c r="G874" i="7" s="1"/>
  <c r="G577" i="7"/>
  <c r="G848" i="7" s="1"/>
  <c r="F598" i="7"/>
  <c r="F874" i="7" s="1"/>
  <c r="F577" i="7"/>
  <c r="F848" i="7" s="1"/>
  <c r="P278" i="7"/>
  <c r="P414" i="7" s="1"/>
  <c r="H278" i="7"/>
  <c r="H414" i="7" s="1"/>
  <c r="E278" i="7"/>
  <c r="E414" i="7" s="1"/>
  <c r="M278" i="7"/>
  <c r="M414" i="7" s="1"/>
  <c r="AA278" i="7"/>
  <c r="AA414" i="7" s="1"/>
  <c r="AJ278" i="7"/>
  <c r="AJ414" i="7" s="1"/>
  <c r="AB278" i="7"/>
  <c r="AB414" i="7" s="1"/>
  <c r="Y278" i="7"/>
  <c r="Y414" i="7" s="1"/>
  <c r="AG278" i="7"/>
  <c r="AG414" i="7" s="1"/>
  <c r="K278" i="7"/>
  <c r="K414" i="7" s="1"/>
  <c r="T278" i="7"/>
  <c r="T414" i="7" s="1"/>
  <c r="L278" i="7"/>
  <c r="L414" i="7" s="1"/>
  <c r="AK278" i="7"/>
  <c r="AK414" i="7" s="1"/>
  <c r="I278" i="7"/>
  <c r="I414" i="7" s="1"/>
  <c r="Q278" i="7"/>
  <c r="Q414" i="7" s="1"/>
  <c r="AF278" i="7"/>
  <c r="AF414" i="7" s="1"/>
  <c r="D278" i="7"/>
  <c r="D414" i="7" s="1"/>
  <c r="X278" i="7"/>
  <c r="X414" i="7" s="1"/>
  <c r="U278" i="7"/>
  <c r="U414" i="7" s="1"/>
  <c r="AC278" i="7"/>
  <c r="AC414" i="7" s="1"/>
  <c r="AE278" i="7"/>
  <c r="AE414" i="7" s="1"/>
  <c r="C278" i="7"/>
  <c r="C414" i="7" s="1"/>
  <c r="O278" i="7"/>
  <c r="O414" i="7" s="1"/>
  <c r="W278" i="7"/>
  <c r="W414" i="7" s="1"/>
  <c r="AI278" i="7"/>
  <c r="AI414" i="7" s="1"/>
  <c r="G278" i="7"/>
  <c r="G414" i="7" s="1"/>
  <c r="C424" i="7" s="1"/>
  <c r="C438" i="7" s="1"/>
  <c r="S278" i="7"/>
  <c r="S414" i="7" s="1"/>
  <c r="F424" i="7" s="1"/>
  <c r="F438" i="7" s="1"/>
  <c r="H599" i="7"/>
  <c r="H875" i="7" s="1"/>
  <c r="H578" i="7"/>
  <c r="H849" i="7" s="1"/>
  <c r="C600" i="7"/>
  <c r="C876" i="7" s="1"/>
  <c r="C579" i="7"/>
  <c r="C850" i="7" s="1"/>
  <c r="H579" i="7"/>
  <c r="H850" i="7" s="1"/>
  <c r="H600" i="7"/>
  <c r="H876" i="7" s="1"/>
  <c r="H58" i="8"/>
  <c r="H131" i="8" s="1"/>
  <c r="C58" i="8"/>
  <c r="C131" i="8" s="1"/>
  <c r="J57" i="8"/>
  <c r="J129" i="8" s="1"/>
  <c r="B73" i="12"/>
  <c r="B91" i="13" s="1"/>
  <c r="B27" i="16" s="1"/>
  <c r="B54" i="8"/>
  <c r="B119" i="8" s="1"/>
  <c r="B146" i="9" s="1"/>
  <c r="D54" i="8"/>
  <c r="D119" i="8" s="1"/>
  <c r="D146" i="9" s="1"/>
  <c r="H59" i="8"/>
  <c r="H133" i="8" s="1"/>
  <c r="C55" i="8"/>
  <c r="C120" i="8" s="1"/>
  <c r="C147" i="9" s="1"/>
  <c r="E59" i="8"/>
  <c r="E133" i="8" s="1"/>
  <c r="H53" i="8"/>
  <c r="H118" i="8" s="1"/>
  <c r="H145" i="9" s="1"/>
  <c r="D59" i="8"/>
  <c r="D133" i="8" s="1"/>
  <c r="I57" i="8"/>
  <c r="I129" i="8" s="1"/>
  <c r="J53" i="8"/>
  <c r="J118" i="8" s="1"/>
  <c r="J145" i="9" s="1"/>
  <c r="H57" i="8"/>
  <c r="H129" i="8" s="1"/>
  <c r="C59" i="8"/>
  <c r="C133" i="8" s="1"/>
  <c r="E57" i="8"/>
  <c r="E129" i="8" s="1"/>
  <c r="F57" i="8"/>
  <c r="F129" i="8" s="1"/>
  <c r="G58" i="8"/>
  <c r="G131" i="8" s="1"/>
  <c r="C598" i="7"/>
  <c r="C874" i="7" s="1"/>
  <c r="C577" i="7"/>
  <c r="C848" i="7" s="1"/>
  <c r="J59" i="8"/>
  <c r="J133" i="8" s="1"/>
  <c r="E54" i="8"/>
  <c r="E119" i="8" s="1"/>
  <c r="E146" i="9" s="1"/>
  <c r="H54" i="8"/>
  <c r="H119" i="8" s="1"/>
  <c r="H146" i="9" s="1"/>
  <c r="F578" i="7"/>
  <c r="F849" i="7" s="1"/>
  <c r="F599" i="7"/>
  <c r="F875" i="7" s="1"/>
  <c r="G578" i="7"/>
  <c r="G849" i="7" s="1"/>
  <c r="G599" i="7"/>
  <c r="G875" i="7" s="1"/>
  <c r="E578" i="7"/>
  <c r="E849" i="7" s="1"/>
  <c r="E599" i="7"/>
  <c r="E875" i="7" s="1"/>
  <c r="B579" i="7"/>
  <c r="B850" i="7" s="1"/>
  <c r="B600" i="7"/>
  <c r="B876" i="7" s="1"/>
  <c r="B98" i="12" s="1"/>
  <c r="B110" i="13" s="1"/>
  <c r="B61" i="16" s="1"/>
  <c r="J579" i="7"/>
  <c r="J850" i="7" s="1"/>
  <c r="J600" i="7"/>
  <c r="J876" i="7" s="1"/>
  <c r="B59" i="8"/>
  <c r="B133" i="8" s="1"/>
  <c r="B82" i="12"/>
  <c r="B41" i="16" s="1"/>
  <c r="I59" i="8"/>
  <c r="I133" i="8" s="1"/>
  <c r="B57" i="8"/>
  <c r="B129" i="8" s="1"/>
  <c r="B80" i="12"/>
  <c r="B37" i="16" s="1"/>
  <c r="D57" i="8"/>
  <c r="D129" i="8" s="1"/>
  <c r="G57" i="8"/>
  <c r="G129" i="8" s="1"/>
  <c r="E55" i="8"/>
  <c r="E120" i="8" s="1"/>
  <c r="E147" i="9" s="1"/>
  <c r="F54" i="8"/>
  <c r="F119" i="8" s="1"/>
  <c r="F146" i="9" s="1"/>
  <c r="B53" i="8"/>
  <c r="B118" i="8" s="1"/>
  <c r="B145" i="9" s="1"/>
  <c r="B72" i="12"/>
  <c r="B90" i="13" s="1"/>
  <c r="B26" i="16" s="1"/>
  <c r="I58" i="8"/>
  <c r="I131" i="8" s="1"/>
  <c r="D577" i="7"/>
  <c r="D848" i="7" s="1"/>
  <c r="D598" i="7"/>
  <c r="D874" i="7" s="1"/>
  <c r="J598" i="7"/>
  <c r="J874" i="7" s="1"/>
  <c r="J577" i="7"/>
  <c r="J848" i="7" s="1"/>
  <c r="B58" i="8"/>
  <c r="B131" i="8" s="1"/>
  <c r="B126" i="12"/>
  <c r="B115" i="16" s="1"/>
  <c r="C57" i="8"/>
  <c r="C129" i="8" s="1"/>
  <c r="E58" i="8"/>
  <c r="E131" i="8" s="1"/>
  <c r="D599" i="7"/>
  <c r="D875" i="7" s="1"/>
  <c r="D578" i="7"/>
  <c r="D849" i="7" s="1"/>
  <c r="C578" i="7"/>
  <c r="C849" i="7" s="1"/>
  <c r="C599" i="7"/>
  <c r="C875" i="7" s="1"/>
  <c r="I578" i="7"/>
  <c r="I849" i="7" s="1"/>
  <c r="I599" i="7"/>
  <c r="I875" i="7" s="1"/>
  <c r="I600" i="7"/>
  <c r="I876" i="7" s="1"/>
  <c r="I579" i="7"/>
  <c r="I850" i="7" s="1"/>
  <c r="G600" i="7"/>
  <c r="G876" i="7" s="1"/>
  <c r="G579" i="7"/>
  <c r="G850" i="7" s="1"/>
  <c r="C54" i="8"/>
  <c r="C119" i="8" s="1"/>
  <c r="C146" i="9" s="1"/>
  <c r="H55" i="8"/>
  <c r="H120" i="8" s="1"/>
  <c r="H147" i="9" s="1"/>
  <c r="D55" i="8"/>
  <c r="D120" i="8" s="1"/>
  <c r="D147" i="9" s="1"/>
  <c r="J58" i="8"/>
  <c r="J131" i="8" s="1"/>
  <c r="G55" i="8"/>
  <c r="G120" i="8" s="1"/>
  <c r="G147" i="9" s="1"/>
  <c r="E53" i="8"/>
  <c r="E118" i="8" s="1"/>
  <c r="E145" i="9" s="1"/>
  <c r="H577" i="7"/>
  <c r="H848" i="7" s="1"/>
  <c r="H598" i="7"/>
  <c r="H874" i="7" s="1"/>
  <c r="I577" i="7"/>
  <c r="I848" i="7" s="1"/>
  <c r="I598" i="7"/>
  <c r="I874" i="7" s="1"/>
  <c r="B598" i="7"/>
  <c r="B874" i="7" s="1"/>
  <c r="B96" i="12" s="1"/>
  <c r="B108" i="13" s="1"/>
  <c r="B59" i="16" s="1"/>
  <c r="B577" i="7"/>
  <c r="B848" i="7" s="1"/>
  <c r="D53" i="8"/>
  <c r="D118" i="8" s="1"/>
  <c r="D145" i="9" s="1"/>
  <c r="B55" i="8"/>
  <c r="B120" i="8" s="1"/>
  <c r="B147" i="9" s="1"/>
  <c r="B74" i="12"/>
  <c r="B92" i="13" s="1"/>
  <c r="B28" i="16" s="1"/>
  <c r="AF275" i="7"/>
  <c r="AF413" i="7" s="1"/>
  <c r="X275" i="7"/>
  <c r="X413" i="7" s="1"/>
  <c r="U275" i="7"/>
  <c r="U413" i="7" s="1"/>
  <c r="AC275" i="7"/>
  <c r="AC413" i="7" s="1"/>
  <c r="G275" i="7"/>
  <c r="G413" i="7" s="1"/>
  <c r="P275" i="7"/>
  <c r="P413" i="7" s="1"/>
  <c r="AJ275" i="7"/>
  <c r="AJ413" i="7" s="1"/>
  <c r="H275" i="7"/>
  <c r="H413" i="7" s="1"/>
  <c r="AG275" i="7"/>
  <c r="AG413" i="7" s="1"/>
  <c r="E275" i="7"/>
  <c r="E413" i="7" s="1"/>
  <c r="M275" i="7"/>
  <c r="M413" i="7" s="1"/>
  <c r="AB275" i="7"/>
  <c r="AB413" i="7" s="1"/>
  <c r="T275" i="7"/>
  <c r="T413" i="7" s="1"/>
  <c r="Q275" i="7"/>
  <c r="Q413" i="7" s="1"/>
  <c r="Y275" i="7"/>
  <c r="Y413" i="7" s="1"/>
  <c r="L275" i="7"/>
  <c r="L413" i="7" s="1"/>
  <c r="D275" i="7"/>
  <c r="D413" i="7" s="1"/>
  <c r="AK275" i="7"/>
  <c r="AK413" i="7" s="1"/>
  <c r="I275" i="7"/>
  <c r="I413" i="7" s="1"/>
  <c r="W275" i="7"/>
  <c r="W413" i="7" s="1"/>
  <c r="K275" i="7"/>
  <c r="K413" i="7" s="1"/>
  <c r="S275" i="7"/>
  <c r="S413" i="7" s="1"/>
  <c r="AE275" i="7"/>
  <c r="AE413" i="7" s="1"/>
  <c r="C275" i="7"/>
  <c r="C413" i="7" s="1"/>
  <c r="O275" i="7"/>
  <c r="O413" i="7" s="1"/>
  <c r="AA275" i="7"/>
  <c r="AA413" i="7" s="1"/>
  <c r="AI275" i="7"/>
  <c r="AI413" i="7" s="1"/>
  <c r="B578" i="7"/>
  <c r="B849" i="7" s="1"/>
  <c r="B599" i="7"/>
  <c r="B875" i="7" s="1"/>
  <c r="B97" i="12" s="1"/>
  <c r="B109" i="13" s="1"/>
  <c r="B60" i="16" s="1"/>
  <c r="J599" i="7"/>
  <c r="J875" i="7" s="1"/>
  <c r="J578" i="7"/>
  <c r="J849" i="7" s="1"/>
  <c r="F579" i="7"/>
  <c r="F850" i="7" s="1"/>
  <c r="F600" i="7"/>
  <c r="F876" i="7" s="1"/>
  <c r="E600" i="7"/>
  <c r="E876" i="7" s="1"/>
  <c r="E579" i="7"/>
  <c r="E850" i="7" s="1"/>
  <c r="D600" i="7"/>
  <c r="D876" i="7" s="1"/>
  <c r="D579" i="7"/>
  <c r="D850" i="7" s="1"/>
  <c r="Y802" i="7"/>
  <c r="AG802" i="7"/>
  <c r="AB802" i="7"/>
  <c r="C802" i="7"/>
  <c r="AI802" i="7"/>
  <c r="AE802" i="7"/>
  <c r="AK802" i="7"/>
  <c r="I802" i="7"/>
  <c r="Q802" i="7"/>
  <c r="G802" i="7"/>
  <c r="H802" i="7"/>
  <c r="D802" i="7"/>
  <c r="AJ802" i="7"/>
  <c r="U802" i="7"/>
  <c r="AC802" i="7"/>
  <c r="L802" i="7"/>
  <c r="S802" i="7"/>
  <c r="O802" i="7"/>
  <c r="K802" i="7"/>
  <c r="E802" i="7"/>
  <c r="M802" i="7"/>
  <c r="W802" i="7"/>
  <c r="X802" i="7"/>
  <c r="T802" i="7"/>
  <c r="P802" i="7"/>
  <c r="AA802" i="7"/>
  <c r="AF802" i="7"/>
  <c r="E279" i="22"/>
  <c r="F375" i="22"/>
  <c r="H375" i="22"/>
  <c r="E685" i="22"/>
  <c r="F343" i="22"/>
  <c r="J12" i="23"/>
  <c r="J40" i="23" s="1"/>
  <c r="H171" i="22"/>
  <c r="H343" i="22"/>
  <c r="C63" i="14"/>
  <c r="G279" i="22"/>
  <c r="F690" i="22"/>
  <c r="F701" i="22"/>
  <c r="F714" i="22"/>
  <c r="F702" i="22"/>
  <c r="E607" i="22"/>
  <c r="G607" i="22"/>
  <c r="I343" i="22"/>
  <c r="D52" i="4"/>
  <c r="C53" i="4"/>
  <c r="I377" i="7"/>
  <c r="F377" i="7"/>
  <c r="F448" i="7" s="1"/>
  <c r="C377" i="7"/>
  <c r="C448" i="7" s="1"/>
  <c r="H377" i="7"/>
  <c r="G377" i="7"/>
  <c r="B377" i="7"/>
  <c r="E377" i="7"/>
  <c r="J377" i="7"/>
  <c r="D377" i="7"/>
  <c r="I376" i="7"/>
  <c r="F376" i="7"/>
  <c r="D376" i="7"/>
  <c r="H376" i="7"/>
  <c r="B376" i="7"/>
  <c r="J376" i="7"/>
  <c r="E376" i="7"/>
  <c r="G376" i="7"/>
  <c r="C376" i="7"/>
  <c r="B68" i="4"/>
  <c r="B84" i="4" s="1"/>
  <c r="B54" i="4"/>
  <c r="D487" i="22"/>
  <c r="G53" i="8" l="1"/>
  <c r="G118" i="8" s="1"/>
  <c r="G145" i="9" s="1"/>
  <c r="F53" i="8"/>
  <c r="F118" i="8" s="1"/>
  <c r="F145" i="9" s="1"/>
  <c r="F475" i="7"/>
  <c r="C476" i="7"/>
  <c r="C493" i="7" s="1"/>
  <c r="C34" i="8"/>
  <c r="C113" i="8" s="1"/>
  <c r="C140" i="9" s="1"/>
  <c r="H35" i="8"/>
  <c r="H114" i="8" s="1"/>
  <c r="H141" i="9" s="1"/>
  <c r="I424" i="7"/>
  <c r="I438" i="7" s="1"/>
  <c r="I448" i="7" s="1"/>
  <c r="I54" i="8"/>
  <c r="I119" i="8" s="1"/>
  <c r="I146" i="9" s="1"/>
  <c r="E475" i="7"/>
  <c r="D475" i="7"/>
  <c r="I476" i="7"/>
  <c r="I493" i="7" s="1"/>
  <c r="J475" i="7"/>
  <c r="I475" i="7"/>
  <c r="J476" i="7"/>
  <c r="H475" i="7"/>
  <c r="E476" i="7"/>
  <c r="B476" i="7"/>
  <c r="H476" i="7"/>
  <c r="J54" i="8"/>
  <c r="J119" i="8" s="1"/>
  <c r="J146" i="9" s="1"/>
  <c r="C475" i="7"/>
  <c r="B475" i="7"/>
  <c r="G475" i="7"/>
  <c r="G476" i="7"/>
  <c r="D476" i="7"/>
  <c r="F476" i="7"/>
  <c r="F493" i="7" s="1"/>
  <c r="F36" i="8"/>
  <c r="F115" i="8" s="1"/>
  <c r="F142" i="9" s="1"/>
  <c r="B423" i="7"/>
  <c r="B437" i="7" s="1"/>
  <c r="B447" i="7" s="1"/>
  <c r="B492" i="7" s="1"/>
  <c r="E512" i="7" s="1"/>
  <c r="E547" i="7" s="1"/>
  <c r="H34" i="8"/>
  <c r="H113" i="8" s="1"/>
  <c r="H140" i="9" s="1"/>
  <c r="I35" i="8"/>
  <c r="I114" i="8" s="1"/>
  <c r="I141" i="9" s="1"/>
  <c r="D34" i="8"/>
  <c r="D113" i="8" s="1"/>
  <c r="D140" i="9" s="1"/>
  <c r="G35" i="8"/>
  <c r="G114" i="8" s="1"/>
  <c r="G141" i="9" s="1"/>
  <c r="E424" i="7"/>
  <c r="E438" i="7" s="1"/>
  <c r="E448" i="7" s="1"/>
  <c r="E493" i="7" s="1"/>
  <c r="E36" i="8"/>
  <c r="E115" i="8" s="1"/>
  <c r="E142" i="9" s="1"/>
  <c r="J35" i="8"/>
  <c r="J114" i="8" s="1"/>
  <c r="J141" i="9" s="1"/>
  <c r="J423" i="7"/>
  <c r="J437" i="7" s="1"/>
  <c r="I423" i="7"/>
  <c r="I437" i="7" s="1"/>
  <c r="I36" i="8"/>
  <c r="I115" i="8" s="1"/>
  <c r="I142" i="9" s="1"/>
  <c r="J34" i="8"/>
  <c r="J113" i="8" s="1"/>
  <c r="J140" i="9" s="1"/>
  <c r="B424" i="7"/>
  <c r="B438" i="7" s="1"/>
  <c r="B448" i="7" s="1"/>
  <c r="B493" i="7" s="1"/>
  <c r="D424" i="7"/>
  <c r="D438" i="7" s="1"/>
  <c r="D448" i="7" s="1"/>
  <c r="D493" i="7" s="1"/>
  <c r="G34" i="8"/>
  <c r="G113" i="8" s="1"/>
  <c r="G140" i="9" s="1"/>
  <c r="H423" i="7"/>
  <c r="H437" i="7" s="1"/>
  <c r="F423" i="7"/>
  <c r="F437" i="7" s="1"/>
  <c r="I34" i="8"/>
  <c r="I113" i="8" s="1"/>
  <c r="I140" i="9" s="1"/>
  <c r="C35" i="8"/>
  <c r="C114" i="8" s="1"/>
  <c r="C141" i="9" s="1"/>
  <c r="J36" i="8"/>
  <c r="J115" i="8" s="1"/>
  <c r="J142" i="9" s="1"/>
  <c r="E35" i="8"/>
  <c r="E114" i="8" s="1"/>
  <c r="E141" i="9" s="1"/>
  <c r="F35" i="8"/>
  <c r="F114" i="8" s="1"/>
  <c r="F141" i="9" s="1"/>
  <c r="J424" i="7"/>
  <c r="J438" i="7" s="1"/>
  <c r="J448" i="7" s="1"/>
  <c r="H424" i="7"/>
  <c r="H438" i="7" s="1"/>
  <c r="H448" i="7" s="1"/>
  <c r="H493" i="7" s="1"/>
  <c r="D36" i="8"/>
  <c r="D115" i="8" s="1"/>
  <c r="D142" i="9" s="1"/>
  <c r="E423" i="7"/>
  <c r="E437" i="7" s="1"/>
  <c r="E447" i="7" s="1"/>
  <c r="E492" i="7" s="1"/>
  <c r="D423" i="7"/>
  <c r="D437" i="7" s="1"/>
  <c r="D447" i="7" s="1"/>
  <c r="C423" i="7"/>
  <c r="C437" i="7" s="1"/>
  <c r="B34" i="8"/>
  <c r="B113" i="8" s="1"/>
  <c r="B140" i="9" s="1"/>
  <c r="B67" i="12"/>
  <c r="B85" i="13" s="1"/>
  <c r="B21" i="16" s="1"/>
  <c r="G36" i="8"/>
  <c r="G115" i="8" s="1"/>
  <c r="G142" i="9" s="1"/>
  <c r="D35" i="8"/>
  <c r="D114" i="8" s="1"/>
  <c r="D141" i="9" s="1"/>
  <c r="H36" i="8"/>
  <c r="H115" i="8" s="1"/>
  <c r="H142" i="9" s="1"/>
  <c r="G424" i="7"/>
  <c r="G438" i="7" s="1"/>
  <c r="G448" i="7" s="1"/>
  <c r="G493" i="7" s="1"/>
  <c r="F34" i="8"/>
  <c r="F113" i="8" s="1"/>
  <c r="F140" i="9" s="1"/>
  <c r="E34" i="8"/>
  <c r="E113" i="8" s="1"/>
  <c r="E140" i="9" s="1"/>
  <c r="B35" i="8"/>
  <c r="B114" i="8" s="1"/>
  <c r="B141" i="9" s="1"/>
  <c r="B68" i="12"/>
  <c r="B86" i="13" s="1"/>
  <c r="B22" i="16" s="1"/>
  <c r="G423" i="7"/>
  <c r="G437" i="7" s="1"/>
  <c r="G447" i="7" s="1"/>
  <c r="B36" i="8"/>
  <c r="B115" i="8" s="1"/>
  <c r="B142" i="9" s="1"/>
  <c r="B69" i="12"/>
  <c r="B87" i="13" s="1"/>
  <c r="B23" i="16" s="1"/>
  <c r="C36" i="8"/>
  <c r="C115" i="8" s="1"/>
  <c r="C142" i="9" s="1"/>
  <c r="B824" i="7"/>
  <c r="B882" i="7" s="1"/>
  <c r="B104" i="12" s="1"/>
  <c r="B814" i="7"/>
  <c r="B859" i="7" s="1"/>
  <c r="B812" i="7"/>
  <c r="B857" i="7" s="1"/>
  <c r="B833" i="7"/>
  <c r="B899" i="7" s="1"/>
  <c r="B124" i="12" s="1"/>
  <c r="B815" i="7"/>
  <c r="B860" i="7" s="1"/>
  <c r="B813" i="7"/>
  <c r="B858" i="7" s="1"/>
  <c r="B811" i="7"/>
  <c r="B856" i="7" s="1"/>
  <c r="D824" i="7"/>
  <c r="D882" i="7" s="1"/>
  <c r="D814" i="7"/>
  <c r="D859" i="7" s="1"/>
  <c r="D19" i="8" s="1"/>
  <c r="D124" i="8" s="1"/>
  <c r="D151" i="9" s="1"/>
  <c r="D812" i="7"/>
  <c r="D857" i="7" s="1"/>
  <c r="D17" i="8" s="1"/>
  <c r="D122" i="8" s="1"/>
  <c r="D149" i="9" s="1"/>
  <c r="D833" i="7"/>
  <c r="D899" i="7" s="1"/>
  <c r="D815" i="7"/>
  <c r="D860" i="7" s="1"/>
  <c r="D813" i="7"/>
  <c r="D858" i="7" s="1"/>
  <c r="D18" i="8" s="1"/>
  <c r="D123" i="8" s="1"/>
  <c r="D150" i="9" s="1"/>
  <c r="D811" i="7"/>
  <c r="D856" i="7" s="1"/>
  <c r="D16" i="8" s="1"/>
  <c r="D121" i="8" s="1"/>
  <c r="D148" i="9" s="1"/>
  <c r="H812" i="7"/>
  <c r="H857" i="7" s="1"/>
  <c r="H17" i="8" s="1"/>
  <c r="H122" i="8" s="1"/>
  <c r="H149" i="9" s="1"/>
  <c r="H815" i="7"/>
  <c r="H860" i="7" s="1"/>
  <c r="H811" i="7"/>
  <c r="H856" i="7" s="1"/>
  <c r="H16" i="8" s="1"/>
  <c r="H121" i="8" s="1"/>
  <c r="H148" i="9" s="1"/>
  <c r="H824" i="7"/>
  <c r="H882" i="7" s="1"/>
  <c r="H833" i="7"/>
  <c r="H899" i="7" s="1"/>
  <c r="H813" i="7"/>
  <c r="H858" i="7" s="1"/>
  <c r="H18" i="8" s="1"/>
  <c r="H123" i="8" s="1"/>
  <c r="H150" i="9" s="1"/>
  <c r="H814" i="7"/>
  <c r="H859" i="7" s="1"/>
  <c r="H19" i="8" s="1"/>
  <c r="H124" i="8" s="1"/>
  <c r="H151" i="9" s="1"/>
  <c r="G813" i="7"/>
  <c r="G858" i="7" s="1"/>
  <c r="G18" i="8" s="1"/>
  <c r="G123" i="8" s="1"/>
  <c r="G150" i="9" s="1"/>
  <c r="G811" i="7"/>
  <c r="G856" i="7" s="1"/>
  <c r="G16" i="8" s="1"/>
  <c r="G121" i="8" s="1"/>
  <c r="G148" i="9" s="1"/>
  <c r="G824" i="7"/>
  <c r="G882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G833" i="7"/>
  <c r="G899" i="7" s="1"/>
  <c r="G815" i="7"/>
  <c r="G860" i="7" s="1"/>
  <c r="E811" i="7"/>
  <c r="E856" i="7" s="1"/>
  <c r="E16" i="8" s="1"/>
  <c r="E121" i="8" s="1"/>
  <c r="E148" i="9" s="1"/>
  <c r="E824" i="7"/>
  <c r="E882" i="7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E833" i="7"/>
  <c r="E899" i="7" s="1"/>
  <c r="E815" i="7"/>
  <c r="E860" i="7" s="1"/>
  <c r="E813" i="7"/>
  <c r="E858" i="7" s="1"/>
  <c r="E18" i="8" s="1"/>
  <c r="E123" i="8" s="1"/>
  <c r="E150" i="9" s="1"/>
  <c r="C833" i="7"/>
  <c r="C899" i="7" s="1"/>
  <c r="C815" i="7"/>
  <c r="C860" i="7" s="1"/>
  <c r="C813" i="7"/>
  <c r="C858" i="7" s="1"/>
  <c r="C18" i="8" s="1"/>
  <c r="C123" i="8" s="1"/>
  <c r="C150" i="9" s="1"/>
  <c r="C811" i="7"/>
  <c r="C856" i="7" s="1"/>
  <c r="C16" i="8" s="1"/>
  <c r="C121" i="8" s="1"/>
  <c r="C148" i="9" s="1"/>
  <c r="C824" i="7"/>
  <c r="C882" i="7" s="1"/>
  <c r="C814" i="7"/>
  <c r="C859" i="7" s="1"/>
  <c r="C19" i="8" s="1"/>
  <c r="C124" i="8" s="1"/>
  <c r="C151" i="9" s="1"/>
  <c r="C812" i="7"/>
  <c r="C857" i="7" s="1"/>
  <c r="C17" i="8" s="1"/>
  <c r="C122" i="8" s="1"/>
  <c r="C149" i="9" s="1"/>
  <c r="I833" i="7"/>
  <c r="I899" i="7" s="1"/>
  <c r="I815" i="7"/>
  <c r="I860" i="7" s="1"/>
  <c r="I813" i="7"/>
  <c r="I858" i="7" s="1"/>
  <c r="I18" i="8" s="1"/>
  <c r="I123" i="8" s="1"/>
  <c r="I150" i="9" s="1"/>
  <c r="I811" i="7"/>
  <c r="I856" i="7" s="1"/>
  <c r="I16" i="8" s="1"/>
  <c r="I121" i="8" s="1"/>
  <c r="I148" i="9" s="1"/>
  <c r="I824" i="7"/>
  <c r="I882" i="7" s="1"/>
  <c r="I814" i="7"/>
  <c r="I859" i="7" s="1"/>
  <c r="I19" i="8" s="1"/>
  <c r="I124" i="8" s="1"/>
  <c r="I151" i="9" s="1"/>
  <c r="I812" i="7"/>
  <c r="I857" i="7" s="1"/>
  <c r="I17" i="8" s="1"/>
  <c r="I122" i="8" s="1"/>
  <c r="I149" i="9" s="1"/>
  <c r="F814" i="7"/>
  <c r="F859" i="7" s="1"/>
  <c r="F19" i="8" s="1"/>
  <c r="F124" i="8" s="1"/>
  <c r="F151" i="9" s="1"/>
  <c r="F812" i="7"/>
  <c r="F857" i="7" s="1"/>
  <c r="F17" i="8" s="1"/>
  <c r="F122" i="8" s="1"/>
  <c r="F149" i="9" s="1"/>
  <c r="F833" i="7"/>
  <c r="F899" i="7" s="1"/>
  <c r="F815" i="7"/>
  <c r="F860" i="7" s="1"/>
  <c r="F813" i="7"/>
  <c r="F858" i="7" s="1"/>
  <c r="F18" i="8" s="1"/>
  <c r="F123" i="8" s="1"/>
  <c r="F150" i="9" s="1"/>
  <c r="F811" i="7"/>
  <c r="F856" i="7" s="1"/>
  <c r="F16" i="8" s="1"/>
  <c r="F121" i="8" s="1"/>
  <c r="F148" i="9" s="1"/>
  <c r="F824" i="7"/>
  <c r="F882" i="7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24" i="7"/>
  <c r="J882" i="7" s="1"/>
  <c r="J814" i="7"/>
  <c r="J859" i="7" s="1"/>
  <c r="J19" i="8" s="1"/>
  <c r="J124" i="8" s="1"/>
  <c r="J151" i="9" s="1"/>
  <c r="J812" i="7"/>
  <c r="J857" i="7" s="1"/>
  <c r="J17" i="8" s="1"/>
  <c r="J122" i="8" s="1"/>
  <c r="J149" i="9" s="1"/>
  <c r="J833" i="7"/>
  <c r="J899" i="7" s="1"/>
  <c r="J815" i="7"/>
  <c r="J860" i="7" s="1"/>
  <c r="I447" i="7"/>
  <c r="I492" i="7" s="1"/>
  <c r="AF522" i="7" s="1"/>
  <c r="AF548" i="7" s="1"/>
  <c r="B76" i="14"/>
  <c r="B73" i="14"/>
  <c r="B72" i="14"/>
  <c r="B77" i="14"/>
  <c r="B80" i="14"/>
  <c r="B79" i="14"/>
  <c r="B74" i="14"/>
  <c r="J447" i="7"/>
  <c r="J492" i="7" s="1"/>
  <c r="AK533" i="7" s="1"/>
  <c r="AK555" i="7" s="1"/>
  <c r="B78" i="14"/>
  <c r="B75" i="14"/>
  <c r="H447" i="7"/>
  <c r="H492" i="7" s="1"/>
  <c r="AB533" i="7" s="1"/>
  <c r="AB555" i="7" s="1"/>
  <c r="D53" i="4"/>
  <c r="C54" i="4"/>
  <c r="E502" i="7"/>
  <c r="E546" i="7" s="1"/>
  <c r="E522" i="7"/>
  <c r="E548" i="7" s="1"/>
  <c r="C512" i="7"/>
  <c r="C547" i="7" s="1"/>
  <c r="E533" i="7"/>
  <c r="E555" i="7" s="1"/>
  <c r="C502" i="7"/>
  <c r="C546" i="7" s="1"/>
  <c r="C533" i="7"/>
  <c r="C555" i="7" s="1"/>
  <c r="D522" i="7"/>
  <c r="D548" i="7" s="1"/>
  <c r="D512" i="7"/>
  <c r="D547" i="7" s="1"/>
  <c r="D502" i="7"/>
  <c r="D546" i="7" s="1"/>
  <c r="B55" i="4"/>
  <c r="B70" i="4" s="1"/>
  <c r="B69" i="4"/>
  <c r="B85" i="4" s="1"/>
  <c r="C447" i="7"/>
  <c r="C492" i="7" s="1"/>
  <c r="F447" i="7"/>
  <c r="F492" i="7" s="1"/>
  <c r="AE522" i="7" l="1"/>
  <c r="AE548" i="7" s="1"/>
  <c r="G492" i="7"/>
  <c r="X512" i="7" s="1"/>
  <c r="X547" i="7" s="1"/>
  <c r="D492" i="7"/>
  <c r="K522" i="7" s="1"/>
  <c r="K548" i="7" s="1"/>
  <c r="J493" i="7"/>
  <c r="O512" i="7"/>
  <c r="O547" i="7" s="1"/>
  <c r="P522" i="7"/>
  <c r="P548" i="7" s="1"/>
  <c r="O533" i="7"/>
  <c r="O555" i="7" s="1"/>
  <c r="Q502" i="7"/>
  <c r="Q546" i="7" s="1"/>
  <c r="P533" i="7"/>
  <c r="P555" i="7" s="1"/>
  <c r="P512" i="7"/>
  <c r="P547" i="7" s="1"/>
  <c r="Q512" i="7"/>
  <c r="Q547" i="7" s="1"/>
  <c r="Q533" i="7"/>
  <c r="Q555" i="7" s="1"/>
  <c r="P502" i="7"/>
  <c r="P546" i="7" s="1"/>
  <c r="O502" i="7"/>
  <c r="O546" i="7" s="1"/>
  <c r="AF502" i="7"/>
  <c r="AF546" i="7" s="1"/>
  <c r="X513" i="7"/>
  <c r="X550" i="7" s="1"/>
  <c r="W513" i="7"/>
  <c r="W550" i="7" s="1"/>
  <c r="W503" i="7"/>
  <c r="W549" i="7" s="1"/>
  <c r="W523" i="7"/>
  <c r="W551" i="7" s="1"/>
  <c r="Y503" i="7"/>
  <c r="Y549" i="7" s="1"/>
  <c r="X503" i="7"/>
  <c r="X549" i="7" s="1"/>
  <c r="W534" i="7"/>
  <c r="W556" i="7" s="1"/>
  <c r="X523" i="7"/>
  <c r="X551" i="7" s="1"/>
  <c r="Y523" i="7"/>
  <c r="Y551" i="7" s="1"/>
  <c r="Y513" i="7"/>
  <c r="Y550" i="7" s="1"/>
  <c r="X534" i="7"/>
  <c r="X556" i="7" s="1"/>
  <c r="Y534" i="7"/>
  <c r="Y556" i="7" s="1"/>
  <c r="H513" i="7"/>
  <c r="H550" i="7" s="1"/>
  <c r="H503" i="7"/>
  <c r="H549" i="7" s="1"/>
  <c r="G513" i="7"/>
  <c r="G550" i="7" s="1"/>
  <c r="H534" i="7"/>
  <c r="H556" i="7" s="1"/>
  <c r="I503" i="7"/>
  <c r="I549" i="7" s="1"/>
  <c r="G503" i="7"/>
  <c r="G549" i="7" s="1"/>
  <c r="I513" i="7"/>
  <c r="I550" i="7" s="1"/>
  <c r="I534" i="7"/>
  <c r="I556" i="7" s="1"/>
  <c r="I523" i="7"/>
  <c r="I551" i="7" s="1"/>
  <c r="C576" i="7" s="1"/>
  <c r="C847" i="7" s="1"/>
  <c r="C15" i="8" s="1"/>
  <c r="C112" i="8" s="1"/>
  <c r="C139" i="9" s="1"/>
  <c r="G534" i="7"/>
  <c r="G556" i="7" s="1"/>
  <c r="H523" i="7"/>
  <c r="H551" i="7" s="1"/>
  <c r="G523" i="7"/>
  <c r="G551" i="7" s="1"/>
  <c r="C522" i="7"/>
  <c r="C548" i="7" s="1"/>
  <c r="D533" i="7"/>
  <c r="D555" i="7" s="1"/>
  <c r="O522" i="7"/>
  <c r="O548" i="7" s="1"/>
  <c r="Q522" i="7"/>
  <c r="Q548" i="7" s="1"/>
  <c r="G56" i="8"/>
  <c r="G125" i="8" s="1"/>
  <c r="G152" i="9" s="1"/>
  <c r="D56" i="8"/>
  <c r="D125" i="8" s="1"/>
  <c r="D152" i="9" s="1"/>
  <c r="AG533" i="7"/>
  <c r="AG555" i="7" s="1"/>
  <c r="M512" i="7"/>
  <c r="M547" i="7" s="1"/>
  <c r="AG522" i="7"/>
  <c r="AG548" i="7" s="1"/>
  <c r="I573" i="7" s="1"/>
  <c r="I844" i="7" s="1"/>
  <c r="I13" i="8" s="1"/>
  <c r="I109" i="8" s="1"/>
  <c r="I136" i="9" s="1"/>
  <c r="AE502" i="7"/>
  <c r="AE546" i="7" s="1"/>
  <c r="AI533" i="7"/>
  <c r="AI555" i="7" s="1"/>
  <c r="AI502" i="7"/>
  <c r="AI546" i="7" s="1"/>
  <c r="C523" i="7"/>
  <c r="C551" i="7" s="1"/>
  <c r="B576" i="7" s="1"/>
  <c r="B847" i="7" s="1"/>
  <c r="E523" i="7"/>
  <c r="E551" i="7" s="1"/>
  <c r="E513" i="7"/>
  <c r="E550" i="7" s="1"/>
  <c r="D503" i="7"/>
  <c r="D549" i="7" s="1"/>
  <c r="D513" i="7"/>
  <c r="D550" i="7" s="1"/>
  <c r="E534" i="7"/>
  <c r="E556" i="7" s="1"/>
  <c r="C513" i="7"/>
  <c r="C550" i="7" s="1"/>
  <c r="D523" i="7"/>
  <c r="D551" i="7" s="1"/>
  <c r="D534" i="7"/>
  <c r="D556" i="7" s="1"/>
  <c r="C534" i="7"/>
  <c r="C556" i="7" s="1"/>
  <c r="E503" i="7"/>
  <c r="E549" i="7" s="1"/>
  <c r="C503" i="7"/>
  <c r="C549" i="7" s="1"/>
  <c r="AK512" i="7"/>
  <c r="AK547" i="7" s="1"/>
  <c r="AJ533" i="7"/>
  <c r="AJ555" i="7" s="1"/>
  <c r="AF533" i="7"/>
  <c r="AF555" i="7" s="1"/>
  <c r="AG502" i="7"/>
  <c r="AG546" i="7" s="1"/>
  <c r="AJ502" i="7"/>
  <c r="AJ546" i="7" s="1"/>
  <c r="AI522" i="7"/>
  <c r="AI548" i="7" s="1"/>
  <c r="AK522" i="7"/>
  <c r="AK548" i="7" s="1"/>
  <c r="P523" i="7"/>
  <c r="P551" i="7" s="1"/>
  <c r="O523" i="7"/>
  <c r="O551" i="7" s="1"/>
  <c r="Q523" i="7"/>
  <c r="Q551" i="7" s="1"/>
  <c r="P534" i="7"/>
  <c r="P556" i="7" s="1"/>
  <c r="O513" i="7"/>
  <c r="O550" i="7" s="1"/>
  <c r="P503" i="7"/>
  <c r="P549" i="7" s="1"/>
  <c r="E574" i="7" s="1"/>
  <c r="E845" i="7" s="1"/>
  <c r="E14" i="8" s="1"/>
  <c r="E110" i="8" s="1"/>
  <c r="E137" i="9" s="1"/>
  <c r="O534" i="7"/>
  <c r="O556" i="7" s="1"/>
  <c r="O503" i="7"/>
  <c r="O549" i="7" s="1"/>
  <c r="P513" i="7"/>
  <c r="P550" i="7" s="1"/>
  <c r="Q534" i="7"/>
  <c r="Q556" i="7" s="1"/>
  <c r="Q513" i="7"/>
  <c r="Q550" i="7" s="1"/>
  <c r="Q503" i="7"/>
  <c r="Q549" i="7" s="1"/>
  <c r="AG503" i="7"/>
  <c r="AG549" i="7" s="1"/>
  <c r="AE534" i="7"/>
  <c r="AE556" i="7" s="1"/>
  <c r="AF503" i="7"/>
  <c r="AF549" i="7" s="1"/>
  <c r="AE523" i="7"/>
  <c r="AE551" i="7" s="1"/>
  <c r="AE503" i="7"/>
  <c r="AE549" i="7" s="1"/>
  <c r="AF534" i="7"/>
  <c r="AF556" i="7" s="1"/>
  <c r="AG523" i="7"/>
  <c r="AG551" i="7" s="1"/>
  <c r="AF523" i="7"/>
  <c r="AF551" i="7" s="1"/>
  <c r="AG513" i="7"/>
  <c r="AG550" i="7" s="1"/>
  <c r="AF513" i="7"/>
  <c r="AF550" i="7" s="1"/>
  <c r="AE513" i="7"/>
  <c r="AE550" i="7" s="1"/>
  <c r="AG534" i="7"/>
  <c r="AG556" i="7" s="1"/>
  <c r="S513" i="7"/>
  <c r="S550" i="7" s="1"/>
  <c r="U534" i="7"/>
  <c r="U556" i="7" s="1"/>
  <c r="T513" i="7"/>
  <c r="T550" i="7" s="1"/>
  <c r="U523" i="7"/>
  <c r="U551" i="7" s="1"/>
  <c r="T523" i="7"/>
  <c r="T551" i="7" s="1"/>
  <c r="S523" i="7"/>
  <c r="S551" i="7" s="1"/>
  <c r="S503" i="7"/>
  <c r="S549" i="7" s="1"/>
  <c r="U513" i="7"/>
  <c r="U550" i="7" s="1"/>
  <c r="T534" i="7"/>
  <c r="T556" i="7" s="1"/>
  <c r="T503" i="7"/>
  <c r="T549" i="7" s="1"/>
  <c r="F574" i="7" s="1"/>
  <c r="F845" i="7" s="1"/>
  <c r="F14" i="8" s="1"/>
  <c r="F110" i="8" s="1"/>
  <c r="F137" i="9" s="1"/>
  <c r="U503" i="7"/>
  <c r="U549" i="7" s="1"/>
  <c r="S534" i="7"/>
  <c r="S556" i="7" s="1"/>
  <c r="AB534" i="7"/>
  <c r="AB556" i="7" s="1"/>
  <c r="AC513" i="7"/>
  <c r="AC550" i="7" s="1"/>
  <c r="AA534" i="7"/>
  <c r="AA556" i="7" s="1"/>
  <c r="AC503" i="7"/>
  <c r="AC549" i="7" s="1"/>
  <c r="AA503" i="7"/>
  <c r="AA549" i="7" s="1"/>
  <c r="AA513" i="7"/>
  <c r="AA550" i="7" s="1"/>
  <c r="AB513" i="7"/>
  <c r="AB550" i="7" s="1"/>
  <c r="AA523" i="7"/>
  <c r="AA551" i="7" s="1"/>
  <c r="AB523" i="7"/>
  <c r="AB551" i="7" s="1"/>
  <c r="AC523" i="7"/>
  <c r="AC551" i="7" s="1"/>
  <c r="AC534" i="7"/>
  <c r="AC556" i="7" s="1"/>
  <c r="AB503" i="7"/>
  <c r="AB549" i="7" s="1"/>
  <c r="L513" i="7"/>
  <c r="L550" i="7" s="1"/>
  <c r="M513" i="7"/>
  <c r="M550" i="7" s="1"/>
  <c r="L534" i="7"/>
  <c r="L556" i="7" s="1"/>
  <c r="L523" i="7"/>
  <c r="L551" i="7" s="1"/>
  <c r="M534" i="7"/>
  <c r="M556" i="7" s="1"/>
  <c r="M503" i="7"/>
  <c r="M549" i="7" s="1"/>
  <c r="K503" i="7"/>
  <c r="K549" i="7" s="1"/>
  <c r="L503" i="7"/>
  <c r="L549" i="7" s="1"/>
  <c r="K513" i="7"/>
  <c r="K550" i="7" s="1"/>
  <c r="K523" i="7"/>
  <c r="K551" i="7" s="1"/>
  <c r="K534" i="7"/>
  <c r="K556" i="7" s="1"/>
  <c r="M523" i="7"/>
  <c r="M551" i="7" s="1"/>
  <c r="L522" i="7"/>
  <c r="L548" i="7" s="1"/>
  <c r="W512" i="7"/>
  <c r="W547" i="7" s="1"/>
  <c r="X533" i="7"/>
  <c r="X555" i="7" s="1"/>
  <c r="M522" i="7"/>
  <c r="M548" i="7" s="1"/>
  <c r="W533" i="7"/>
  <c r="W555" i="7" s="1"/>
  <c r="F56" i="8"/>
  <c r="F125" i="8" s="1"/>
  <c r="F152" i="9" s="1"/>
  <c r="C56" i="8"/>
  <c r="C125" i="8" s="1"/>
  <c r="C152" i="9" s="1"/>
  <c r="G576" i="7"/>
  <c r="G847" i="7" s="1"/>
  <c r="G15" i="8" s="1"/>
  <c r="G112" i="8" s="1"/>
  <c r="G139" i="9" s="1"/>
  <c r="K502" i="7"/>
  <c r="K546" i="7" s="1"/>
  <c r="L502" i="7"/>
  <c r="L546" i="7" s="1"/>
  <c r="B573" i="7"/>
  <c r="B844" i="7" s="1"/>
  <c r="B63" i="12" s="1"/>
  <c r="B81" i="13" s="1"/>
  <c r="B17" i="16" s="1"/>
  <c r="Y512" i="7"/>
  <c r="Y547" i="7" s="1"/>
  <c r="Y533" i="7"/>
  <c r="Y555" i="7" s="1"/>
  <c r="AK523" i="7"/>
  <c r="AK551" i="7" s="1"/>
  <c r="AJ513" i="7"/>
  <c r="AJ550" i="7" s="1"/>
  <c r="AK513" i="7"/>
  <c r="AK550" i="7" s="1"/>
  <c r="AK534" i="7"/>
  <c r="AK556" i="7" s="1"/>
  <c r="AJ523" i="7"/>
  <c r="AJ551" i="7" s="1"/>
  <c r="AI523" i="7"/>
  <c r="AI551" i="7" s="1"/>
  <c r="AI513" i="7"/>
  <c r="AI550" i="7" s="1"/>
  <c r="AI503" i="7"/>
  <c r="AI549" i="7" s="1"/>
  <c r="AJ534" i="7"/>
  <c r="AJ556" i="7" s="1"/>
  <c r="AI534" i="7"/>
  <c r="AI556" i="7" s="1"/>
  <c r="AJ503" i="7"/>
  <c r="AJ549" i="7" s="1"/>
  <c r="AK503" i="7"/>
  <c r="AK549" i="7" s="1"/>
  <c r="E571" i="7"/>
  <c r="E842" i="7" s="1"/>
  <c r="K512" i="7"/>
  <c r="K547" i="7" s="1"/>
  <c r="M502" i="7"/>
  <c r="M546" i="7" s="1"/>
  <c r="AE512" i="7"/>
  <c r="AE547" i="7" s="1"/>
  <c r="AG512" i="7"/>
  <c r="AG547" i="7" s="1"/>
  <c r="AK502" i="7"/>
  <c r="AK546" i="7" s="1"/>
  <c r="AI512" i="7"/>
  <c r="AI547" i="7" s="1"/>
  <c r="G574" i="7"/>
  <c r="G845" i="7" s="1"/>
  <c r="I576" i="7"/>
  <c r="I847" i="7" s="1"/>
  <c r="I15" i="8" s="1"/>
  <c r="I112" i="8" s="1"/>
  <c r="I139" i="9" s="1"/>
  <c r="B571" i="7"/>
  <c r="B842" i="7" s="1"/>
  <c r="B12" i="8" s="1"/>
  <c r="B107" i="8" s="1"/>
  <c r="I56" i="8"/>
  <c r="I125" i="8" s="1"/>
  <c r="I152" i="9" s="1"/>
  <c r="H56" i="8"/>
  <c r="H125" i="8" s="1"/>
  <c r="H152" i="9" s="1"/>
  <c r="B109" i="16"/>
  <c r="B130" i="13"/>
  <c r="J56" i="8"/>
  <c r="J125" i="8" s="1"/>
  <c r="J152" i="9" s="1"/>
  <c r="B75" i="12"/>
  <c r="B16" i="8"/>
  <c r="B121" i="8" s="1"/>
  <c r="B148" i="9" s="1"/>
  <c r="B17" i="8"/>
  <c r="B122" i="8" s="1"/>
  <c r="B149" i="9" s="1"/>
  <c r="B76" i="12"/>
  <c r="E56" i="8"/>
  <c r="E125" i="8" s="1"/>
  <c r="E152" i="9" s="1"/>
  <c r="B77" i="12"/>
  <c r="B18" i="8"/>
  <c r="B123" i="8" s="1"/>
  <c r="B150" i="9" s="1"/>
  <c r="B78" i="12"/>
  <c r="B19" i="8"/>
  <c r="B124" i="8" s="1"/>
  <c r="B151" i="9" s="1"/>
  <c r="B79" i="12"/>
  <c r="B56" i="8"/>
  <c r="B125" i="8" s="1"/>
  <c r="B152" i="9" s="1"/>
  <c r="B71" i="16"/>
  <c r="B116" i="13"/>
  <c r="AF512" i="7"/>
  <c r="AF547" i="7" s="1"/>
  <c r="I596" i="7" s="1"/>
  <c r="I872" i="7" s="1"/>
  <c r="AE533" i="7"/>
  <c r="AE555" i="7" s="1"/>
  <c r="I617" i="7" s="1"/>
  <c r="I894" i="7" s="1"/>
  <c r="AJ522" i="7"/>
  <c r="AJ548" i="7" s="1"/>
  <c r="J573" i="7" s="1"/>
  <c r="J844" i="7" s="1"/>
  <c r="J13" i="8" s="1"/>
  <c r="J109" i="8" s="1"/>
  <c r="J136" i="9" s="1"/>
  <c r="AJ512" i="7"/>
  <c r="AJ547" i="7" s="1"/>
  <c r="W522" i="7"/>
  <c r="W548" i="7" s="1"/>
  <c r="X522" i="7"/>
  <c r="X548" i="7" s="1"/>
  <c r="AC502" i="7"/>
  <c r="AC546" i="7" s="1"/>
  <c r="M533" i="7"/>
  <c r="M555" i="7" s="1"/>
  <c r="K533" i="7"/>
  <c r="K555" i="7" s="1"/>
  <c r="AA502" i="7"/>
  <c r="AA546" i="7" s="1"/>
  <c r="AB522" i="7"/>
  <c r="AB548" i="7" s="1"/>
  <c r="AB512" i="7"/>
  <c r="AB547" i="7" s="1"/>
  <c r="AC533" i="7"/>
  <c r="AC555" i="7" s="1"/>
  <c r="AA533" i="7"/>
  <c r="AA555" i="7" s="1"/>
  <c r="AC522" i="7"/>
  <c r="AC548" i="7" s="1"/>
  <c r="AA522" i="7"/>
  <c r="AA548" i="7" s="1"/>
  <c r="AC512" i="7"/>
  <c r="AC547" i="7" s="1"/>
  <c r="L512" i="7"/>
  <c r="L547" i="7" s="1"/>
  <c r="L533" i="7"/>
  <c r="L555" i="7" s="1"/>
  <c r="AB502" i="7"/>
  <c r="AB546" i="7" s="1"/>
  <c r="AA512" i="7"/>
  <c r="AA547" i="7" s="1"/>
  <c r="B86" i="4"/>
  <c r="B115" i="4" s="1"/>
  <c r="C55" i="4"/>
  <c r="D54" i="4"/>
  <c r="B191" i="9" s="1"/>
  <c r="C207" i="9" s="1"/>
  <c r="B197" i="9"/>
  <c r="I207" i="9" s="1"/>
  <c r="C597" i="7"/>
  <c r="C873" i="7" s="1"/>
  <c r="C575" i="7"/>
  <c r="C846" i="7" s="1"/>
  <c r="F618" i="7"/>
  <c r="F895" i="7" s="1"/>
  <c r="F602" i="7"/>
  <c r="F878" i="7" s="1"/>
  <c r="F581" i="7"/>
  <c r="F852" i="7" s="1"/>
  <c r="D597" i="7"/>
  <c r="D873" i="7" s="1"/>
  <c r="D575" i="7"/>
  <c r="D846" i="7" s="1"/>
  <c r="J617" i="7"/>
  <c r="J894" i="7" s="1"/>
  <c r="J601" i="7"/>
  <c r="J877" i="7" s="1"/>
  <c r="J580" i="7"/>
  <c r="J851" i="7" s="1"/>
  <c r="B617" i="7"/>
  <c r="B894" i="7" s="1"/>
  <c r="B601" i="7"/>
  <c r="B877" i="7" s="1"/>
  <c r="B580" i="7"/>
  <c r="B851" i="7" s="1"/>
  <c r="B596" i="7"/>
  <c r="B872" i="7" s="1"/>
  <c r="B572" i="7"/>
  <c r="B843" i="7" s="1"/>
  <c r="H597" i="7"/>
  <c r="H873" i="7" s="1"/>
  <c r="I618" i="7"/>
  <c r="I895" i="7" s="1"/>
  <c r="I602" i="7"/>
  <c r="I878" i="7" s="1"/>
  <c r="I581" i="7"/>
  <c r="I852" i="7" s="1"/>
  <c r="J581" i="7"/>
  <c r="J852" i="7" s="1"/>
  <c r="B575" i="7"/>
  <c r="B846" i="7" s="1"/>
  <c r="B597" i="7"/>
  <c r="B873" i="7" s="1"/>
  <c r="B13" i="8"/>
  <c r="B109" i="8" s="1"/>
  <c r="B136" i="9" s="1"/>
  <c r="E618" i="7"/>
  <c r="E895" i="7" s="1"/>
  <c r="E602" i="7"/>
  <c r="E878" i="7" s="1"/>
  <c r="E581" i="7"/>
  <c r="E852" i="7" s="1"/>
  <c r="E596" i="7"/>
  <c r="E872" i="7" s="1"/>
  <c r="E572" i="7"/>
  <c r="E843" i="7" s="1"/>
  <c r="G617" i="7"/>
  <c r="G894" i="7" s="1"/>
  <c r="G580" i="7"/>
  <c r="G851" i="7" s="1"/>
  <c r="G618" i="7"/>
  <c r="G895" i="7" s="1"/>
  <c r="G602" i="7"/>
  <c r="G878" i="7" s="1"/>
  <c r="G581" i="7"/>
  <c r="G852" i="7" s="1"/>
  <c r="D581" i="7"/>
  <c r="D852" i="7" s="1"/>
  <c r="D618" i="7"/>
  <c r="D895" i="7" s="1"/>
  <c r="I575" i="7"/>
  <c r="I846" i="7" s="1"/>
  <c r="I597" i="7"/>
  <c r="I873" i="7" s="1"/>
  <c r="J597" i="7"/>
  <c r="J873" i="7" s="1"/>
  <c r="J596" i="7"/>
  <c r="J872" i="7" s="1"/>
  <c r="J572" i="7"/>
  <c r="J843" i="7" s="1"/>
  <c r="B61" i="12"/>
  <c r="B79" i="13" s="1"/>
  <c r="B15" i="16" s="1"/>
  <c r="E575" i="7"/>
  <c r="E846" i="7" s="1"/>
  <c r="E597" i="7"/>
  <c r="E873" i="7" s="1"/>
  <c r="C618" i="7"/>
  <c r="C895" i="7" s="1"/>
  <c r="C602" i="7"/>
  <c r="C878" i="7" s="1"/>
  <c r="C581" i="7"/>
  <c r="C852" i="7" s="1"/>
  <c r="H581" i="7"/>
  <c r="H852" i="7" s="1"/>
  <c r="H618" i="7"/>
  <c r="H895" i="7" s="1"/>
  <c r="G14" i="8"/>
  <c r="G110" i="8" s="1"/>
  <c r="G137" i="9" s="1"/>
  <c r="G597" i="7"/>
  <c r="G873" i="7" s="1"/>
  <c r="G575" i="7"/>
  <c r="G846" i="7" s="1"/>
  <c r="U522" i="7"/>
  <c r="U548" i="7" s="1"/>
  <c r="S512" i="7"/>
  <c r="S547" i="7" s="1"/>
  <c r="T502" i="7"/>
  <c r="T546" i="7" s="1"/>
  <c r="S522" i="7"/>
  <c r="S548" i="7" s="1"/>
  <c r="U533" i="7"/>
  <c r="U555" i="7" s="1"/>
  <c r="U502" i="7"/>
  <c r="U546" i="7" s="1"/>
  <c r="T533" i="7"/>
  <c r="T555" i="7" s="1"/>
  <c r="S533" i="7"/>
  <c r="S555" i="7" s="1"/>
  <c r="T512" i="7"/>
  <c r="T547" i="7" s="1"/>
  <c r="U512" i="7"/>
  <c r="U547" i="7" s="1"/>
  <c r="T522" i="7"/>
  <c r="T548" i="7" s="1"/>
  <c r="S502" i="7"/>
  <c r="S546" i="7" s="1"/>
  <c r="F575" i="7"/>
  <c r="F846" i="7" s="1"/>
  <c r="F597" i="7"/>
  <c r="F873" i="7" s="1"/>
  <c r="I512" i="7"/>
  <c r="I547" i="7" s="1"/>
  <c r="H512" i="7"/>
  <c r="H547" i="7" s="1"/>
  <c r="G522" i="7"/>
  <c r="G548" i="7" s="1"/>
  <c r="H533" i="7"/>
  <c r="H555" i="7" s="1"/>
  <c r="I522" i="7"/>
  <c r="I548" i="7" s="1"/>
  <c r="G533" i="7"/>
  <c r="G555" i="7" s="1"/>
  <c r="G502" i="7"/>
  <c r="G546" i="7" s="1"/>
  <c r="H502" i="7"/>
  <c r="H546" i="7" s="1"/>
  <c r="I502" i="7"/>
  <c r="I546" i="7" s="1"/>
  <c r="I533" i="7"/>
  <c r="I555" i="7" s="1"/>
  <c r="G512" i="7"/>
  <c r="G547" i="7" s="1"/>
  <c r="H522" i="7"/>
  <c r="H548" i="7" s="1"/>
  <c r="B618" i="7"/>
  <c r="B895" i="7" s="1"/>
  <c r="B602" i="7"/>
  <c r="B878" i="7" s="1"/>
  <c r="B581" i="7"/>
  <c r="B852" i="7" s="1"/>
  <c r="I580" i="7"/>
  <c r="I851" i="7" s="1"/>
  <c r="I601" i="7"/>
  <c r="I877" i="7" s="1"/>
  <c r="E12" i="8"/>
  <c r="E107" i="8" s="1"/>
  <c r="E580" i="7"/>
  <c r="E851" i="7" s="1"/>
  <c r="E617" i="7"/>
  <c r="E894" i="7" s="1"/>
  <c r="E601" i="7"/>
  <c r="E877" i="7" s="1"/>
  <c r="H572" i="7"/>
  <c r="H843" i="7" s="1"/>
  <c r="E573" i="7" l="1"/>
  <c r="E844" i="7" s="1"/>
  <c r="E13" i="8" s="1"/>
  <c r="E109" i="8" s="1"/>
  <c r="E136" i="9" s="1"/>
  <c r="B66" i="12"/>
  <c r="B84" i="13" s="1"/>
  <c r="B20" i="16" s="1"/>
  <c r="B15" i="8"/>
  <c r="B112" i="8" s="1"/>
  <c r="B139" i="9" s="1"/>
  <c r="Y522" i="7"/>
  <c r="Y548" i="7" s="1"/>
  <c r="G573" i="7" s="1"/>
  <c r="G844" i="7" s="1"/>
  <c r="G13" i="8" s="1"/>
  <c r="G109" i="8" s="1"/>
  <c r="G136" i="9" s="1"/>
  <c r="E576" i="7"/>
  <c r="E847" i="7" s="1"/>
  <c r="E15" i="8" s="1"/>
  <c r="E112" i="8" s="1"/>
  <c r="E139" i="9" s="1"/>
  <c r="G596" i="7"/>
  <c r="G872" i="7" s="1"/>
  <c r="J571" i="7"/>
  <c r="J842" i="7" s="1"/>
  <c r="J12" i="8" s="1"/>
  <c r="J107" i="8" s="1"/>
  <c r="X502" i="7"/>
  <c r="X546" i="7" s="1"/>
  <c r="W502" i="7"/>
  <c r="W546" i="7" s="1"/>
  <c r="Y502" i="7"/>
  <c r="Y546" i="7" s="1"/>
  <c r="I571" i="7"/>
  <c r="I842" i="7" s="1"/>
  <c r="I12" i="8" s="1"/>
  <c r="I107" i="8" s="1"/>
  <c r="D574" i="7"/>
  <c r="D845" i="7" s="1"/>
  <c r="D14" i="8" s="1"/>
  <c r="D110" i="8" s="1"/>
  <c r="D137" i="9" s="1"/>
  <c r="I574" i="7"/>
  <c r="I845" i="7" s="1"/>
  <c r="I14" i="8" s="1"/>
  <c r="I110" i="8" s="1"/>
  <c r="I137" i="9" s="1"/>
  <c r="D572" i="7"/>
  <c r="D843" i="7" s="1"/>
  <c r="B574" i="7"/>
  <c r="B845" i="7" s="1"/>
  <c r="B14" i="8" s="1"/>
  <c r="B110" i="8" s="1"/>
  <c r="B137" i="9" s="1"/>
  <c r="D571" i="7"/>
  <c r="D842" i="7" s="1"/>
  <c r="D12" i="8" s="1"/>
  <c r="D107" i="8" s="1"/>
  <c r="D580" i="7"/>
  <c r="D851" i="7" s="1"/>
  <c r="J618" i="7"/>
  <c r="J895" i="7" s="1"/>
  <c r="C574" i="7"/>
  <c r="C845" i="7" s="1"/>
  <c r="C14" i="8" s="1"/>
  <c r="C110" i="8" s="1"/>
  <c r="C137" i="9" s="1"/>
  <c r="H596" i="7"/>
  <c r="H872" i="7" s="1"/>
  <c r="H32" i="8" s="1"/>
  <c r="H108" i="8" s="1"/>
  <c r="H135" i="9" s="1"/>
  <c r="I572" i="7"/>
  <c r="I843" i="7" s="1"/>
  <c r="H575" i="7"/>
  <c r="H846" i="7" s="1"/>
  <c r="D602" i="7"/>
  <c r="D878" i="7" s="1"/>
  <c r="J602" i="7"/>
  <c r="J878" i="7" s="1"/>
  <c r="D576" i="7"/>
  <c r="D847" i="7" s="1"/>
  <c r="D15" i="8" s="1"/>
  <c r="D112" i="8" s="1"/>
  <c r="D139" i="9" s="1"/>
  <c r="D573" i="7"/>
  <c r="D844" i="7" s="1"/>
  <c r="D13" i="8" s="1"/>
  <c r="D109" i="8" s="1"/>
  <c r="D136" i="9" s="1"/>
  <c r="H574" i="7"/>
  <c r="H845" i="7" s="1"/>
  <c r="H14" i="8" s="1"/>
  <c r="H110" i="8" s="1"/>
  <c r="H137" i="9" s="1"/>
  <c r="H580" i="7"/>
  <c r="H851" i="7" s="1"/>
  <c r="H576" i="7"/>
  <c r="H847" i="7" s="1"/>
  <c r="H15" i="8" s="1"/>
  <c r="H112" i="8" s="1"/>
  <c r="H139" i="9" s="1"/>
  <c r="H602" i="7"/>
  <c r="H878" i="7" s="1"/>
  <c r="H52" i="8" s="1"/>
  <c r="H117" i="8" s="1"/>
  <c r="H144" i="9" s="1"/>
  <c r="F576" i="7"/>
  <c r="F847" i="7" s="1"/>
  <c r="F15" i="8" s="1"/>
  <c r="F112" i="8" s="1"/>
  <c r="F139" i="9" s="1"/>
  <c r="F571" i="7"/>
  <c r="F842" i="7" s="1"/>
  <c r="F12" i="8" s="1"/>
  <c r="F107" i="8" s="1"/>
  <c r="H617" i="7"/>
  <c r="H894" i="7" s="1"/>
  <c r="H573" i="7"/>
  <c r="H844" i="7" s="1"/>
  <c r="H13" i="8" s="1"/>
  <c r="H109" i="8" s="1"/>
  <c r="H136" i="9" s="1"/>
  <c r="J575" i="7"/>
  <c r="J846" i="7" s="1"/>
  <c r="G601" i="7"/>
  <c r="G877" i="7" s="1"/>
  <c r="G51" i="8" s="1"/>
  <c r="G116" i="8" s="1"/>
  <c r="G572" i="7"/>
  <c r="G843" i="7" s="1"/>
  <c r="D596" i="7"/>
  <c r="D872" i="7" s="1"/>
  <c r="D32" i="8" s="1"/>
  <c r="D108" i="8" s="1"/>
  <c r="D135" i="9" s="1"/>
  <c r="F573" i="7"/>
  <c r="F844" i="7" s="1"/>
  <c r="F13" i="8" s="1"/>
  <c r="F109" i="8" s="1"/>
  <c r="F136" i="9" s="1"/>
  <c r="J574" i="7"/>
  <c r="J845" i="7" s="1"/>
  <c r="J14" i="8" s="1"/>
  <c r="J110" i="8" s="1"/>
  <c r="J137" i="9" s="1"/>
  <c r="C571" i="7"/>
  <c r="C842" i="7" s="1"/>
  <c r="C12" i="8" s="1"/>
  <c r="C107" i="8" s="1"/>
  <c r="C573" i="7"/>
  <c r="C844" i="7" s="1"/>
  <c r="H601" i="7"/>
  <c r="H877" i="7" s="1"/>
  <c r="H571" i="7"/>
  <c r="H842" i="7" s="1"/>
  <c r="H12" i="8" s="1"/>
  <c r="H107" i="8" s="1"/>
  <c r="H134" i="9" s="1"/>
  <c r="D617" i="7"/>
  <c r="D894" i="7" s="1"/>
  <c r="J576" i="7"/>
  <c r="J847" i="7" s="1"/>
  <c r="J15" i="8" s="1"/>
  <c r="J112" i="8" s="1"/>
  <c r="J139" i="9" s="1"/>
  <c r="B33" i="16"/>
  <c r="B97" i="13"/>
  <c r="B93" i="13"/>
  <c r="B29" i="16"/>
  <c r="B95" i="13"/>
  <c r="B31" i="16"/>
  <c r="B32" i="16"/>
  <c r="B96" i="13"/>
  <c r="B94" i="13"/>
  <c r="B30" i="16"/>
  <c r="D601" i="7"/>
  <c r="D877" i="7" s="1"/>
  <c r="D51" i="8" s="1"/>
  <c r="D116" i="8" s="1"/>
  <c r="D143" i="9" s="1"/>
  <c r="B117" i="4"/>
  <c r="B118" i="4"/>
  <c r="B114" i="4"/>
  <c r="B132" i="4"/>
  <c r="E11" i="12" s="1"/>
  <c r="B119" i="4"/>
  <c r="B113" i="4"/>
  <c r="B120" i="4"/>
  <c r="B116" i="4"/>
  <c r="B196" i="9"/>
  <c r="H207" i="9" s="1"/>
  <c r="B198" i="9"/>
  <c r="B193" i="9"/>
  <c r="E207" i="9" s="1"/>
  <c r="E11" i="13" s="1"/>
  <c r="B194" i="9"/>
  <c r="F207" i="9" s="1"/>
  <c r="B195" i="9"/>
  <c r="G207" i="9" s="1"/>
  <c r="B192" i="9"/>
  <c r="D207" i="9" s="1"/>
  <c r="B190" i="9"/>
  <c r="B207" i="9" s="1"/>
  <c r="B11" i="13" s="1"/>
  <c r="E99" i="12"/>
  <c r="E111" i="13" s="1"/>
  <c r="E119" i="12"/>
  <c r="E125" i="13" s="1"/>
  <c r="B100" i="12"/>
  <c r="B112" i="13" s="1"/>
  <c r="B63" i="16" s="1"/>
  <c r="C596" i="7"/>
  <c r="C872" i="7" s="1"/>
  <c r="C572" i="7"/>
  <c r="C843" i="7" s="1"/>
  <c r="C13" i="8"/>
  <c r="C109" i="8" s="1"/>
  <c r="C136" i="9" s="1"/>
  <c r="G33" i="8"/>
  <c r="G111" i="8" s="1"/>
  <c r="G138" i="9" s="1"/>
  <c r="E65" i="12"/>
  <c r="E83" i="13" s="1"/>
  <c r="E33" i="8"/>
  <c r="E111" i="8" s="1"/>
  <c r="E138" i="9" s="1"/>
  <c r="I32" i="8"/>
  <c r="I108" i="8" s="1"/>
  <c r="I135" i="9" s="1"/>
  <c r="I33" i="8"/>
  <c r="I111" i="8" s="1"/>
  <c r="I138" i="9" s="1"/>
  <c r="E100" i="12"/>
  <c r="E112" i="13" s="1"/>
  <c r="B95" i="12"/>
  <c r="B107" i="13" s="1"/>
  <c r="B57" i="16" s="1"/>
  <c r="B62" i="12"/>
  <c r="B80" i="13" s="1"/>
  <c r="B16" i="16" s="1"/>
  <c r="B32" i="8"/>
  <c r="B108" i="8" s="1"/>
  <c r="B135" i="9" s="1"/>
  <c r="B119" i="12"/>
  <c r="B125" i="13" s="1"/>
  <c r="B100" i="16" s="1"/>
  <c r="J51" i="8"/>
  <c r="J116" i="8" s="1"/>
  <c r="J143" i="9" s="1"/>
  <c r="B71" i="12"/>
  <c r="B89" i="13" s="1"/>
  <c r="B25" i="16" s="1"/>
  <c r="B52" i="8"/>
  <c r="B117" i="8" s="1"/>
  <c r="B144" i="9" s="1"/>
  <c r="E70" i="12"/>
  <c r="E88" i="13" s="1"/>
  <c r="E51" i="8"/>
  <c r="E116" i="8" s="1"/>
  <c r="E143" i="9" s="1"/>
  <c r="B120" i="12"/>
  <c r="B126" i="13" s="1"/>
  <c r="B101" i="16" s="1"/>
  <c r="C617" i="7"/>
  <c r="C894" i="7" s="1"/>
  <c r="C601" i="7"/>
  <c r="C877" i="7" s="1"/>
  <c r="C580" i="7"/>
  <c r="C851" i="7" s="1"/>
  <c r="F33" i="8"/>
  <c r="F111" i="8" s="1"/>
  <c r="F138" i="9" s="1"/>
  <c r="F596" i="7"/>
  <c r="F872" i="7" s="1"/>
  <c r="F572" i="7"/>
  <c r="F843" i="7" s="1"/>
  <c r="C52" i="8"/>
  <c r="C117" i="8" s="1"/>
  <c r="C144" i="9" s="1"/>
  <c r="G32" i="8"/>
  <c r="G108" i="8" s="1"/>
  <c r="G135" i="9" s="1"/>
  <c r="B134" i="9"/>
  <c r="G52" i="8"/>
  <c r="G117" i="8" s="1"/>
  <c r="G144" i="9" s="1"/>
  <c r="E120" i="12"/>
  <c r="E126" i="13" s="1"/>
  <c r="B65" i="12"/>
  <c r="B83" i="13" s="1"/>
  <c r="B19" i="16" s="1"/>
  <c r="B33" i="8"/>
  <c r="B111" i="8" s="1"/>
  <c r="B138" i="9" s="1"/>
  <c r="I52" i="8"/>
  <c r="I117" i="8" s="1"/>
  <c r="I144" i="9" s="1"/>
  <c r="B94" i="12"/>
  <c r="B106" i="13" s="1"/>
  <c r="B54" i="16" s="1"/>
  <c r="J134" i="9"/>
  <c r="E134" i="9"/>
  <c r="I51" i="8"/>
  <c r="I116" i="8" s="1"/>
  <c r="I143" i="9" s="1"/>
  <c r="E62" i="12"/>
  <c r="E80" i="13" s="1"/>
  <c r="E32" i="8"/>
  <c r="E108" i="8" s="1"/>
  <c r="E135" i="9" s="1"/>
  <c r="H33" i="8"/>
  <c r="H111" i="8" s="1"/>
  <c r="H138" i="9" s="1"/>
  <c r="B70" i="12"/>
  <c r="B88" i="13" s="1"/>
  <c r="B24" i="16" s="1"/>
  <c r="B51" i="8"/>
  <c r="B116" i="8" s="1"/>
  <c r="B143" i="9" s="1"/>
  <c r="D33" i="8"/>
  <c r="D111" i="8" s="1"/>
  <c r="D138" i="9" s="1"/>
  <c r="C33" i="8"/>
  <c r="C111" i="8" s="1"/>
  <c r="C138" i="9" s="1"/>
  <c r="F617" i="7"/>
  <c r="F894" i="7" s="1"/>
  <c r="F601" i="7"/>
  <c r="F877" i="7" s="1"/>
  <c r="F580" i="7"/>
  <c r="F851" i="7" s="1"/>
  <c r="E95" i="12"/>
  <c r="E107" i="13" s="1"/>
  <c r="J32" i="8"/>
  <c r="J108" i="8" s="1"/>
  <c r="J135" i="9" s="1"/>
  <c r="J33" i="8"/>
  <c r="J111" i="8" s="1"/>
  <c r="J138" i="9" s="1"/>
  <c r="D52" i="8"/>
  <c r="D117" i="8" s="1"/>
  <c r="D144" i="9" s="1"/>
  <c r="E94" i="12"/>
  <c r="E106" i="13" s="1"/>
  <c r="E71" i="12"/>
  <c r="E89" i="13" s="1"/>
  <c r="E52" i="8"/>
  <c r="E117" i="8" s="1"/>
  <c r="E144" i="9" s="1"/>
  <c r="B99" i="12"/>
  <c r="B111" i="13" s="1"/>
  <c r="B62" i="16" s="1"/>
  <c r="I134" i="9"/>
  <c r="D134" i="9"/>
  <c r="F52" i="8"/>
  <c r="F117" i="8" s="1"/>
  <c r="F144" i="9" s="1"/>
  <c r="G571" i="7" l="1"/>
  <c r="G842" i="7" s="1"/>
  <c r="G12" i="8" s="1"/>
  <c r="G107" i="8" s="1"/>
  <c r="G134" i="9" s="1"/>
  <c r="B64" i="12"/>
  <c r="B82" i="13" s="1"/>
  <c r="B18" i="16" s="1"/>
  <c r="J52" i="8"/>
  <c r="J117" i="8" s="1"/>
  <c r="J144" i="9" s="1"/>
  <c r="G143" i="9"/>
  <c r="G141" i="8"/>
  <c r="H51" i="8"/>
  <c r="H116" i="8" s="1"/>
  <c r="H143" i="9" s="1"/>
  <c r="H160" i="9" s="1"/>
  <c r="I160" i="9"/>
  <c r="I141" i="8"/>
  <c r="E160" i="9"/>
  <c r="J160" i="9"/>
  <c r="B169" i="9" s="1"/>
  <c r="J207" i="9" s="1"/>
  <c r="J11" i="13" s="1"/>
  <c r="B141" i="8"/>
  <c r="D160" i="9"/>
  <c r="E141" i="8"/>
  <c r="B160" i="9"/>
  <c r="B218" i="9" s="1"/>
  <c r="D141" i="8"/>
  <c r="B130" i="4"/>
  <c r="C11" i="12" s="1"/>
  <c r="B133" i="4"/>
  <c r="F11" i="12" s="1"/>
  <c r="F11" i="13" s="1"/>
  <c r="B136" i="4"/>
  <c r="I11" i="12" s="1"/>
  <c r="B131" i="4"/>
  <c r="D11" i="12" s="1"/>
  <c r="B137" i="4"/>
  <c r="J11" i="12" s="1"/>
  <c r="E77" i="12"/>
  <c r="E73" i="12"/>
  <c r="E91" i="13" s="1"/>
  <c r="E82" i="12"/>
  <c r="E101" i="12"/>
  <c r="E113" i="13" s="1"/>
  <c r="E68" i="12"/>
  <c r="E86" i="13" s="1"/>
  <c r="E104" i="12"/>
  <c r="E67" i="12"/>
  <c r="E85" i="13" s="1"/>
  <c r="E121" i="12"/>
  <c r="E127" i="13" s="1"/>
  <c r="E76" i="12"/>
  <c r="E105" i="12"/>
  <c r="E75" i="12"/>
  <c r="E125" i="12"/>
  <c r="E69" i="12"/>
  <c r="E87" i="13" s="1"/>
  <c r="E124" i="12"/>
  <c r="E72" i="12"/>
  <c r="E90" i="13" s="1"/>
  <c r="E103" i="12"/>
  <c r="E115" i="13" s="1"/>
  <c r="E78" i="12"/>
  <c r="E126" i="12"/>
  <c r="E123" i="12"/>
  <c r="E129" i="13" s="1"/>
  <c r="E74" i="12"/>
  <c r="E92" i="13" s="1"/>
  <c r="E106" i="12"/>
  <c r="E80" i="12"/>
  <c r="E98" i="12"/>
  <c r="E110" i="13" s="1"/>
  <c r="E102" i="12"/>
  <c r="E114" i="13" s="1"/>
  <c r="E107" i="12"/>
  <c r="E122" i="12"/>
  <c r="E128" i="13" s="1"/>
  <c r="E81" i="12"/>
  <c r="E66" i="15"/>
  <c r="E81" i="15" s="1"/>
  <c r="E47" i="12"/>
  <c r="E127" i="12"/>
  <c r="E65" i="15"/>
  <c r="E80" i="15" s="1"/>
  <c r="E49" i="12"/>
  <c r="E39" i="12"/>
  <c r="E68" i="13" s="1"/>
  <c r="E31" i="12"/>
  <c r="E60" i="13" s="1"/>
  <c r="E23" i="12"/>
  <c r="E52" i="13" s="1"/>
  <c r="E42" i="12"/>
  <c r="E34" i="12"/>
  <c r="E63" i="13" s="1"/>
  <c r="E9" i="15" s="1"/>
  <c r="E21" i="15" s="1"/>
  <c r="E26" i="12"/>
  <c r="E55" i="13" s="1"/>
  <c r="E63" i="15"/>
  <c r="E78" i="15" s="1"/>
  <c r="E45" i="12"/>
  <c r="E37" i="12"/>
  <c r="E66" i="13" s="1"/>
  <c r="E29" i="12"/>
  <c r="E58" i="13" s="1"/>
  <c r="E48" i="12"/>
  <c r="E40" i="12"/>
  <c r="E69" i="13" s="1"/>
  <c r="E32" i="12"/>
  <c r="E61" i="13" s="1"/>
  <c r="E24" i="12"/>
  <c r="E53" i="13" s="1"/>
  <c r="E64" i="15"/>
  <c r="E79" i="15" s="1"/>
  <c r="E43" i="12"/>
  <c r="E35" i="12"/>
  <c r="E64" i="13" s="1"/>
  <c r="E10" i="15" s="1"/>
  <c r="E22" i="15" s="1"/>
  <c r="E27" i="12"/>
  <c r="E56" i="13" s="1"/>
  <c r="E46" i="12"/>
  <c r="E38" i="12"/>
  <c r="E67" i="13" s="1"/>
  <c r="E30" i="12"/>
  <c r="E59" i="13" s="1"/>
  <c r="E79" i="12"/>
  <c r="E67" i="15"/>
  <c r="E82" i="15" s="1"/>
  <c r="E62" i="15"/>
  <c r="E77" i="15" s="1"/>
  <c r="E41" i="12"/>
  <c r="E70" i="13" s="1"/>
  <c r="E33" i="12"/>
  <c r="E62" i="13" s="1"/>
  <c r="E25" i="12"/>
  <c r="E54" i="13" s="1"/>
  <c r="E44" i="12"/>
  <c r="E36" i="12"/>
  <c r="E65" i="13" s="1"/>
  <c r="E11" i="15" s="1"/>
  <c r="E23" i="15" s="1"/>
  <c r="E28" i="12"/>
  <c r="E57" i="13" s="1"/>
  <c r="E96" i="12"/>
  <c r="E108" i="13" s="1"/>
  <c r="E97" i="12"/>
  <c r="E109" i="13" s="1"/>
  <c r="E64" i="12"/>
  <c r="E82" i="13" s="1"/>
  <c r="E63" i="12"/>
  <c r="E81" i="13" s="1"/>
  <c r="E61" i="12"/>
  <c r="E79" i="13" s="1"/>
  <c r="E66" i="12"/>
  <c r="E84" i="13" s="1"/>
  <c r="B135" i="4"/>
  <c r="H11" i="12" s="1"/>
  <c r="H11" i="13" s="1"/>
  <c r="D11" i="13"/>
  <c r="B134" i="4"/>
  <c r="G11" i="12" s="1"/>
  <c r="B39" i="13"/>
  <c r="B28" i="13"/>
  <c r="B91" i="14" s="1"/>
  <c r="B132" i="16" s="1"/>
  <c r="B27" i="13"/>
  <c r="B33" i="13"/>
  <c r="B95" i="14" s="1"/>
  <c r="B137" i="16" s="1"/>
  <c r="B37" i="13"/>
  <c r="B175" i="16" s="1"/>
  <c r="B30" i="13"/>
  <c r="B29" i="13"/>
  <c r="B92" i="14" s="1"/>
  <c r="B133" i="16" s="1"/>
  <c r="B43" i="13"/>
  <c r="B38" i="13"/>
  <c r="B176" i="16" s="1"/>
  <c r="B32" i="13"/>
  <c r="B94" i="14" s="1"/>
  <c r="B136" i="16" s="1"/>
  <c r="B34" i="13"/>
  <c r="B96" i="14" s="1"/>
  <c r="B138" i="16" s="1"/>
  <c r="B36" i="13"/>
  <c r="B174" i="16" s="1"/>
  <c r="B31" i="13"/>
  <c r="B93" i="14" s="1"/>
  <c r="B135" i="16" s="1"/>
  <c r="B35" i="13"/>
  <c r="B97" i="14" s="1"/>
  <c r="B139" i="16" s="1"/>
  <c r="B41" i="13"/>
  <c r="B26" i="13"/>
  <c r="B90" i="14" s="1"/>
  <c r="B130" i="16" s="1"/>
  <c r="B40" i="13"/>
  <c r="B25" i="13"/>
  <c r="B89" i="14" s="1"/>
  <c r="B129" i="16" s="1"/>
  <c r="B42" i="13"/>
  <c r="E25" i="13"/>
  <c r="E89" i="14" s="1"/>
  <c r="E38" i="13"/>
  <c r="E30" i="13"/>
  <c r="E35" i="13"/>
  <c r="E97" i="14" s="1"/>
  <c r="E31" i="13"/>
  <c r="E93" i="14" s="1"/>
  <c r="E39" i="13"/>
  <c r="E28" i="13"/>
  <c r="E91" i="14" s="1"/>
  <c r="E36" i="13"/>
  <c r="E33" i="13"/>
  <c r="E95" i="14" s="1"/>
  <c r="E42" i="13"/>
  <c r="E37" i="13"/>
  <c r="E32" i="13"/>
  <c r="E94" i="14" s="1"/>
  <c r="E43" i="13"/>
  <c r="E41" i="13"/>
  <c r="E29" i="13"/>
  <c r="E92" i="14" s="1"/>
  <c r="E34" i="13"/>
  <c r="E96" i="14" s="1"/>
  <c r="E26" i="13"/>
  <c r="E90" i="14" s="1"/>
  <c r="E27" i="13"/>
  <c r="E40" i="13"/>
  <c r="D26" i="13"/>
  <c r="D90" i="14" s="1"/>
  <c r="D40" i="13"/>
  <c r="D39" i="13"/>
  <c r="D35" i="13"/>
  <c r="D97" i="14" s="1"/>
  <c r="D33" i="13"/>
  <c r="D95" i="14" s="1"/>
  <c r="D38" i="13"/>
  <c r="D41" i="13"/>
  <c r="D43" i="13"/>
  <c r="D25" i="13"/>
  <c r="D89" i="14" s="1"/>
  <c r="D31" i="13"/>
  <c r="D93" i="14" s="1"/>
  <c r="D37" i="13"/>
  <c r="D36" i="13"/>
  <c r="D27" i="13"/>
  <c r="D32" i="13"/>
  <c r="D94" i="14" s="1"/>
  <c r="D30" i="13"/>
  <c r="D28" i="13"/>
  <c r="D91" i="14" s="1"/>
  <c r="D42" i="13"/>
  <c r="D34" i="13"/>
  <c r="D96" i="14" s="1"/>
  <c r="D29" i="13"/>
  <c r="D92" i="14" s="1"/>
  <c r="C165" i="22"/>
  <c r="E57" i="16"/>
  <c r="F70" i="12"/>
  <c r="F88" i="13" s="1"/>
  <c r="F51" i="8"/>
  <c r="F116" i="8" s="1"/>
  <c r="F143" i="9" s="1"/>
  <c r="F99" i="12"/>
  <c r="F111" i="13" s="1"/>
  <c r="D353" i="22"/>
  <c r="E101" i="16"/>
  <c r="C70" i="12"/>
  <c r="C88" i="13" s="1"/>
  <c r="C51" i="8"/>
  <c r="C116" i="8" s="1"/>
  <c r="C143" i="9" s="1"/>
  <c r="B321" i="22"/>
  <c r="E24" i="16"/>
  <c r="B165" i="22"/>
  <c r="E19" i="16"/>
  <c r="C62" i="12"/>
  <c r="C80" i="13" s="1"/>
  <c r="C32" i="8"/>
  <c r="C108" i="8" s="1"/>
  <c r="C135" i="9" s="1"/>
  <c r="D321" i="22"/>
  <c r="E100" i="16"/>
  <c r="B353" i="22"/>
  <c r="E25" i="16"/>
  <c r="F119" i="12"/>
  <c r="F125" i="13" s="1"/>
  <c r="B73" i="22"/>
  <c r="E16" i="16"/>
  <c r="E218" i="9"/>
  <c r="F62" i="12"/>
  <c r="F80" i="13" s="1"/>
  <c r="F32" i="8"/>
  <c r="F108" i="8" s="1"/>
  <c r="F135" i="9" s="1"/>
  <c r="C99" i="12"/>
  <c r="C111" i="13" s="1"/>
  <c r="C353" i="22"/>
  <c r="E63" i="16"/>
  <c r="C134" i="9"/>
  <c r="C94" i="12"/>
  <c r="C106" i="13" s="1"/>
  <c r="C73" i="22"/>
  <c r="E54" i="16"/>
  <c r="F134" i="9"/>
  <c r="F94" i="12"/>
  <c r="F106" i="13" s="1"/>
  <c r="C119" i="12"/>
  <c r="C125" i="13" s="1"/>
  <c r="C321" i="22"/>
  <c r="E62" i="16"/>
  <c r="E165" i="22" l="1"/>
  <c r="G160" i="9"/>
  <c r="D218" i="9"/>
  <c r="J141" i="8"/>
  <c r="J218" i="9" s="1"/>
  <c r="I218" i="9"/>
  <c r="G218" i="9"/>
  <c r="F141" i="8"/>
  <c r="H141" i="8"/>
  <c r="H218" i="9" s="1"/>
  <c r="F160" i="9"/>
  <c r="C141" i="8"/>
  <c r="J37" i="13"/>
  <c r="J26" i="13"/>
  <c r="J90" i="14" s="1"/>
  <c r="J32" i="13"/>
  <c r="J94" i="14" s="1"/>
  <c r="J35" i="13"/>
  <c r="J97" i="14" s="1"/>
  <c r="J38" i="13"/>
  <c r="J39" i="13"/>
  <c r="J36" i="13"/>
  <c r="J28" i="13"/>
  <c r="J91" i="14" s="1"/>
  <c r="J30" i="13"/>
  <c r="J31" i="13"/>
  <c r="J93" i="14" s="1"/>
  <c r="J40" i="13"/>
  <c r="J41" i="13"/>
  <c r="J34" i="13"/>
  <c r="J96" i="14" s="1"/>
  <c r="J27" i="13"/>
  <c r="J33" i="13"/>
  <c r="J95" i="14" s="1"/>
  <c r="J25" i="13"/>
  <c r="J89" i="14" s="1"/>
  <c r="J43" i="13"/>
  <c r="J42" i="13"/>
  <c r="J29" i="13"/>
  <c r="J92" i="14" s="1"/>
  <c r="C160" i="9"/>
  <c r="E73" i="22"/>
  <c r="F20" i="10"/>
  <c r="G68" i="10" s="1"/>
  <c r="H39" i="13"/>
  <c r="H25" i="13"/>
  <c r="H89" i="14" s="1"/>
  <c r="H40" i="13"/>
  <c r="H29" i="13"/>
  <c r="H92" i="14" s="1"/>
  <c r="H38" i="13"/>
  <c r="H36" i="13"/>
  <c r="H31" i="13"/>
  <c r="H93" i="14" s="1"/>
  <c r="H42" i="13"/>
  <c r="H27" i="13"/>
  <c r="H34" i="13"/>
  <c r="H96" i="14" s="1"/>
  <c r="H28" i="13"/>
  <c r="H91" i="14" s="1"/>
  <c r="H37" i="13"/>
  <c r="H35" i="13"/>
  <c r="H97" i="14" s="1"/>
  <c r="H41" i="13"/>
  <c r="H32" i="13"/>
  <c r="H94" i="14" s="1"/>
  <c r="H43" i="13"/>
  <c r="H30" i="13"/>
  <c r="H33" i="13"/>
  <c r="H95" i="14" s="1"/>
  <c r="H26" i="13"/>
  <c r="H90" i="14" s="1"/>
  <c r="F39" i="13"/>
  <c r="F32" i="13"/>
  <c r="F94" i="14" s="1"/>
  <c r="F28" i="13"/>
  <c r="F91" i="14" s="1"/>
  <c r="F26" i="13"/>
  <c r="F90" i="14" s="1"/>
  <c r="F31" i="13"/>
  <c r="F93" i="14" s="1"/>
  <c r="F41" i="13"/>
  <c r="F42" i="13"/>
  <c r="F30" i="13"/>
  <c r="F33" i="13"/>
  <c r="F95" i="14" s="1"/>
  <c r="F25" i="13"/>
  <c r="F89" i="14" s="1"/>
  <c r="F34" i="13"/>
  <c r="F96" i="14" s="1"/>
  <c r="F38" i="13"/>
  <c r="F37" i="13"/>
  <c r="F35" i="13"/>
  <c r="F97" i="14" s="1"/>
  <c r="F27" i="13"/>
  <c r="F40" i="13"/>
  <c r="F29" i="13"/>
  <c r="F92" i="14" s="1"/>
  <c r="F43" i="13"/>
  <c r="F36" i="13"/>
  <c r="E15" i="16"/>
  <c r="B41" i="22"/>
  <c r="E59" i="16"/>
  <c r="C225" i="22"/>
  <c r="F855" i="22"/>
  <c r="E224" i="16"/>
  <c r="E38" i="16"/>
  <c r="B759" i="22"/>
  <c r="E221" i="16"/>
  <c r="D759" i="22"/>
  <c r="B823" i="22"/>
  <c r="E40" i="16"/>
  <c r="F727" i="22"/>
  <c r="E220" i="16"/>
  <c r="E222" i="16"/>
  <c r="F791" i="22"/>
  <c r="B791" i="22"/>
  <c r="E39" i="16"/>
  <c r="C289" i="22"/>
  <c r="E61" i="16"/>
  <c r="D449" i="22"/>
  <c r="E104" i="16"/>
  <c r="E26" i="16"/>
  <c r="B385" i="22"/>
  <c r="B481" i="22"/>
  <c r="C481" i="22" s="1"/>
  <c r="E29" i="16"/>
  <c r="E93" i="13"/>
  <c r="B225" i="22"/>
  <c r="E225" i="22" s="1"/>
  <c r="E21" i="16"/>
  <c r="E41" i="16"/>
  <c r="B855" i="22"/>
  <c r="I20" i="10"/>
  <c r="J68" i="10" s="1"/>
  <c r="H20" i="10"/>
  <c r="I68" i="10" s="1"/>
  <c r="G20" i="10"/>
  <c r="H68" i="10" s="1"/>
  <c r="B105" i="22"/>
  <c r="C105" i="22" s="1"/>
  <c r="E17" i="16"/>
  <c r="E33" i="16"/>
  <c r="E97" i="13"/>
  <c r="B601" i="22"/>
  <c r="E117" i="16"/>
  <c r="D855" i="22"/>
  <c r="D417" i="22"/>
  <c r="E103" i="16"/>
  <c r="B727" i="22"/>
  <c r="E37" i="16"/>
  <c r="D791" i="22"/>
  <c r="E115" i="16"/>
  <c r="E109" i="16"/>
  <c r="D601" i="22"/>
  <c r="E130" i="13"/>
  <c r="E75" i="16"/>
  <c r="C727" i="22"/>
  <c r="C601" i="22"/>
  <c r="E71" i="16"/>
  <c r="E116" i="13"/>
  <c r="B417" i="22"/>
  <c r="E27" i="16"/>
  <c r="I126" i="12"/>
  <c r="I80" i="12"/>
  <c r="I107" i="12"/>
  <c r="I69" i="12"/>
  <c r="I87" i="13" s="1"/>
  <c r="I81" i="12"/>
  <c r="I122" i="12"/>
  <c r="I128" i="13" s="1"/>
  <c r="I124" i="12"/>
  <c r="I101" i="12"/>
  <c r="I113" i="13" s="1"/>
  <c r="I76" i="12"/>
  <c r="I68" i="12"/>
  <c r="I86" i="13" s="1"/>
  <c r="I67" i="12"/>
  <c r="I85" i="13" s="1"/>
  <c r="I103" i="12"/>
  <c r="I115" i="13" s="1"/>
  <c r="I96" i="12"/>
  <c r="I108" i="13" s="1"/>
  <c r="I106" i="12"/>
  <c r="I78" i="12"/>
  <c r="I82" i="12"/>
  <c r="I72" i="12"/>
  <c r="I90" i="13" s="1"/>
  <c r="I123" i="12"/>
  <c r="I129" i="13" s="1"/>
  <c r="I105" i="12"/>
  <c r="I79" i="12"/>
  <c r="I98" i="12"/>
  <c r="I110" i="13" s="1"/>
  <c r="I73" i="12"/>
  <c r="I91" i="13" s="1"/>
  <c r="I125" i="12"/>
  <c r="I77" i="12"/>
  <c r="I102" i="12"/>
  <c r="I114" i="13" s="1"/>
  <c r="I104" i="12"/>
  <c r="I63" i="15"/>
  <c r="I78" i="15" s="1"/>
  <c r="I49" i="12"/>
  <c r="I41" i="12"/>
  <c r="I70" i="13" s="1"/>
  <c r="I33" i="12"/>
  <c r="I62" i="13" s="1"/>
  <c r="I25" i="12"/>
  <c r="I54" i="13" s="1"/>
  <c r="I44" i="12"/>
  <c r="I36" i="12"/>
  <c r="I65" i="13" s="1"/>
  <c r="I11" i="15" s="1"/>
  <c r="I23" i="15" s="1"/>
  <c r="I64" i="15"/>
  <c r="I79" i="15" s="1"/>
  <c r="I43" i="12"/>
  <c r="I31" i="12"/>
  <c r="I60" i="13" s="1"/>
  <c r="I48" i="12"/>
  <c r="I28" i="12"/>
  <c r="I57" i="13" s="1"/>
  <c r="I67" i="15"/>
  <c r="I82" i="15" s="1"/>
  <c r="I62" i="15"/>
  <c r="I77" i="15" s="1"/>
  <c r="I39" i="12"/>
  <c r="I68" i="13" s="1"/>
  <c r="I29" i="12"/>
  <c r="I58" i="13" s="1"/>
  <c r="I46" i="12"/>
  <c r="I34" i="12"/>
  <c r="I63" i="13" s="1"/>
  <c r="I9" i="15" s="1"/>
  <c r="I21" i="15" s="1"/>
  <c r="I26" i="12"/>
  <c r="I55" i="13" s="1"/>
  <c r="I97" i="12"/>
  <c r="I109" i="13" s="1"/>
  <c r="I127" i="12"/>
  <c r="I65" i="15"/>
  <c r="I80" i="15" s="1"/>
  <c r="I47" i="12"/>
  <c r="I37" i="12"/>
  <c r="I66" i="13" s="1"/>
  <c r="I27" i="12"/>
  <c r="I56" i="13" s="1"/>
  <c r="I42" i="12"/>
  <c r="I32" i="12"/>
  <c r="I61" i="13" s="1"/>
  <c r="I24" i="12"/>
  <c r="I53" i="13" s="1"/>
  <c r="I121" i="12"/>
  <c r="I127" i="13" s="1"/>
  <c r="I66" i="15"/>
  <c r="I81" i="15" s="1"/>
  <c r="I45" i="12"/>
  <c r="I35" i="12"/>
  <c r="I64" i="13" s="1"/>
  <c r="I10" i="15" s="1"/>
  <c r="I22" i="15" s="1"/>
  <c r="I23" i="12"/>
  <c r="I52" i="13" s="1"/>
  <c r="I40" i="12"/>
  <c r="I69" i="13" s="1"/>
  <c r="I30" i="12"/>
  <c r="I59" i="13" s="1"/>
  <c r="I75" i="12"/>
  <c r="I38" i="12"/>
  <c r="I67" i="13" s="1"/>
  <c r="I74" i="12"/>
  <c r="I92" i="13" s="1"/>
  <c r="I66" i="12"/>
  <c r="I84" i="13" s="1"/>
  <c r="I63" i="12"/>
  <c r="I81" i="13" s="1"/>
  <c r="I64" i="12"/>
  <c r="I82" i="13" s="1"/>
  <c r="I61" i="12"/>
  <c r="I79" i="13" s="1"/>
  <c r="I62" i="12"/>
  <c r="I80" i="13" s="1"/>
  <c r="I94" i="12"/>
  <c r="I106" i="13" s="1"/>
  <c r="I99" i="12"/>
  <c r="I111" i="13" s="1"/>
  <c r="I119" i="12"/>
  <c r="I125" i="13" s="1"/>
  <c r="I120" i="12"/>
  <c r="I126" i="13" s="1"/>
  <c r="I65" i="12"/>
  <c r="I83" i="13" s="1"/>
  <c r="I11" i="13"/>
  <c r="I71" i="12"/>
  <c r="I89" i="13" s="1"/>
  <c r="I70" i="12"/>
  <c r="I88" i="13" s="1"/>
  <c r="I100" i="12"/>
  <c r="I112" i="13" s="1"/>
  <c r="I95" i="12"/>
  <c r="I107" i="13" s="1"/>
  <c r="C96" i="12"/>
  <c r="C108" i="13" s="1"/>
  <c r="C125" i="12"/>
  <c r="C69" i="12"/>
  <c r="C87" i="13" s="1"/>
  <c r="C101" i="12"/>
  <c r="C113" i="13" s="1"/>
  <c r="C77" i="12"/>
  <c r="C82" i="12"/>
  <c r="C121" i="12"/>
  <c r="C127" i="13" s="1"/>
  <c r="C107" i="12"/>
  <c r="C81" i="12"/>
  <c r="C104" i="12"/>
  <c r="C73" i="12"/>
  <c r="C91" i="13" s="1"/>
  <c r="C106" i="12"/>
  <c r="C102" i="12"/>
  <c r="C114" i="13" s="1"/>
  <c r="C124" i="12"/>
  <c r="C126" i="12"/>
  <c r="C127" i="12"/>
  <c r="C98" i="12"/>
  <c r="C110" i="13" s="1"/>
  <c r="C80" i="12"/>
  <c r="C97" i="12"/>
  <c r="C109" i="13" s="1"/>
  <c r="C105" i="12"/>
  <c r="C123" i="12"/>
  <c r="C129" i="13" s="1"/>
  <c r="C78" i="12"/>
  <c r="C75" i="12"/>
  <c r="C74" i="12"/>
  <c r="C92" i="13" s="1"/>
  <c r="C79" i="12"/>
  <c r="C67" i="12"/>
  <c r="C85" i="13" s="1"/>
  <c r="C103" i="12"/>
  <c r="C115" i="13" s="1"/>
  <c r="C72" i="12"/>
  <c r="C90" i="13" s="1"/>
  <c r="C76" i="12"/>
  <c r="C122" i="12"/>
  <c r="C128" i="13" s="1"/>
  <c r="C62" i="15"/>
  <c r="C77" i="15" s="1"/>
  <c r="C48" i="12"/>
  <c r="C40" i="12"/>
  <c r="C69" i="13" s="1"/>
  <c r="C24" i="12"/>
  <c r="C53" i="13" s="1"/>
  <c r="C43" i="12"/>
  <c r="C35" i="12"/>
  <c r="C64" i="13" s="1"/>
  <c r="C10" i="15" s="1"/>
  <c r="C22" i="15" s="1"/>
  <c r="C27" i="12"/>
  <c r="C56" i="13" s="1"/>
  <c r="C67" i="15"/>
  <c r="C82" i="15" s="1"/>
  <c r="C46" i="12"/>
  <c r="C38" i="12"/>
  <c r="C67" i="13" s="1"/>
  <c r="C30" i="12"/>
  <c r="C59" i="13" s="1"/>
  <c r="C49" i="12"/>
  <c r="C41" i="12"/>
  <c r="C70" i="13" s="1"/>
  <c r="C33" i="12"/>
  <c r="C62" i="13" s="1"/>
  <c r="C25" i="12"/>
  <c r="C54" i="13" s="1"/>
  <c r="C66" i="15"/>
  <c r="C81" i="15" s="1"/>
  <c r="C65" i="15"/>
  <c r="C80" i="15" s="1"/>
  <c r="C44" i="12"/>
  <c r="C36" i="12"/>
  <c r="C65" i="13" s="1"/>
  <c r="C11" i="15" s="1"/>
  <c r="C23" i="15" s="1"/>
  <c r="C28" i="12"/>
  <c r="C57" i="13" s="1"/>
  <c r="C47" i="12"/>
  <c r="C39" i="12"/>
  <c r="C68" i="13" s="1"/>
  <c r="C31" i="12"/>
  <c r="C60" i="13" s="1"/>
  <c r="C23" i="12"/>
  <c r="C52" i="13" s="1"/>
  <c r="C68" i="12"/>
  <c r="C86" i="13" s="1"/>
  <c r="C64" i="15"/>
  <c r="C79" i="15" s="1"/>
  <c r="C63" i="15"/>
  <c r="C78" i="15" s="1"/>
  <c r="C42" i="12"/>
  <c r="C34" i="12"/>
  <c r="C63" i="13" s="1"/>
  <c r="C9" i="15" s="1"/>
  <c r="C21" i="15" s="1"/>
  <c r="C26" i="12"/>
  <c r="C55" i="13" s="1"/>
  <c r="C45" i="12"/>
  <c r="C37" i="12"/>
  <c r="C66" i="13" s="1"/>
  <c r="C29" i="12"/>
  <c r="C58" i="13" s="1"/>
  <c r="C32" i="12"/>
  <c r="C61" i="13" s="1"/>
  <c r="C64" i="12"/>
  <c r="C82" i="13" s="1"/>
  <c r="C66" i="12"/>
  <c r="C84" i="13" s="1"/>
  <c r="C11" i="13"/>
  <c r="C63" i="12"/>
  <c r="C81" i="13" s="1"/>
  <c r="C71" i="12"/>
  <c r="C89" i="13" s="1"/>
  <c r="C100" i="12"/>
  <c r="C112" i="13" s="1"/>
  <c r="C120" i="12"/>
  <c r="C126" i="13" s="1"/>
  <c r="C95" i="12"/>
  <c r="C107" i="13" s="1"/>
  <c r="C61" i="12"/>
  <c r="C79" i="13" s="1"/>
  <c r="C65" i="12"/>
  <c r="C83" i="13" s="1"/>
  <c r="H98" i="12"/>
  <c r="H110" i="13" s="1"/>
  <c r="H63" i="15"/>
  <c r="H78" i="15" s="1"/>
  <c r="H49" i="12"/>
  <c r="H41" i="12"/>
  <c r="H70" i="13" s="1"/>
  <c r="H33" i="12"/>
  <c r="H62" i="13" s="1"/>
  <c r="H25" i="12"/>
  <c r="H54" i="13" s="1"/>
  <c r="H44" i="12"/>
  <c r="H36" i="12"/>
  <c r="H65" i="13" s="1"/>
  <c r="H11" i="15" s="1"/>
  <c r="H23" i="15" s="1"/>
  <c r="H28" i="12"/>
  <c r="H57" i="13" s="1"/>
  <c r="H77" i="12"/>
  <c r="H78" i="12"/>
  <c r="H72" i="12"/>
  <c r="H90" i="13" s="1"/>
  <c r="H82" i="12"/>
  <c r="H68" i="12"/>
  <c r="H86" i="13" s="1"/>
  <c r="H66" i="15"/>
  <c r="H81" i="15" s="1"/>
  <c r="H47" i="12"/>
  <c r="H39" i="12"/>
  <c r="H68" i="13" s="1"/>
  <c r="H31" i="12"/>
  <c r="H60" i="13" s="1"/>
  <c r="H23" i="12"/>
  <c r="H52" i="13" s="1"/>
  <c r="H42" i="12"/>
  <c r="H34" i="12"/>
  <c r="H63" i="13" s="1"/>
  <c r="H9" i="15" s="1"/>
  <c r="H21" i="15" s="1"/>
  <c r="H26" i="12"/>
  <c r="H55" i="13" s="1"/>
  <c r="H104" i="12"/>
  <c r="H75" i="12"/>
  <c r="H97" i="12"/>
  <c r="H109" i="13" s="1"/>
  <c r="H105" i="12"/>
  <c r="H67" i="15"/>
  <c r="H82" i="15" s="1"/>
  <c r="H64" i="15"/>
  <c r="H79" i="15" s="1"/>
  <c r="H45" i="12"/>
  <c r="H37" i="12"/>
  <c r="H66" i="13" s="1"/>
  <c r="H29" i="12"/>
  <c r="H58" i="13" s="1"/>
  <c r="H48" i="12"/>
  <c r="H40" i="12"/>
  <c r="H69" i="13" s="1"/>
  <c r="H32" i="12"/>
  <c r="H61" i="13" s="1"/>
  <c r="H24" i="12"/>
  <c r="H53" i="13" s="1"/>
  <c r="H79" i="12"/>
  <c r="H102" i="12"/>
  <c r="H114" i="13" s="1"/>
  <c r="H126" i="12"/>
  <c r="H107" i="12"/>
  <c r="H65" i="15"/>
  <c r="H80" i="15" s="1"/>
  <c r="H62" i="15"/>
  <c r="H77" i="15" s="1"/>
  <c r="H43" i="12"/>
  <c r="H35" i="12"/>
  <c r="H64" i="13" s="1"/>
  <c r="H10" i="15" s="1"/>
  <c r="H22" i="15" s="1"/>
  <c r="H27" i="12"/>
  <c r="H56" i="13" s="1"/>
  <c r="H46" i="12"/>
  <c r="H38" i="12"/>
  <c r="H67" i="13" s="1"/>
  <c r="H30" i="12"/>
  <c r="H59" i="13" s="1"/>
  <c r="H76" i="12"/>
  <c r="H124" i="12"/>
  <c r="H80" i="12"/>
  <c r="H81" i="12"/>
  <c r="H67" i="12"/>
  <c r="H85" i="13" s="1"/>
  <c r="H121" i="12"/>
  <c r="H127" i="13" s="1"/>
  <c r="H106" i="12"/>
  <c r="H123" i="12"/>
  <c r="H129" i="13" s="1"/>
  <c r="H74" i="12"/>
  <c r="H92" i="13" s="1"/>
  <c r="H125" i="12"/>
  <c r="H73" i="12"/>
  <c r="H91" i="13" s="1"/>
  <c r="H101" i="12"/>
  <c r="H113" i="13" s="1"/>
  <c r="H122" i="12"/>
  <c r="H128" i="13" s="1"/>
  <c r="H69" i="12"/>
  <c r="H87" i="13" s="1"/>
  <c r="H127" i="12"/>
  <c r="H96" i="12"/>
  <c r="H108" i="13" s="1"/>
  <c r="H103" i="12"/>
  <c r="H115" i="13" s="1"/>
  <c r="H64" i="12"/>
  <c r="H82" i="13" s="1"/>
  <c r="H66" i="12"/>
  <c r="H84" i="13" s="1"/>
  <c r="H61" i="12"/>
  <c r="H79" i="13" s="1"/>
  <c r="H63" i="12"/>
  <c r="H81" i="13" s="1"/>
  <c r="H70" i="12"/>
  <c r="H88" i="13" s="1"/>
  <c r="H120" i="12"/>
  <c r="H126" i="13" s="1"/>
  <c r="H119" i="12"/>
  <c r="H125" i="13" s="1"/>
  <c r="H62" i="12"/>
  <c r="H80" i="13" s="1"/>
  <c r="H65" i="12"/>
  <c r="H83" i="13" s="1"/>
  <c r="H95" i="12"/>
  <c r="H107" i="13" s="1"/>
  <c r="H94" i="12"/>
  <c r="H106" i="13" s="1"/>
  <c r="H100" i="12"/>
  <c r="H112" i="13" s="1"/>
  <c r="H99" i="12"/>
  <c r="H111" i="13" s="1"/>
  <c r="H71" i="12"/>
  <c r="H89" i="13" s="1"/>
  <c r="B133" i="22"/>
  <c r="E18" i="16"/>
  <c r="G449" i="22"/>
  <c r="E211" i="16"/>
  <c r="G417" i="22"/>
  <c r="E210" i="16"/>
  <c r="G385" i="22"/>
  <c r="E209" i="16"/>
  <c r="C855" i="22"/>
  <c r="E79" i="16"/>
  <c r="E77" i="16"/>
  <c r="C791" i="22"/>
  <c r="B571" i="22"/>
  <c r="C571" i="22" s="1"/>
  <c r="E96" i="13"/>
  <c r="E32" i="16"/>
  <c r="B289" i="22"/>
  <c r="E289" i="22" s="1"/>
  <c r="E23" i="16"/>
  <c r="B511" i="22"/>
  <c r="C511" i="22" s="1"/>
  <c r="E30" i="16"/>
  <c r="E94" i="13"/>
  <c r="E22" i="16"/>
  <c r="B257" i="22"/>
  <c r="E95" i="13"/>
  <c r="B541" i="22"/>
  <c r="C541" i="22" s="1"/>
  <c r="E31" i="16"/>
  <c r="D69" i="12"/>
  <c r="D87" i="13" s="1"/>
  <c r="D104" i="12"/>
  <c r="D78" i="12"/>
  <c r="D126" i="12"/>
  <c r="D80" i="12"/>
  <c r="D122" i="12"/>
  <c r="D128" i="13" s="1"/>
  <c r="D65" i="15"/>
  <c r="D80" i="15" s="1"/>
  <c r="D62" i="15"/>
  <c r="D77" i="15" s="1"/>
  <c r="D43" i="12"/>
  <c r="D35" i="12"/>
  <c r="D64" i="13" s="1"/>
  <c r="D10" i="15" s="1"/>
  <c r="D22" i="15" s="1"/>
  <c r="D27" i="12"/>
  <c r="D56" i="13" s="1"/>
  <c r="D46" i="12"/>
  <c r="D38" i="12"/>
  <c r="D67" i="13" s="1"/>
  <c r="D30" i="12"/>
  <c r="D59" i="13" s="1"/>
  <c r="D124" i="12"/>
  <c r="D77" i="12"/>
  <c r="D96" i="12"/>
  <c r="D108" i="13" s="1"/>
  <c r="D63" i="15"/>
  <c r="D78" i="15" s="1"/>
  <c r="D49" i="12"/>
  <c r="D41" i="12"/>
  <c r="D70" i="13" s="1"/>
  <c r="D33" i="12"/>
  <c r="D62" i="13" s="1"/>
  <c r="D25" i="12"/>
  <c r="D54" i="13" s="1"/>
  <c r="D44" i="12"/>
  <c r="D36" i="12"/>
  <c r="D65" i="13" s="1"/>
  <c r="D11" i="15" s="1"/>
  <c r="D23" i="15" s="1"/>
  <c r="D28" i="12"/>
  <c r="D57" i="13" s="1"/>
  <c r="D79" i="12"/>
  <c r="D97" i="12"/>
  <c r="D109" i="13" s="1"/>
  <c r="D106" i="12"/>
  <c r="D67" i="12"/>
  <c r="D85" i="13" s="1"/>
  <c r="D66" i="15"/>
  <c r="D81" i="15" s="1"/>
  <c r="D47" i="12"/>
  <c r="D39" i="12"/>
  <c r="D68" i="13" s="1"/>
  <c r="D31" i="12"/>
  <c r="D60" i="13" s="1"/>
  <c r="D23" i="12"/>
  <c r="D52" i="13" s="1"/>
  <c r="D42" i="12"/>
  <c r="D34" i="12"/>
  <c r="D63" i="13" s="1"/>
  <c r="D9" i="15" s="1"/>
  <c r="D21" i="15" s="1"/>
  <c r="D26" i="12"/>
  <c r="D55" i="13" s="1"/>
  <c r="D76" i="12"/>
  <c r="D121" i="12"/>
  <c r="D127" i="13" s="1"/>
  <c r="D123" i="12"/>
  <c r="D129" i="13" s="1"/>
  <c r="D127" i="12"/>
  <c r="D67" i="15"/>
  <c r="D82" i="15" s="1"/>
  <c r="D64" i="15"/>
  <c r="D79" i="15" s="1"/>
  <c r="D45" i="12"/>
  <c r="D37" i="12"/>
  <c r="D66" i="13" s="1"/>
  <c r="D29" i="12"/>
  <c r="D58" i="13" s="1"/>
  <c r="D48" i="12"/>
  <c r="D40" i="12"/>
  <c r="D69" i="13" s="1"/>
  <c r="D32" i="12"/>
  <c r="D61" i="13" s="1"/>
  <c r="D24" i="12"/>
  <c r="D53" i="13" s="1"/>
  <c r="D98" i="12"/>
  <c r="D110" i="13" s="1"/>
  <c r="D101" i="12"/>
  <c r="D113" i="13" s="1"/>
  <c r="D102" i="12"/>
  <c r="D114" i="13" s="1"/>
  <c r="D74" i="12"/>
  <c r="D92" i="13" s="1"/>
  <c r="D81" i="12"/>
  <c r="D107" i="12"/>
  <c r="D75" i="12"/>
  <c r="D103" i="12"/>
  <c r="D115" i="13" s="1"/>
  <c r="D68" i="12"/>
  <c r="D86" i="13" s="1"/>
  <c r="D125" i="12"/>
  <c r="D73" i="12"/>
  <c r="D91" i="13" s="1"/>
  <c r="D72" i="12"/>
  <c r="D90" i="13" s="1"/>
  <c r="D82" i="12"/>
  <c r="D105" i="12"/>
  <c r="D61" i="12"/>
  <c r="D79" i="13" s="1"/>
  <c r="D66" i="12"/>
  <c r="D84" i="13" s="1"/>
  <c r="D64" i="12"/>
  <c r="D82" i="13" s="1"/>
  <c r="D63" i="12"/>
  <c r="D81" i="13" s="1"/>
  <c r="D70" i="12"/>
  <c r="D88" i="13" s="1"/>
  <c r="D99" i="12"/>
  <c r="D111" i="13" s="1"/>
  <c r="D65" i="12"/>
  <c r="D83" i="13" s="1"/>
  <c r="D62" i="12"/>
  <c r="D80" i="13" s="1"/>
  <c r="D100" i="12"/>
  <c r="D112" i="13" s="1"/>
  <c r="D94" i="12"/>
  <c r="D106" i="13" s="1"/>
  <c r="D120" i="12"/>
  <c r="D126" i="13" s="1"/>
  <c r="D71" i="12"/>
  <c r="D89" i="13" s="1"/>
  <c r="D95" i="12"/>
  <c r="D107" i="13" s="1"/>
  <c r="D119" i="12"/>
  <c r="D125" i="13" s="1"/>
  <c r="F75" i="12"/>
  <c r="F104" i="12"/>
  <c r="F126" i="12"/>
  <c r="F102" i="12"/>
  <c r="F114" i="13" s="1"/>
  <c r="F98" i="12"/>
  <c r="F110" i="13" s="1"/>
  <c r="F72" i="12"/>
  <c r="F90" i="13" s="1"/>
  <c r="F96" i="12"/>
  <c r="F108" i="13" s="1"/>
  <c r="F80" i="12"/>
  <c r="F82" i="12"/>
  <c r="F69" i="12"/>
  <c r="F87" i="13" s="1"/>
  <c r="F77" i="12"/>
  <c r="F68" i="12"/>
  <c r="F86" i="13" s="1"/>
  <c r="F73" i="12"/>
  <c r="F91" i="13" s="1"/>
  <c r="F107" i="12"/>
  <c r="F76" i="12"/>
  <c r="F106" i="12"/>
  <c r="F78" i="12"/>
  <c r="F123" i="12"/>
  <c r="F129" i="13" s="1"/>
  <c r="F105" i="12"/>
  <c r="F74" i="12"/>
  <c r="F92" i="13" s="1"/>
  <c r="F122" i="12"/>
  <c r="F128" i="13" s="1"/>
  <c r="F121" i="12"/>
  <c r="F127" i="13" s="1"/>
  <c r="F81" i="12"/>
  <c r="F79" i="12"/>
  <c r="F64" i="15"/>
  <c r="F79" i="15" s="1"/>
  <c r="F63" i="15"/>
  <c r="F78" i="15" s="1"/>
  <c r="F42" i="12"/>
  <c r="F34" i="12"/>
  <c r="F63" i="13" s="1"/>
  <c r="F9" i="15" s="1"/>
  <c r="F21" i="15" s="1"/>
  <c r="F26" i="12"/>
  <c r="F55" i="13" s="1"/>
  <c r="F45" i="12"/>
  <c r="F37" i="12"/>
  <c r="F66" i="13" s="1"/>
  <c r="F29" i="12"/>
  <c r="F58" i="13" s="1"/>
  <c r="F97" i="12"/>
  <c r="F109" i="13" s="1"/>
  <c r="F127" i="12"/>
  <c r="F66" i="15"/>
  <c r="F81" i="15" s="1"/>
  <c r="F48" i="12"/>
  <c r="F38" i="12"/>
  <c r="F67" i="13" s="1"/>
  <c r="F28" i="12"/>
  <c r="F57" i="13" s="1"/>
  <c r="F43" i="12"/>
  <c r="F33" i="12"/>
  <c r="F62" i="13" s="1"/>
  <c r="F103" i="12"/>
  <c r="F115" i="13" s="1"/>
  <c r="F125" i="12"/>
  <c r="F101" i="12"/>
  <c r="F113" i="13" s="1"/>
  <c r="F62" i="15"/>
  <c r="F77" i="15" s="1"/>
  <c r="F46" i="12"/>
  <c r="F36" i="12"/>
  <c r="F65" i="13" s="1"/>
  <c r="F11" i="15" s="1"/>
  <c r="F23" i="15" s="1"/>
  <c r="F24" i="12"/>
  <c r="F53" i="13" s="1"/>
  <c r="F41" i="12"/>
  <c r="F70" i="13" s="1"/>
  <c r="F31" i="12"/>
  <c r="F60" i="13" s="1"/>
  <c r="F67" i="15"/>
  <c r="F82" i="15" s="1"/>
  <c r="F44" i="12"/>
  <c r="F32" i="12"/>
  <c r="F61" i="13" s="1"/>
  <c r="F49" i="12"/>
  <c r="F39" i="12"/>
  <c r="F68" i="13" s="1"/>
  <c r="F27" i="12"/>
  <c r="F56" i="13" s="1"/>
  <c r="F67" i="12"/>
  <c r="F85" i="13" s="1"/>
  <c r="F65" i="15"/>
  <c r="F80" i="15" s="1"/>
  <c r="F40" i="12"/>
  <c r="F69" i="13" s="1"/>
  <c r="F30" i="12"/>
  <c r="F59" i="13" s="1"/>
  <c r="F47" i="12"/>
  <c r="F35" i="12"/>
  <c r="F64" i="13" s="1"/>
  <c r="F10" i="15" s="1"/>
  <c r="F22" i="15" s="1"/>
  <c r="F25" i="12"/>
  <c r="F54" i="13" s="1"/>
  <c r="F124" i="12"/>
  <c r="F23" i="12"/>
  <c r="F52" i="13" s="1"/>
  <c r="F66" i="12"/>
  <c r="F84" i="13" s="1"/>
  <c r="F64" i="12"/>
  <c r="F82" i="13" s="1"/>
  <c r="F100" i="12"/>
  <c r="F112" i="13" s="1"/>
  <c r="F120" i="12"/>
  <c r="F126" i="13" s="1"/>
  <c r="F61" i="12"/>
  <c r="F79" i="13" s="1"/>
  <c r="F95" i="12"/>
  <c r="F107" i="13" s="1"/>
  <c r="F63" i="12"/>
  <c r="F81" i="13" s="1"/>
  <c r="F65" i="12"/>
  <c r="F83" i="13" s="1"/>
  <c r="F71" i="12"/>
  <c r="F89" i="13" s="1"/>
  <c r="D20" i="10"/>
  <c r="E68" i="10" s="1"/>
  <c r="G103" i="12"/>
  <c r="G115" i="13" s="1"/>
  <c r="G74" i="12"/>
  <c r="G92" i="13" s="1"/>
  <c r="G125" i="12"/>
  <c r="G79" i="12"/>
  <c r="G77" i="12"/>
  <c r="G122" i="12"/>
  <c r="G128" i="13" s="1"/>
  <c r="G67" i="12"/>
  <c r="G85" i="13" s="1"/>
  <c r="G106" i="12"/>
  <c r="G82" i="12"/>
  <c r="G124" i="12"/>
  <c r="G72" i="12"/>
  <c r="G90" i="13" s="1"/>
  <c r="G102" i="12"/>
  <c r="G114" i="13" s="1"/>
  <c r="G127" i="12"/>
  <c r="G123" i="12"/>
  <c r="G129" i="13" s="1"/>
  <c r="G105" i="12"/>
  <c r="G126" i="12"/>
  <c r="G62" i="15"/>
  <c r="G77" i="15" s="1"/>
  <c r="G48" i="12"/>
  <c r="G40" i="12"/>
  <c r="G69" i="13" s="1"/>
  <c r="G32" i="12"/>
  <c r="G61" i="13" s="1"/>
  <c r="G24" i="12"/>
  <c r="G53" i="13" s="1"/>
  <c r="G43" i="12"/>
  <c r="G35" i="12"/>
  <c r="G64" i="13" s="1"/>
  <c r="G10" i="15" s="1"/>
  <c r="G22" i="15" s="1"/>
  <c r="G27" i="12"/>
  <c r="G56" i="13" s="1"/>
  <c r="G104" i="12"/>
  <c r="G73" i="12"/>
  <c r="G91" i="13" s="1"/>
  <c r="G121" i="12"/>
  <c r="G127" i="13" s="1"/>
  <c r="G76" i="12"/>
  <c r="G75" i="12"/>
  <c r="G81" i="12"/>
  <c r="G66" i="15"/>
  <c r="G81" i="15" s="1"/>
  <c r="G65" i="15"/>
  <c r="G80" i="15" s="1"/>
  <c r="G44" i="12"/>
  <c r="G36" i="12"/>
  <c r="G65" i="13" s="1"/>
  <c r="G11" i="15" s="1"/>
  <c r="G23" i="15" s="1"/>
  <c r="G28" i="12"/>
  <c r="G57" i="13" s="1"/>
  <c r="G47" i="12"/>
  <c r="G39" i="12"/>
  <c r="G68" i="13" s="1"/>
  <c r="G31" i="12"/>
  <c r="G60" i="13" s="1"/>
  <c r="G23" i="12"/>
  <c r="G52" i="13" s="1"/>
  <c r="G67" i="15"/>
  <c r="G82" i="15" s="1"/>
  <c r="G38" i="12"/>
  <c r="G67" i="13" s="1"/>
  <c r="G49" i="12"/>
  <c r="G33" i="12"/>
  <c r="G62" i="13" s="1"/>
  <c r="G63" i="15"/>
  <c r="G78" i="15" s="1"/>
  <c r="G34" i="12"/>
  <c r="G63" i="13" s="1"/>
  <c r="G9" i="15" s="1"/>
  <c r="G21" i="15" s="1"/>
  <c r="G45" i="12"/>
  <c r="G29" i="12"/>
  <c r="G58" i="13" s="1"/>
  <c r="G46" i="12"/>
  <c r="G30" i="12"/>
  <c r="G59" i="13" s="1"/>
  <c r="G41" i="12"/>
  <c r="G70" i="13" s="1"/>
  <c r="G25" i="12"/>
  <c r="G54" i="13" s="1"/>
  <c r="G64" i="15"/>
  <c r="G79" i="15" s="1"/>
  <c r="G42" i="12"/>
  <c r="G26" i="12"/>
  <c r="G55" i="13" s="1"/>
  <c r="G37" i="12"/>
  <c r="G66" i="13" s="1"/>
  <c r="G101" i="12"/>
  <c r="G113" i="13" s="1"/>
  <c r="G107" i="12"/>
  <c r="G97" i="12"/>
  <c r="G109" i="13" s="1"/>
  <c r="G78" i="12"/>
  <c r="G80" i="12"/>
  <c r="G98" i="12"/>
  <c r="G110" i="13" s="1"/>
  <c r="G68" i="12"/>
  <c r="G86" i="13" s="1"/>
  <c r="G69" i="12"/>
  <c r="G87" i="13" s="1"/>
  <c r="G96" i="12"/>
  <c r="G108" i="13" s="1"/>
  <c r="G63" i="12"/>
  <c r="G81" i="13" s="1"/>
  <c r="G64" i="12"/>
  <c r="G82" i="13" s="1"/>
  <c r="G66" i="12"/>
  <c r="G84" i="13" s="1"/>
  <c r="G61" i="12"/>
  <c r="G79" i="13" s="1"/>
  <c r="G119" i="12"/>
  <c r="G125" i="13" s="1"/>
  <c r="G65" i="12"/>
  <c r="G83" i="13" s="1"/>
  <c r="G95" i="12"/>
  <c r="G107" i="13" s="1"/>
  <c r="G71" i="12"/>
  <c r="G89" i="13" s="1"/>
  <c r="G120" i="12"/>
  <c r="G126" i="13" s="1"/>
  <c r="G70" i="12"/>
  <c r="G88" i="13" s="1"/>
  <c r="G62" i="12"/>
  <c r="G80" i="13" s="1"/>
  <c r="G94" i="12"/>
  <c r="G106" i="13" s="1"/>
  <c r="G99" i="12"/>
  <c r="G111" i="13" s="1"/>
  <c r="G100" i="12"/>
  <c r="G112" i="13" s="1"/>
  <c r="E20" i="16"/>
  <c r="B197" i="22"/>
  <c r="C197" i="22" s="1"/>
  <c r="E60" i="16"/>
  <c r="C257" i="22"/>
  <c r="E36" i="16"/>
  <c r="B695" i="22"/>
  <c r="E695" i="22" s="1"/>
  <c r="E219" i="16"/>
  <c r="D695" i="22"/>
  <c r="E35" i="16"/>
  <c r="B663" i="22"/>
  <c r="D663" i="22" s="1"/>
  <c r="D28" i="23" s="1"/>
  <c r="B631" i="22"/>
  <c r="D631" i="22" s="1"/>
  <c r="E34" i="16"/>
  <c r="D823" i="22"/>
  <c r="E223" i="16"/>
  <c r="E65" i="16"/>
  <c r="C417" i="22"/>
  <c r="B449" i="22"/>
  <c r="E28" i="16"/>
  <c r="C449" i="22"/>
  <c r="E66" i="16"/>
  <c r="D727" i="22"/>
  <c r="E113" i="16"/>
  <c r="E102" i="16"/>
  <c r="D385" i="22"/>
  <c r="C385" i="22"/>
  <c r="E64" i="16"/>
  <c r="J79" i="12"/>
  <c r="J69" i="12"/>
  <c r="J87" i="13" s="1"/>
  <c r="J107" i="12"/>
  <c r="J80" i="12"/>
  <c r="J126" i="12"/>
  <c r="J77" i="12"/>
  <c r="J81" i="12"/>
  <c r="J74" i="12"/>
  <c r="J92" i="13" s="1"/>
  <c r="J101" i="12"/>
  <c r="J113" i="13" s="1"/>
  <c r="J102" i="12"/>
  <c r="J114" i="13" s="1"/>
  <c r="J104" i="12"/>
  <c r="J106" i="12"/>
  <c r="J76" i="12"/>
  <c r="J73" i="12"/>
  <c r="J91" i="13" s="1"/>
  <c r="J62" i="15"/>
  <c r="J77" i="15" s="1"/>
  <c r="J48" i="12"/>
  <c r="J40" i="12"/>
  <c r="J69" i="13" s="1"/>
  <c r="J32" i="12"/>
  <c r="J61" i="13" s="1"/>
  <c r="J24" i="12"/>
  <c r="J53" i="13" s="1"/>
  <c r="J43" i="12"/>
  <c r="J35" i="12"/>
  <c r="J64" i="13" s="1"/>
  <c r="J10" i="15" s="1"/>
  <c r="J22" i="15" s="1"/>
  <c r="J27" i="12"/>
  <c r="J56" i="13" s="1"/>
  <c r="J121" i="12"/>
  <c r="J127" i="13" s="1"/>
  <c r="J67" i="15"/>
  <c r="J82" i="15" s="1"/>
  <c r="J46" i="12"/>
  <c r="J38" i="12"/>
  <c r="J67" i="13" s="1"/>
  <c r="J30" i="12"/>
  <c r="J59" i="13" s="1"/>
  <c r="J49" i="12"/>
  <c r="J41" i="12"/>
  <c r="J70" i="13" s="1"/>
  <c r="J33" i="12"/>
  <c r="J62" i="13" s="1"/>
  <c r="J25" i="12"/>
  <c r="J54" i="13" s="1"/>
  <c r="J72" i="12"/>
  <c r="J90" i="13" s="1"/>
  <c r="J66" i="15"/>
  <c r="J81" i="15" s="1"/>
  <c r="J65" i="15"/>
  <c r="J80" i="15" s="1"/>
  <c r="J44" i="12"/>
  <c r="J36" i="12"/>
  <c r="J65" i="13" s="1"/>
  <c r="J11" i="15" s="1"/>
  <c r="J23" i="15" s="1"/>
  <c r="J28" i="12"/>
  <c r="J57" i="13" s="1"/>
  <c r="J47" i="12"/>
  <c r="J39" i="12"/>
  <c r="J68" i="13" s="1"/>
  <c r="J31" i="12"/>
  <c r="J60" i="13" s="1"/>
  <c r="J23" i="12"/>
  <c r="J52" i="13" s="1"/>
  <c r="J67" i="12"/>
  <c r="J85" i="13" s="1"/>
  <c r="J64" i="15"/>
  <c r="J79" i="15" s="1"/>
  <c r="J63" i="15"/>
  <c r="J78" i="15" s="1"/>
  <c r="J42" i="12"/>
  <c r="J34" i="12"/>
  <c r="J63" i="13" s="1"/>
  <c r="J9" i="15" s="1"/>
  <c r="J21" i="15" s="1"/>
  <c r="J26" i="12"/>
  <c r="J55" i="13" s="1"/>
  <c r="J45" i="12"/>
  <c r="J37" i="12"/>
  <c r="J66" i="13" s="1"/>
  <c r="J29" i="12"/>
  <c r="J58" i="13" s="1"/>
  <c r="J125" i="12"/>
  <c r="J75" i="12"/>
  <c r="J97" i="12"/>
  <c r="J109" i="13" s="1"/>
  <c r="J124" i="12"/>
  <c r="J78" i="12"/>
  <c r="J127" i="12"/>
  <c r="J122" i="12"/>
  <c r="J128" i="13" s="1"/>
  <c r="J98" i="12"/>
  <c r="J110" i="13" s="1"/>
  <c r="J96" i="12"/>
  <c r="J108" i="13" s="1"/>
  <c r="J105" i="12"/>
  <c r="J123" i="12"/>
  <c r="J129" i="13" s="1"/>
  <c r="J82" i="12"/>
  <c r="J103" i="12"/>
  <c r="J115" i="13" s="1"/>
  <c r="J68" i="12"/>
  <c r="J86" i="13" s="1"/>
  <c r="J63" i="12"/>
  <c r="J81" i="13" s="1"/>
  <c r="J66" i="12"/>
  <c r="J84" i="13" s="1"/>
  <c r="J64" i="12"/>
  <c r="J82" i="13" s="1"/>
  <c r="J61" i="12"/>
  <c r="J79" i="13" s="1"/>
  <c r="J120" i="12"/>
  <c r="J126" i="13" s="1"/>
  <c r="J100" i="12"/>
  <c r="J112" i="13" s="1"/>
  <c r="J71" i="12"/>
  <c r="J89" i="13" s="1"/>
  <c r="J65" i="12"/>
  <c r="J83" i="13" s="1"/>
  <c r="J70" i="12"/>
  <c r="J88" i="13" s="1"/>
  <c r="J119" i="12"/>
  <c r="J125" i="13" s="1"/>
  <c r="J94" i="12"/>
  <c r="J106" i="13" s="1"/>
  <c r="J99" i="12"/>
  <c r="J111" i="13" s="1"/>
  <c r="J95" i="12"/>
  <c r="J107" i="13" s="1"/>
  <c r="J62" i="12"/>
  <c r="J80" i="13" s="1"/>
  <c r="C20" i="10"/>
  <c r="D68" i="10" s="1"/>
  <c r="G11" i="13"/>
  <c r="H176" i="16"/>
  <c r="F452" i="22"/>
  <c r="D168" i="22"/>
  <c r="H133" i="16"/>
  <c r="H129" i="16"/>
  <c r="C44" i="22"/>
  <c r="C132" i="22"/>
  <c r="D132" i="16"/>
  <c r="F384" i="22"/>
  <c r="D174" i="16"/>
  <c r="E352" i="22"/>
  <c r="D139" i="16"/>
  <c r="E138" i="16"/>
  <c r="E321" i="22"/>
  <c r="D257" i="22"/>
  <c r="E136" i="16"/>
  <c r="F385" i="22"/>
  <c r="E174" i="16"/>
  <c r="E353" i="22"/>
  <c r="G353" i="22" s="1"/>
  <c r="D18" i="23" s="1"/>
  <c r="E139" i="16"/>
  <c r="C42" i="22"/>
  <c r="F129" i="16"/>
  <c r="D290" i="22"/>
  <c r="F137" i="16"/>
  <c r="D76" i="22"/>
  <c r="H130" i="16"/>
  <c r="D292" i="22"/>
  <c r="H137" i="16"/>
  <c r="D164" i="22"/>
  <c r="D133" i="16"/>
  <c r="D175" i="16"/>
  <c r="F416" i="22"/>
  <c r="D165" i="22"/>
  <c r="F165" i="22" s="1"/>
  <c r="E133" i="16"/>
  <c r="F417" i="22"/>
  <c r="E175" i="16"/>
  <c r="C133" i="22"/>
  <c r="D133" i="22" s="1"/>
  <c r="E132" i="16"/>
  <c r="F135" i="16"/>
  <c r="D226" i="22"/>
  <c r="D74" i="22"/>
  <c r="F130" i="16"/>
  <c r="C134" i="22"/>
  <c r="F132" i="16"/>
  <c r="D258" i="22"/>
  <c r="F136" i="16"/>
  <c r="D260" i="22"/>
  <c r="H136" i="16"/>
  <c r="E356" i="22"/>
  <c r="H139" i="16"/>
  <c r="H175" i="16"/>
  <c r="F420" i="22"/>
  <c r="C136" i="22"/>
  <c r="H132" i="16"/>
  <c r="D138" i="16"/>
  <c r="E320" i="22"/>
  <c r="D136" i="16"/>
  <c r="D256" i="22"/>
  <c r="D135" i="16"/>
  <c r="D224" i="22"/>
  <c r="F448" i="22"/>
  <c r="D176" i="16"/>
  <c r="F449" i="22"/>
  <c r="E176" i="16"/>
  <c r="F386" i="22"/>
  <c r="F174" i="16"/>
  <c r="F133" i="16"/>
  <c r="D166" i="22"/>
  <c r="E324" i="22"/>
  <c r="H138" i="16"/>
  <c r="D228" i="22"/>
  <c r="H135" i="16"/>
  <c r="F388" i="22"/>
  <c r="H174" i="16"/>
  <c r="C40" i="22"/>
  <c r="D129" i="16"/>
  <c r="D137" i="16"/>
  <c r="D288" i="22"/>
  <c r="D130" i="16"/>
  <c r="D72" i="22"/>
  <c r="D73" i="22"/>
  <c r="E130" i="16"/>
  <c r="D289" i="22"/>
  <c r="F289" i="22" s="1"/>
  <c r="E137" i="16"/>
  <c r="E135" i="16"/>
  <c r="D225" i="22"/>
  <c r="F225" i="22" s="1"/>
  <c r="C41" i="22"/>
  <c r="D41" i="22" s="1"/>
  <c r="E129" i="16"/>
  <c r="F139" i="16"/>
  <c r="E354" i="22"/>
  <c r="F175" i="16"/>
  <c r="F418" i="22"/>
  <c r="F450" i="22"/>
  <c r="F176" i="16"/>
  <c r="E322" i="22"/>
  <c r="F138" i="16"/>
  <c r="F218" i="9"/>
  <c r="C218" i="9"/>
  <c r="C74" i="22"/>
  <c r="F54" i="16"/>
  <c r="C71" i="22"/>
  <c r="C54" i="16"/>
  <c r="B74" i="22"/>
  <c r="E74" i="22" s="1"/>
  <c r="F16" i="16"/>
  <c r="D322" i="22"/>
  <c r="F100" i="16"/>
  <c r="F454" i="22"/>
  <c r="J176" i="16"/>
  <c r="E358" i="22"/>
  <c r="J139" i="16"/>
  <c r="D262" i="22"/>
  <c r="J136" i="16"/>
  <c r="D78" i="22"/>
  <c r="J130" i="16"/>
  <c r="F422" i="22"/>
  <c r="J175" i="16"/>
  <c r="D319" i="22"/>
  <c r="C100" i="16"/>
  <c r="C319" i="22"/>
  <c r="C62" i="16"/>
  <c r="F73" i="22"/>
  <c r="B71" i="22"/>
  <c r="C16" i="16"/>
  <c r="D170" i="22"/>
  <c r="J133" i="16"/>
  <c r="C46" i="22"/>
  <c r="J129" i="16"/>
  <c r="D294" i="22"/>
  <c r="J137" i="16"/>
  <c r="B322" i="22"/>
  <c r="F24" i="16"/>
  <c r="C322" i="22"/>
  <c r="F62" i="16"/>
  <c r="E326" i="22"/>
  <c r="J138" i="16"/>
  <c r="D230" i="22"/>
  <c r="J135" i="16"/>
  <c r="G321" i="22"/>
  <c r="D17" i="23" s="1"/>
  <c r="B319" i="22"/>
  <c r="C24" i="16"/>
  <c r="C138" i="22"/>
  <c r="J132" i="16"/>
  <c r="F390" i="22"/>
  <c r="J174" i="16"/>
  <c r="I385" i="22" l="1"/>
  <c r="D19" i="23" s="1"/>
  <c r="I449" i="22"/>
  <c r="D21" i="23" s="1"/>
  <c r="E71" i="22"/>
  <c r="I417" i="22"/>
  <c r="L417" i="22" s="1"/>
  <c r="F257" i="22"/>
  <c r="D15" i="23" s="1"/>
  <c r="G727" i="22"/>
  <c r="E759" i="22"/>
  <c r="D31" i="23" s="1"/>
  <c r="G855" i="22"/>
  <c r="G791" i="22"/>
  <c r="D9" i="23"/>
  <c r="H73" i="22"/>
  <c r="G73" i="22"/>
  <c r="H449" i="22"/>
  <c r="D25" i="23"/>
  <c r="D571" i="22"/>
  <c r="D22" i="23"/>
  <c r="D481" i="22"/>
  <c r="D24" i="23"/>
  <c r="D541" i="22"/>
  <c r="H417" i="22"/>
  <c r="H385" i="22"/>
  <c r="D8" i="23"/>
  <c r="F41" i="22"/>
  <c r="E41" i="22"/>
  <c r="D16" i="23"/>
  <c r="H289" i="22"/>
  <c r="G289" i="22"/>
  <c r="D11" i="23"/>
  <c r="F133" i="22"/>
  <c r="E133" i="22"/>
  <c r="D12" i="23"/>
  <c r="G165" i="22"/>
  <c r="H165" i="22"/>
  <c r="D27" i="23"/>
  <c r="F631" i="22"/>
  <c r="E631" i="22"/>
  <c r="E601" i="22"/>
  <c r="D10" i="23"/>
  <c r="D105" i="22"/>
  <c r="D14" i="23"/>
  <c r="H225" i="22"/>
  <c r="G225" i="22"/>
  <c r="D29" i="23"/>
  <c r="G695" i="22"/>
  <c r="F695" i="22"/>
  <c r="D13" i="23"/>
  <c r="D197" i="22"/>
  <c r="D23" i="23"/>
  <c r="D511" i="22"/>
  <c r="C170" i="22"/>
  <c r="J57" i="16"/>
  <c r="B326" i="22"/>
  <c r="J24" i="16"/>
  <c r="D358" i="22"/>
  <c r="J101" i="16"/>
  <c r="B110" i="22"/>
  <c r="C110" i="22" s="1"/>
  <c r="J17" i="16"/>
  <c r="D454" i="22"/>
  <c r="J104" i="16"/>
  <c r="J103" i="16"/>
  <c r="D422" i="22"/>
  <c r="C262" i="22"/>
  <c r="J60" i="16"/>
  <c r="B636" i="22"/>
  <c r="D636" i="22" s="1"/>
  <c r="J34" i="16"/>
  <c r="D828" i="22"/>
  <c r="J223" i="16"/>
  <c r="J38" i="16"/>
  <c r="B764" i="22"/>
  <c r="J210" i="16"/>
  <c r="G422" i="22"/>
  <c r="B516" i="22"/>
  <c r="C516" i="22" s="1"/>
  <c r="J30" i="16"/>
  <c r="J94" i="13"/>
  <c r="J64" i="16"/>
  <c r="C390" i="22"/>
  <c r="D796" i="22"/>
  <c r="J115" i="16"/>
  <c r="B606" i="22"/>
  <c r="J33" i="16"/>
  <c r="J97" i="13"/>
  <c r="C323" i="22"/>
  <c r="G62" i="16"/>
  <c r="D355" i="22"/>
  <c r="G101" i="16"/>
  <c r="D323" i="22"/>
  <c r="G100" i="16"/>
  <c r="G17" i="16"/>
  <c r="B107" i="22"/>
  <c r="C107" i="22" s="1"/>
  <c r="C291" i="22"/>
  <c r="G61" i="16"/>
  <c r="G79" i="16"/>
  <c r="C857" i="22"/>
  <c r="G34" i="16"/>
  <c r="B633" i="22"/>
  <c r="D633" i="22" s="1"/>
  <c r="G387" i="22"/>
  <c r="G209" i="16"/>
  <c r="G36" i="16"/>
  <c r="B697" i="22"/>
  <c r="B483" i="22"/>
  <c r="C483" i="22" s="1"/>
  <c r="G93" i="13"/>
  <c r="G29" i="16"/>
  <c r="C603" i="22"/>
  <c r="G71" i="16"/>
  <c r="G116" i="13"/>
  <c r="G219" i="16"/>
  <c r="D697" i="22"/>
  <c r="D857" i="22"/>
  <c r="G117" i="16"/>
  <c r="B857" i="22"/>
  <c r="G41" i="16"/>
  <c r="G31" i="16"/>
  <c r="G95" i="13"/>
  <c r="B543" i="22"/>
  <c r="C543" i="22" s="1"/>
  <c r="C451" i="22"/>
  <c r="G66" i="16"/>
  <c r="F57" i="16"/>
  <c r="C166" i="22"/>
  <c r="B134" i="22"/>
  <c r="D134" i="22" s="1"/>
  <c r="F18" i="16"/>
  <c r="F856" i="22"/>
  <c r="F224" i="16"/>
  <c r="G450" i="22"/>
  <c r="F211" i="16"/>
  <c r="D728" i="22"/>
  <c r="F113" i="16"/>
  <c r="D856" i="22"/>
  <c r="F117" i="16"/>
  <c r="F728" i="22"/>
  <c r="F220" i="16"/>
  <c r="D386" i="22"/>
  <c r="F102" i="16"/>
  <c r="D450" i="22"/>
  <c r="F104" i="16"/>
  <c r="F79" i="16"/>
  <c r="C856" i="22"/>
  <c r="B290" i="22"/>
  <c r="F23" i="16"/>
  <c r="B386" i="22"/>
  <c r="F26" i="16"/>
  <c r="C602" i="22"/>
  <c r="F71" i="16"/>
  <c r="F116" i="13"/>
  <c r="D25" i="16"/>
  <c r="B352" i="22"/>
  <c r="B72" i="22"/>
  <c r="D16" i="16"/>
  <c r="D17" i="16"/>
  <c r="B104" i="22"/>
  <c r="C104" i="22" s="1"/>
  <c r="C726" i="22"/>
  <c r="D75" i="16"/>
  <c r="D726" i="22"/>
  <c r="D113" i="16"/>
  <c r="C854" i="22"/>
  <c r="D79" i="16"/>
  <c r="D64" i="16"/>
  <c r="C384" i="22"/>
  <c r="D104" i="16"/>
  <c r="D448" i="22"/>
  <c r="G384" i="22"/>
  <c r="D209" i="16"/>
  <c r="D77" i="16"/>
  <c r="C790" i="22"/>
  <c r="G448" i="22"/>
  <c r="D211" i="16"/>
  <c r="B540" i="22"/>
  <c r="C540" i="22" s="1"/>
  <c r="D31" i="16"/>
  <c r="D95" i="13"/>
  <c r="B758" i="22"/>
  <c r="D38" i="16"/>
  <c r="D694" i="22"/>
  <c r="D219" i="16"/>
  <c r="D790" i="22"/>
  <c r="D115" i="16"/>
  <c r="C76" i="22"/>
  <c r="H54" i="16"/>
  <c r="H100" i="16"/>
  <c r="D324" i="22"/>
  <c r="B44" i="22"/>
  <c r="H15" i="16"/>
  <c r="C228" i="22"/>
  <c r="H59" i="16"/>
  <c r="C388" i="22"/>
  <c r="H64" i="16"/>
  <c r="H104" i="16"/>
  <c r="D452" i="22"/>
  <c r="B794" i="22"/>
  <c r="H39" i="16"/>
  <c r="G420" i="22"/>
  <c r="H210" i="16"/>
  <c r="C858" i="22"/>
  <c r="H79" i="16"/>
  <c r="H224" i="16"/>
  <c r="F858" i="22"/>
  <c r="H116" i="13"/>
  <c r="C604" i="22"/>
  <c r="H71" i="16"/>
  <c r="H223" i="16"/>
  <c r="D826" i="22"/>
  <c r="H96" i="13"/>
  <c r="B574" i="22"/>
  <c r="C574" i="22" s="1"/>
  <c r="H32" i="16"/>
  <c r="B698" i="22"/>
  <c r="H36" i="16"/>
  <c r="B163" i="22"/>
  <c r="C19" i="16"/>
  <c r="C351" i="22"/>
  <c r="C63" i="16"/>
  <c r="C20" i="16"/>
  <c r="B195" i="22"/>
  <c r="B629" i="22"/>
  <c r="C34" i="16"/>
  <c r="D821" i="22"/>
  <c r="C223" i="16"/>
  <c r="F853" i="22"/>
  <c r="C224" i="16"/>
  <c r="C103" i="16"/>
  <c r="D415" i="22"/>
  <c r="B223" i="22"/>
  <c r="C21" i="16"/>
  <c r="C32" i="16"/>
  <c r="C96" i="13"/>
  <c r="B569" i="22"/>
  <c r="B725" i="22"/>
  <c r="C37" i="16"/>
  <c r="D599" i="22"/>
  <c r="C109" i="16"/>
  <c r="C130" i="13"/>
  <c r="C71" i="16"/>
  <c r="C599" i="22"/>
  <c r="C116" i="13"/>
  <c r="C41" i="16"/>
  <c r="B853" i="22"/>
  <c r="C113" i="16"/>
  <c r="D725" i="22"/>
  <c r="B325" i="22"/>
  <c r="I24" i="16"/>
  <c r="D357" i="22"/>
  <c r="I101" i="16"/>
  <c r="B77" i="22"/>
  <c r="I16" i="16"/>
  <c r="B201" i="22"/>
  <c r="C201" i="22" s="1"/>
  <c r="I20" i="16"/>
  <c r="I40" i="16"/>
  <c r="B827" i="22"/>
  <c r="I211" i="16"/>
  <c r="G453" i="22"/>
  <c r="C421" i="22"/>
  <c r="I65" i="16"/>
  <c r="I61" i="16"/>
  <c r="C293" i="22"/>
  <c r="I26" i="16"/>
  <c r="B389" i="22"/>
  <c r="C229" i="22"/>
  <c r="I59" i="16"/>
  <c r="I94" i="13"/>
  <c r="B515" i="22"/>
  <c r="C515" i="22" s="1"/>
  <c r="I30" i="16"/>
  <c r="B795" i="22"/>
  <c r="I39" i="16"/>
  <c r="D795" i="22"/>
  <c r="I115" i="16"/>
  <c r="B20" i="10"/>
  <c r="C68" i="10" s="1"/>
  <c r="D44" i="22"/>
  <c r="G34" i="13"/>
  <c r="G96" i="14" s="1"/>
  <c r="G40" i="13"/>
  <c r="G29" i="13"/>
  <c r="G92" i="14" s="1"/>
  <c r="G33" i="13"/>
  <c r="G95" i="14" s="1"/>
  <c r="G38" i="13"/>
  <c r="G39" i="13"/>
  <c r="G27" i="13"/>
  <c r="G31" i="13"/>
  <c r="G93" i="14" s="1"/>
  <c r="G36" i="13"/>
  <c r="G35" i="13"/>
  <c r="G97" i="14" s="1"/>
  <c r="G43" i="13"/>
  <c r="G26" i="13"/>
  <c r="G90" i="14" s="1"/>
  <c r="G37" i="13"/>
  <c r="G30" i="13"/>
  <c r="G25" i="13"/>
  <c r="G89" i="14" s="1"/>
  <c r="G41" i="13"/>
  <c r="G42" i="13"/>
  <c r="G32" i="13"/>
  <c r="G94" i="14" s="1"/>
  <c r="G28" i="13"/>
  <c r="G91" i="14" s="1"/>
  <c r="C326" i="22"/>
  <c r="J62" i="16"/>
  <c r="J19" i="16"/>
  <c r="B170" i="22"/>
  <c r="B46" i="22"/>
  <c r="D46" i="22" s="1"/>
  <c r="J15" i="16"/>
  <c r="B262" i="22"/>
  <c r="J22" i="16"/>
  <c r="C732" i="22"/>
  <c r="J75" i="16"/>
  <c r="D860" i="22"/>
  <c r="J117" i="16"/>
  <c r="B486" i="22"/>
  <c r="C486" i="22" s="1"/>
  <c r="J29" i="16"/>
  <c r="J93" i="13"/>
  <c r="F732" i="22"/>
  <c r="J220" i="16"/>
  <c r="G454" i="22"/>
  <c r="J211" i="16"/>
  <c r="J26" i="16"/>
  <c r="B390" i="22"/>
  <c r="F860" i="22"/>
  <c r="J224" i="16"/>
  <c r="B668" i="22"/>
  <c r="D668" i="22" s="1"/>
  <c r="I28" i="23" s="1"/>
  <c r="J35" i="16"/>
  <c r="J40" i="16"/>
  <c r="B828" i="22"/>
  <c r="E828" i="22" s="1"/>
  <c r="C796" i="22"/>
  <c r="J77" i="16"/>
  <c r="B454" i="22"/>
  <c r="J28" i="16"/>
  <c r="B732" i="22"/>
  <c r="J37" i="16"/>
  <c r="C75" i="22"/>
  <c r="G54" i="16"/>
  <c r="G25" i="16"/>
  <c r="B355" i="22"/>
  <c r="B43" i="22"/>
  <c r="G15" i="16"/>
  <c r="C227" i="22"/>
  <c r="G59" i="16"/>
  <c r="G37" i="16"/>
  <c r="B729" i="22"/>
  <c r="C387" i="22"/>
  <c r="G64" i="16"/>
  <c r="G221" i="16"/>
  <c r="D761" i="22"/>
  <c r="B761" i="22"/>
  <c r="G38" i="16"/>
  <c r="G220" i="16"/>
  <c r="F729" i="22"/>
  <c r="F857" i="22"/>
  <c r="G224" i="16"/>
  <c r="F793" i="22"/>
  <c r="G222" i="16"/>
  <c r="G94" i="13"/>
  <c r="B513" i="22"/>
  <c r="C513" i="22" s="1"/>
  <c r="G30" i="16"/>
  <c r="G115" i="16"/>
  <c r="D793" i="22"/>
  <c r="G65" i="16"/>
  <c r="C419" i="22"/>
  <c r="C793" i="22"/>
  <c r="G77" i="16"/>
  <c r="G33" i="16"/>
  <c r="B603" i="22"/>
  <c r="G97" i="13"/>
  <c r="B354" i="22"/>
  <c r="F25" i="16"/>
  <c r="B42" i="22"/>
  <c r="D42" i="22" s="1"/>
  <c r="F15" i="16"/>
  <c r="F20" i="16"/>
  <c r="B198" i="22"/>
  <c r="C198" i="22" s="1"/>
  <c r="G418" i="22"/>
  <c r="F210" i="16"/>
  <c r="F792" i="22"/>
  <c r="F222" i="16"/>
  <c r="F38" i="16"/>
  <c r="B760" i="22"/>
  <c r="F66" i="16"/>
  <c r="C450" i="22"/>
  <c r="C258" i="22"/>
  <c r="F60" i="16"/>
  <c r="D760" i="22"/>
  <c r="F221" i="16"/>
  <c r="D418" i="22"/>
  <c r="F103" i="16"/>
  <c r="F32" i="16"/>
  <c r="F96" i="13"/>
  <c r="B572" i="22"/>
  <c r="C572" i="22" s="1"/>
  <c r="F27" i="16"/>
  <c r="B418" i="22"/>
  <c r="F41" i="16"/>
  <c r="B856" i="22"/>
  <c r="C290" i="22"/>
  <c r="F61" i="16"/>
  <c r="B482" i="22"/>
  <c r="C482" i="22" s="1"/>
  <c r="F29" i="16"/>
  <c r="F93" i="13"/>
  <c r="D352" i="22"/>
  <c r="D101" i="16"/>
  <c r="B164" i="22"/>
  <c r="D19" i="16"/>
  <c r="B132" i="22"/>
  <c r="D132" i="22" s="1"/>
  <c r="D18" i="16"/>
  <c r="B854" i="22"/>
  <c r="D41" i="16"/>
  <c r="B256" i="22"/>
  <c r="D22" i="16"/>
  <c r="D39" i="16"/>
  <c r="B790" i="22"/>
  <c r="C288" i="22"/>
  <c r="D61" i="16"/>
  <c r="B822" i="22"/>
  <c r="D40" i="16"/>
  <c r="D758" i="22"/>
  <c r="D221" i="16"/>
  <c r="D384" i="22"/>
  <c r="D102" i="16"/>
  <c r="D34" i="16"/>
  <c r="B630" i="22"/>
  <c r="D630" i="22" s="1"/>
  <c r="C256" i="22"/>
  <c r="D60" i="16"/>
  <c r="B694" i="22"/>
  <c r="E694" i="22" s="1"/>
  <c r="D36" i="16"/>
  <c r="D130" i="13"/>
  <c r="D600" i="22"/>
  <c r="D109" i="16"/>
  <c r="F790" i="22"/>
  <c r="D222" i="16"/>
  <c r="B570" i="22"/>
  <c r="C570" i="22" s="1"/>
  <c r="D32" i="16"/>
  <c r="D96" i="13"/>
  <c r="B356" i="22"/>
  <c r="H25" i="16"/>
  <c r="H57" i="16"/>
  <c r="C168" i="22"/>
  <c r="D356" i="22"/>
  <c r="H101" i="16"/>
  <c r="B200" i="22"/>
  <c r="C200" i="22" s="1"/>
  <c r="H20" i="16"/>
  <c r="D858" i="22"/>
  <c r="H117" i="16"/>
  <c r="B420" i="22"/>
  <c r="H27" i="16"/>
  <c r="C794" i="22"/>
  <c r="H77" i="16"/>
  <c r="B730" i="22"/>
  <c r="H37" i="16"/>
  <c r="H35" i="16"/>
  <c r="B666" i="22"/>
  <c r="D666" i="22" s="1"/>
  <c r="G28" i="23" s="1"/>
  <c r="D794" i="22"/>
  <c r="H115" i="16"/>
  <c r="C730" i="22"/>
  <c r="H75" i="16"/>
  <c r="B260" i="22"/>
  <c r="H22" i="16"/>
  <c r="B544" i="22"/>
  <c r="C544" i="22" s="1"/>
  <c r="H31" i="16"/>
  <c r="H95" i="13"/>
  <c r="F730" i="22"/>
  <c r="H220" i="16"/>
  <c r="B39" i="22"/>
  <c r="C15" i="16"/>
  <c r="B351" i="22"/>
  <c r="C25" i="16"/>
  <c r="B131" i="22"/>
  <c r="C18" i="16"/>
  <c r="F725" i="22"/>
  <c r="C220" i="16"/>
  <c r="C211" i="16"/>
  <c r="G447" i="22"/>
  <c r="C30" i="16"/>
  <c r="C94" i="13"/>
  <c r="B509" i="22"/>
  <c r="B599" i="22"/>
  <c r="E599" i="22" s="1"/>
  <c r="C97" i="13"/>
  <c r="C33" i="16"/>
  <c r="C104" i="16"/>
  <c r="D447" i="22"/>
  <c r="C287" i="22"/>
  <c r="C61" i="16"/>
  <c r="C65" i="16"/>
  <c r="C415" i="22"/>
  <c r="B789" i="22"/>
  <c r="C39" i="16"/>
  <c r="C95" i="13"/>
  <c r="C31" i="16"/>
  <c r="B539" i="22"/>
  <c r="C223" i="22"/>
  <c r="C59" i="16"/>
  <c r="I25" i="16"/>
  <c r="B357" i="22"/>
  <c r="D325" i="22"/>
  <c r="I100" i="16"/>
  <c r="B45" i="22"/>
  <c r="I15" i="16"/>
  <c r="B453" i="22"/>
  <c r="I28" i="16"/>
  <c r="D827" i="22"/>
  <c r="I223" i="16"/>
  <c r="B635" i="22"/>
  <c r="D635" i="22" s="1"/>
  <c r="I34" i="16"/>
  <c r="F795" i="22"/>
  <c r="I222" i="16"/>
  <c r="G389" i="22"/>
  <c r="I209" i="16"/>
  <c r="D699" i="22"/>
  <c r="I219" i="16"/>
  <c r="B699" i="22"/>
  <c r="I36" i="16"/>
  <c r="I95" i="13"/>
  <c r="B545" i="22"/>
  <c r="C545" i="22" s="1"/>
  <c r="I31" i="16"/>
  <c r="I33" i="16"/>
  <c r="I97" i="13"/>
  <c r="B605" i="22"/>
  <c r="B859" i="22"/>
  <c r="I41" i="16"/>
  <c r="I66" i="16"/>
  <c r="C453" i="22"/>
  <c r="I64" i="16"/>
  <c r="C389" i="22"/>
  <c r="B293" i="22"/>
  <c r="E293" i="22" s="1"/>
  <c r="I23" i="16"/>
  <c r="H791" i="22"/>
  <c r="H727" i="22"/>
  <c r="H855" i="22"/>
  <c r="F262" i="22"/>
  <c r="I15" i="23" s="1"/>
  <c r="E20" i="10"/>
  <c r="F68" i="10" s="1"/>
  <c r="J54" i="16"/>
  <c r="C78" i="22"/>
  <c r="B358" i="22"/>
  <c r="J25" i="16"/>
  <c r="B138" i="22"/>
  <c r="D138" i="22" s="1"/>
  <c r="J18" i="16"/>
  <c r="C454" i="22"/>
  <c r="I454" i="22" s="1"/>
  <c r="J66" i="16"/>
  <c r="C230" i="22"/>
  <c r="J59" i="16"/>
  <c r="J96" i="13"/>
  <c r="B576" i="22"/>
  <c r="C576" i="22" s="1"/>
  <c r="J32" i="16"/>
  <c r="J113" i="16"/>
  <c r="D732" i="22"/>
  <c r="D764" i="22"/>
  <c r="J221" i="16"/>
  <c r="B700" i="22"/>
  <c r="J36" i="16"/>
  <c r="D390" i="22"/>
  <c r="J102" i="16"/>
  <c r="D700" i="22"/>
  <c r="J219" i="16"/>
  <c r="J116" i="13"/>
  <c r="C606" i="22"/>
  <c r="J71" i="16"/>
  <c r="J39" i="16"/>
  <c r="B796" i="22"/>
  <c r="C860" i="22"/>
  <c r="J79" i="16"/>
  <c r="B75" i="22"/>
  <c r="E75" i="22" s="1"/>
  <c r="G16" i="16"/>
  <c r="C167" i="22"/>
  <c r="G57" i="16"/>
  <c r="G20" i="16"/>
  <c r="B199" i="22"/>
  <c r="C199" i="22" s="1"/>
  <c r="B291" i="22"/>
  <c r="E291" i="22" s="1"/>
  <c r="G23" i="16"/>
  <c r="G32" i="16"/>
  <c r="G96" i="13"/>
  <c r="B573" i="22"/>
  <c r="C573" i="22" s="1"/>
  <c r="G223" i="16"/>
  <c r="D825" i="22"/>
  <c r="D387" i="22"/>
  <c r="G102" i="16"/>
  <c r="G419" i="22"/>
  <c r="G210" i="16"/>
  <c r="C729" i="22"/>
  <c r="G75" i="16"/>
  <c r="B387" i="22"/>
  <c r="G26" i="16"/>
  <c r="B227" i="22"/>
  <c r="E227" i="22" s="1"/>
  <c r="G21" i="16"/>
  <c r="G113" i="16"/>
  <c r="D729" i="22"/>
  <c r="B166" i="22"/>
  <c r="F19" i="16"/>
  <c r="D354" i="22"/>
  <c r="F101" i="16"/>
  <c r="F21" i="16"/>
  <c r="B226" i="22"/>
  <c r="D696" i="22"/>
  <c r="F219" i="16"/>
  <c r="F40" i="16"/>
  <c r="B824" i="22"/>
  <c r="G386" i="22"/>
  <c r="F209" i="16"/>
  <c r="B602" i="22"/>
  <c r="F33" i="16"/>
  <c r="F97" i="13"/>
  <c r="F28" i="16"/>
  <c r="B450" i="22"/>
  <c r="F77" i="16"/>
  <c r="C792" i="22"/>
  <c r="F22" i="16"/>
  <c r="B258" i="22"/>
  <c r="F258" i="22" s="1"/>
  <c r="E15" i="23" s="1"/>
  <c r="F37" i="16"/>
  <c r="B728" i="22"/>
  <c r="C418" i="22"/>
  <c r="F65" i="16"/>
  <c r="D100" i="16"/>
  <c r="D320" i="22"/>
  <c r="D54" i="16"/>
  <c r="C72" i="22"/>
  <c r="C320" i="22"/>
  <c r="D62" i="16"/>
  <c r="B196" i="22"/>
  <c r="C196" i="22" s="1"/>
  <c r="D20" i="16"/>
  <c r="B384" i="22"/>
  <c r="D26" i="16"/>
  <c r="C448" i="22"/>
  <c r="D66" i="16"/>
  <c r="B448" i="22"/>
  <c r="D28" i="16"/>
  <c r="D224" i="16"/>
  <c r="F854" i="22"/>
  <c r="B510" i="22"/>
  <c r="C510" i="22" s="1"/>
  <c r="D30" i="16"/>
  <c r="D94" i="13"/>
  <c r="D822" i="22"/>
  <c r="D223" i="16"/>
  <c r="B600" i="22"/>
  <c r="D33" i="16"/>
  <c r="D97" i="13"/>
  <c r="F726" i="22"/>
  <c r="D220" i="16"/>
  <c r="G416" i="22"/>
  <c r="D210" i="16"/>
  <c r="D416" i="22"/>
  <c r="D103" i="16"/>
  <c r="D71" i="16"/>
  <c r="D116" i="13"/>
  <c r="C600" i="22"/>
  <c r="C324" i="22"/>
  <c r="H62" i="16"/>
  <c r="B168" i="22"/>
  <c r="H19" i="16"/>
  <c r="B324" i="22"/>
  <c r="G324" i="22" s="1"/>
  <c r="G17" i="23" s="1"/>
  <c r="H24" i="16"/>
  <c r="H18" i="16"/>
  <c r="B136" i="22"/>
  <c r="D136" i="22" s="1"/>
  <c r="B292" i="22"/>
  <c r="H23" i="16"/>
  <c r="D730" i="22"/>
  <c r="H113" i="16"/>
  <c r="D388" i="22"/>
  <c r="H102" i="16"/>
  <c r="H130" i="13"/>
  <c r="D604" i="22"/>
  <c r="H109" i="16"/>
  <c r="H38" i="16"/>
  <c r="B762" i="22"/>
  <c r="D698" i="22"/>
  <c r="H219" i="16"/>
  <c r="C420" i="22"/>
  <c r="H65" i="16"/>
  <c r="C260" i="22"/>
  <c r="H60" i="16"/>
  <c r="G388" i="22"/>
  <c r="H209" i="16"/>
  <c r="B858" i="22"/>
  <c r="H41" i="16"/>
  <c r="C292" i="22"/>
  <c r="H61" i="16"/>
  <c r="C57" i="16"/>
  <c r="C163" i="22"/>
  <c r="B103" i="22"/>
  <c r="C17" i="16"/>
  <c r="D757" i="22"/>
  <c r="C221" i="16"/>
  <c r="B693" i="22"/>
  <c r="C36" i="16"/>
  <c r="C210" i="16"/>
  <c r="G415" i="22"/>
  <c r="B821" i="22"/>
  <c r="C40" i="16"/>
  <c r="B383" i="22"/>
  <c r="C26" i="16"/>
  <c r="C28" i="16"/>
  <c r="B447" i="22"/>
  <c r="C75" i="16"/>
  <c r="C725" i="22"/>
  <c r="D853" i="22"/>
  <c r="C117" i="16"/>
  <c r="C77" i="16"/>
  <c r="C789" i="22"/>
  <c r="C79" i="16"/>
  <c r="C853" i="22"/>
  <c r="C383" i="22"/>
  <c r="C64" i="16"/>
  <c r="C169" i="22"/>
  <c r="I57" i="16"/>
  <c r="I36" i="13"/>
  <c r="I33" i="13"/>
  <c r="I95" i="14" s="1"/>
  <c r="I43" i="13"/>
  <c r="I28" i="13"/>
  <c r="I91" i="14" s="1"/>
  <c r="I38" i="13"/>
  <c r="I26" i="13"/>
  <c r="I90" i="14" s="1"/>
  <c r="I40" i="13"/>
  <c r="I34" i="13"/>
  <c r="I96" i="14" s="1"/>
  <c r="I27" i="13"/>
  <c r="I30" i="13"/>
  <c r="I42" i="13"/>
  <c r="I29" i="13"/>
  <c r="I92" i="14" s="1"/>
  <c r="I37" i="13"/>
  <c r="I35" i="13"/>
  <c r="I97" i="14" s="1"/>
  <c r="I31" i="13"/>
  <c r="I93" i="14" s="1"/>
  <c r="I39" i="13"/>
  <c r="I25" i="13"/>
  <c r="I89" i="14" s="1"/>
  <c r="I32" i="13"/>
  <c r="I94" i="14" s="1"/>
  <c r="I41" i="13"/>
  <c r="I62" i="16"/>
  <c r="C325" i="22"/>
  <c r="I18" i="16"/>
  <c r="B137" i="22"/>
  <c r="D389" i="22"/>
  <c r="I102" i="16"/>
  <c r="D859" i="22"/>
  <c r="I117" i="16"/>
  <c r="B763" i="22"/>
  <c r="I38" i="16"/>
  <c r="I224" i="16"/>
  <c r="F859" i="22"/>
  <c r="B667" i="22"/>
  <c r="D667" i="22" s="1"/>
  <c r="H28" i="23" s="1"/>
  <c r="I35" i="16"/>
  <c r="I220" i="16"/>
  <c r="F731" i="22"/>
  <c r="I113" i="16"/>
  <c r="D731" i="22"/>
  <c r="I75" i="16"/>
  <c r="C731" i="22"/>
  <c r="I32" i="16"/>
  <c r="I96" i="13"/>
  <c r="B575" i="22"/>
  <c r="C575" i="22" s="1"/>
  <c r="B229" i="22"/>
  <c r="E229" i="22" s="1"/>
  <c r="I21" i="16"/>
  <c r="D605" i="22"/>
  <c r="I130" i="13"/>
  <c r="I109" i="16"/>
  <c r="C859" i="22"/>
  <c r="I79" i="16"/>
  <c r="B78" i="22"/>
  <c r="J16" i="16"/>
  <c r="D326" i="22"/>
  <c r="J100" i="16"/>
  <c r="C358" i="22"/>
  <c r="J63" i="16"/>
  <c r="J20" i="16"/>
  <c r="B202" i="22"/>
  <c r="C202" i="22" s="1"/>
  <c r="B860" i="22"/>
  <c r="J41" i="16"/>
  <c r="C294" i="22"/>
  <c r="J61" i="16"/>
  <c r="D606" i="22"/>
  <c r="J109" i="16"/>
  <c r="J130" i="13"/>
  <c r="G390" i="22"/>
  <c r="J209" i="16"/>
  <c r="B230" i="22"/>
  <c r="J21" i="16"/>
  <c r="F796" i="22"/>
  <c r="J222" i="16"/>
  <c r="J27" i="16"/>
  <c r="B422" i="22"/>
  <c r="J65" i="16"/>
  <c r="C422" i="22"/>
  <c r="J95" i="13"/>
  <c r="B546" i="22"/>
  <c r="C546" i="22" s="1"/>
  <c r="J31" i="16"/>
  <c r="J23" i="16"/>
  <c r="B294" i="22"/>
  <c r="C355" i="22"/>
  <c r="G63" i="16"/>
  <c r="B323" i="22"/>
  <c r="G24" i="16"/>
  <c r="G19" i="16"/>
  <c r="B167" i="22"/>
  <c r="E167" i="22" s="1"/>
  <c r="B135" i="22"/>
  <c r="G18" i="16"/>
  <c r="G22" i="16"/>
  <c r="B259" i="22"/>
  <c r="G60" i="16"/>
  <c r="C259" i="22"/>
  <c r="G451" i="22"/>
  <c r="G211" i="16"/>
  <c r="G39" i="16"/>
  <c r="B793" i="22"/>
  <c r="B419" i="22"/>
  <c r="G27" i="16"/>
  <c r="B665" i="22"/>
  <c r="D665" i="22" s="1"/>
  <c r="F28" i="23" s="1"/>
  <c r="G35" i="16"/>
  <c r="B825" i="22"/>
  <c r="E825" i="22" s="1"/>
  <c r="G40" i="16"/>
  <c r="G104" i="16"/>
  <c r="D451" i="22"/>
  <c r="G109" i="16"/>
  <c r="D603" i="22"/>
  <c r="G130" i="13"/>
  <c r="D419" i="22"/>
  <c r="G103" i="16"/>
  <c r="B451" i="22"/>
  <c r="G28" i="16"/>
  <c r="B106" i="22"/>
  <c r="C106" i="22" s="1"/>
  <c r="F17" i="16"/>
  <c r="F63" i="16"/>
  <c r="C354" i="22"/>
  <c r="G354" i="22" s="1"/>
  <c r="E18" i="23" s="1"/>
  <c r="D602" i="22"/>
  <c r="F109" i="16"/>
  <c r="F130" i="13"/>
  <c r="B696" i="22"/>
  <c r="E696" i="22" s="1"/>
  <c r="F36" i="16"/>
  <c r="F64" i="16"/>
  <c r="C386" i="22"/>
  <c r="I386" i="22" s="1"/>
  <c r="B664" i="22"/>
  <c r="D664" i="22" s="1"/>
  <c r="E28" i="23" s="1"/>
  <c r="F35" i="16"/>
  <c r="D824" i="22"/>
  <c r="F223" i="16"/>
  <c r="B632" i="22"/>
  <c r="D632" i="22" s="1"/>
  <c r="F34" i="16"/>
  <c r="B792" i="22"/>
  <c r="F39" i="16"/>
  <c r="C728" i="22"/>
  <c r="F75" i="16"/>
  <c r="B512" i="22"/>
  <c r="C512" i="22" s="1"/>
  <c r="F30" i="16"/>
  <c r="F94" i="13"/>
  <c r="F95" i="13"/>
  <c r="B542" i="22"/>
  <c r="C542" i="22" s="1"/>
  <c r="F31" i="16"/>
  <c r="C226" i="22"/>
  <c r="F226" i="22" s="1"/>
  <c r="F59" i="16"/>
  <c r="D792" i="22"/>
  <c r="F115" i="16"/>
  <c r="C164" i="22"/>
  <c r="D57" i="16"/>
  <c r="C352" i="22"/>
  <c r="D63" i="16"/>
  <c r="B320" i="22"/>
  <c r="G320" i="22" s="1"/>
  <c r="C17" i="23" s="1"/>
  <c r="D24" i="16"/>
  <c r="B40" i="22"/>
  <c r="D40" i="22" s="1"/>
  <c r="D15" i="16"/>
  <c r="B416" i="22"/>
  <c r="D27" i="16"/>
  <c r="B480" i="22"/>
  <c r="C480" i="22" s="1"/>
  <c r="D29" i="16"/>
  <c r="D93" i="13"/>
  <c r="D65" i="16"/>
  <c r="C416" i="22"/>
  <c r="D854" i="22"/>
  <c r="D117" i="16"/>
  <c r="B224" i="22"/>
  <c r="D21" i="16"/>
  <c r="C224" i="22"/>
  <c r="D59" i="16"/>
  <c r="B662" i="22"/>
  <c r="D662" i="22" s="1"/>
  <c r="C28" i="23" s="1"/>
  <c r="D35" i="16"/>
  <c r="B726" i="22"/>
  <c r="G726" i="22" s="1"/>
  <c r="D37" i="16"/>
  <c r="D23" i="16"/>
  <c r="B288" i="22"/>
  <c r="C356" i="22"/>
  <c r="H63" i="16"/>
  <c r="B76" i="22"/>
  <c r="H16" i="16"/>
  <c r="B108" i="22"/>
  <c r="C108" i="22" s="1"/>
  <c r="H17" i="16"/>
  <c r="C452" i="22"/>
  <c r="H66" i="16"/>
  <c r="H103" i="16"/>
  <c r="D420" i="22"/>
  <c r="B452" i="22"/>
  <c r="H28" i="16"/>
  <c r="B228" i="22"/>
  <c r="H21" i="16"/>
  <c r="B514" i="22"/>
  <c r="C514" i="22" s="1"/>
  <c r="H30" i="16"/>
  <c r="H94" i="13"/>
  <c r="H222" i="16"/>
  <c r="F794" i="22"/>
  <c r="B604" i="22"/>
  <c r="H33" i="16"/>
  <c r="H97" i="13"/>
  <c r="H40" i="16"/>
  <c r="B826" i="22"/>
  <c r="E826" i="22" s="1"/>
  <c r="D762" i="22"/>
  <c r="H221" i="16"/>
  <c r="H29" i="16"/>
  <c r="H93" i="13"/>
  <c r="B484" i="22"/>
  <c r="C484" i="22" s="1"/>
  <c r="H34" i="16"/>
  <c r="B634" i="22"/>
  <c r="D634" i="22" s="1"/>
  <c r="H26" i="16"/>
  <c r="B388" i="22"/>
  <c r="H211" i="16"/>
  <c r="G452" i="22"/>
  <c r="C101" i="16"/>
  <c r="D351" i="22"/>
  <c r="C37" i="13"/>
  <c r="C40" i="13"/>
  <c r="C30" i="13"/>
  <c r="C26" i="13"/>
  <c r="C90" i="14" s="1"/>
  <c r="C28" i="13"/>
  <c r="C91" i="14" s="1"/>
  <c r="C29" i="13"/>
  <c r="C92" i="14" s="1"/>
  <c r="C38" i="13"/>
  <c r="C43" i="13"/>
  <c r="C35" i="13"/>
  <c r="C97" i="14" s="1"/>
  <c r="C42" i="13"/>
  <c r="C41" i="13"/>
  <c r="C34" i="13"/>
  <c r="C96" i="14" s="1"/>
  <c r="C27" i="13"/>
  <c r="C33" i="13"/>
  <c r="C95" i="14" s="1"/>
  <c r="C36" i="13"/>
  <c r="C39" i="13"/>
  <c r="C31" i="13"/>
  <c r="C93" i="14" s="1"/>
  <c r="C32" i="13"/>
  <c r="C94" i="14" s="1"/>
  <c r="C25" i="13"/>
  <c r="C89" i="14" s="1"/>
  <c r="G383" i="22"/>
  <c r="C209" i="16"/>
  <c r="B255" i="22"/>
  <c r="C22" i="16"/>
  <c r="F789" i="22"/>
  <c r="C222" i="16"/>
  <c r="C38" i="16"/>
  <c r="B757" i="22"/>
  <c r="B661" i="22"/>
  <c r="C35" i="16"/>
  <c r="C219" i="16"/>
  <c r="D693" i="22"/>
  <c r="C447" i="22"/>
  <c r="C66" i="16"/>
  <c r="C93" i="13"/>
  <c r="B479" i="22"/>
  <c r="C29" i="16"/>
  <c r="C255" i="22"/>
  <c r="C60" i="16"/>
  <c r="D789" i="22"/>
  <c r="C115" i="16"/>
  <c r="B415" i="22"/>
  <c r="C27" i="16"/>
  <c r="D383" i="22"/>
  <c r="C102" i="16"/>
  <c r="C23" i="16"/>
  <c r="B287" i="22"/>
  <c r="C357" i="22"/>
  <c r="I63" i="16"/>
  <c r="B169" i="22"/>
  <c r="E169" i="22" s="1"/>
  <c r="I19" i="16"/>
  <c r="C77" i="22"/>
  <c r="I54" i="16"/>
  <c r="B109" i="22"/>
  <c r="C109" i="22" s="1"/>
  <c r="I17" i="16"/>
  <c r="I93" i="13"/>
  <c r="B485" i="22"/>
  <c r="C485" i="22" s="1"/>
  <c r="I29" i="16"/>
  <c r="G421" i="22"/>
  <c r="I210" i="16"/>
  <c r="I60" i="16"/>
  <c r="C261" i="22"/>
  <c r="D763" i="22"/>
  <c r="I221" i="16"/>
  <c r="C605" i="22"/>
  <c r="I71" i="16"/>
  <c r="I116" i="13"/>
  <c r="B421" i="22"/>
  <c r="I27" i="16"/>
  <c r="D453" i="22"/>
  <c r="I104" i="16"/>
  <c r="I77" i="16"/>
  <c r="C795" i="22"/>
  <c r="I22" i="16"/>
  <c r="B261" i="22"/>
  <c r="D421" i="22"/>
  <c r="I103" i="16"/>
  <c r="I37" i="16"/>
  <c r="B731" i="22"/>
  <c r="F601" i="22"/>
  <c r="E823" i="22"/>
  <c r="F74" i="22"/>
  <c r="G322" i="22"/>
  <c r="E17" i="23" s="1"/>
  <c r="J385" i="22" l="1"/>
  <c r="K385" i="22"/>
  <c r="L385" i="22"/>
  <c r="J449" i="22"/>
  <c r="L449" i="22"/>
  <c r="K449" i="22"/>
  <c r="G759" i="22"/>
  <c r="F759" i="22"/>
  <c r="H450" i="22"/>
  <c r="D20" i="23"/>
  <c r="J417" i="22"/>
  <c r="K417" i="22"/>
  <c r="E761" i="22"/>
  <c r="F256" i="22"/>
  <c r="C15" i="23" s="1"/>
  <c r="H731" i="22"/>
  <c r="H30" i="23" s="1"/>
  <c r="G731" i="22"/>
  <c r="H452" i="22"/>
  <c r="H793" i="22"/>
  <c r="F32" i="23" s="1"/>
  <c r="G793" i="22"/>
  <c r="G790" i="22"/>
  <c r="G729" i="22"/>
  <c r="G795" i="22"/>
  <c r="G794" i="22"/>
  <c r="H860" i="22"/>
  <c r="I34" i="23" s="1"/>
  <c r="G860" i="22"/>
  <c r="G728" i="22"/>
  <c r="G859" i="22"/>
  <c r="E699" i="22"/>
  <c r="H29" i="23" s="1"/>
  <c r="G854" i="22"/>
  <c r="H856" i="22"/>
  <c r="G856" i="22"/>
  <c r="G857" i="22"/>
  <c r="H858" i="22"/>
  <c r="G34" i="23" s="1"/>
  <c r="G858" i="22"/>
  <c r="G789" i="22"/>
  <c r="G853" i="22"/>
  <c r="G792" i="22"/>
  <c r="E602" i="22"/>
  <c r="G796" i="22"/>
  <c r="G730" i="22"/>
  <c r="H418" i="22"/>
  <c r="G732" i="22"/>
  <c r="G725" i="22"/>
  <c r="D33" i="23"/>
  <c r="G823" i="22"/>
  <c r="F823" i="22"/>
  <c r="H22" i="23"/>
  <c r="D485" i="22"/>
  <c r="I388" i="22"/>
  <c r="H388" i="22"/>
  <c r="G22" i="23"/>
  <c r="D484" i="22"/>
  <c r="F228" i="22"/>
  <c r="E228" i="22"/>
  <c r="G10" i="23"/>
  <c r="D108" i="22"/>
  <c r="E19" i="23"/>
  <c r="L386" i="22"/>
  <c r="K386" i="22"/>
  <c r="J386" i="22"/>
  <c r="H451" i="22"/>
  <c r="I13" i="23"/>
  <c r="D202" i="22"/>
  <c r="C13" i="23"/>
  <c r="D196" i="22"/>
  <c r="I21" i="23"/>
  <c r="K454" i="22"/>
  <c r="L454" i="22"/>
  <c r="J454" i="22"/>
  <c r="D30" i="23"/>
  <c r="J727" i="22"/>
  <c r="I727" i="22"/>
  <c r="C25" i="23"/>
  <c r="D570" i="22"/>
  <c r="I33" i="23"/>
  <c r="G828" i="22"/>
  <c r="F828" i="22"/>
  <c r="E223" i="22"/>
  <c r="H386" i="22"/>
  <c r="E11" i="23"/>
  <c r="F134" i="22"/>
  <c r="E134" i="22"/>
  <c r="F27" i="23"/>
  <c r="F633" i="22"/>
  <c r="E633" i="22"/>
  <c r="E606" i="22"/>
  <c r="E9" i="23"/>
  <c r="H74" i="22"/>
  <c r="G74" i="22"/>
  <c r="D26" i="23"/>
  <c r="G601" i="22"/>
  <c r="H421" i="22"/>
  <c r="G33" i="23"/>
  <c r="G826" i="22"/>
  <c r="F826" i="22"/>
  <c r="F604" i="22"/>
  <c r="E604" i="22"/>
  <c r="F288" i="22"/>
  <c r="E288" i="22"/>
  <c r="C22" i="23"/>
  <c r="D480" i="22"/>
  <c r="C8" i="23"/>
  <c r="F40" i="22"/>
  <c r="E40" i="22"/>
  <c r="E24" i="23"/>
  <c r="D542" i="22"/>
  <c r="E23" i="23"/>
  <c r="D512" i="22"/>
  <c r="F33" i="23"/>
  <c r="G825" i="22"/>
  <c r="F825" i="22"/>
  <c r="H419" i="22"/>
  <c r="I24" i="23"/>
  <c r="D546" i="22"/>
  <c r="H422" i="22"/>
  <c r="I450" i="22"/>
  <c r="H25" i="23"/>
  <c r="D575" i="22"/>
  <c r="E292" i="22"/>
  <c r="E600" i="22"/>
  <c r="H387" i="22"/>
  <c r="D32" i="23"/>
  <c r="J791" i="22"/>
  <c r="I791" i="22"/>
  <c r="F699" i="22"/>
  <c r="H27" i="23"/>
  <c r="F635" i="22"/>
  <c r="E635" i="22"/>
  <c r="H453" i="22"/>
  <c r="G24" i="23"/>
  <c r="D544" i="22"/>
  <c r="E164" i="22"/>
  <c r="E34" i="23"/>
  <c r="J856" i="22"/>
  <c r="I856" i="22"/>
  <c r="E25" i="23"/>
  <c r="D572" i="22"/>
  <c r="E603" i="22"/>
  <c r="H454" i="22"/>
  <c r="H13" i="23"/>
  <c r="D201" i="22"/>
  <c r="C24" i="23"/>
  <c r="D540" i="22"/>
  <c r="E72" i="22"/>
  <c r="F24" i="23"/>
  <c r="D543" i="22"/>
  <c r="I731" i="22"/>
  <c r="E287" i="22"/>
  <c r="G27" i="23"/>
  <c r="F634" i="22"/>
  <c r="E634" i="22"/>
  <c r="G23" i="23"/>
  <c r="D514" i="22"/>
  <c r="F76" i="22"/>
  <c r="E76" i="22"/>
  <c r="F224" i="22"/>
  <c r="E224" i="22"/>
  <c r="E10" i="23"/>
  <c r="D106" i="22"/>
  <c r="J793" i="22"/>
  <c r="I793" i="22"/>
  <c r="F294" i="22"/>
  <c r="E294" i="22"/>
  <c r="F230" i="22"/>
  <c r="E230" i="22"/>
  <c r="H383" i="22"/>
  <c r="J858" i="22"/>
  <c r="F260" i="22"/>
  <c r="G15" i="23" s="1"/>
  <c r="G11" i="23"/>
  <c r="F136" i="22"/>
  <c r="E136" i="22"/>
  <c r="C23" i="23"/>
  <c r="D510" i="22"/>
  <c r="I448" i="22"/>
  <c r="H448" i="22"/>
  <c r="I384" i="22"/>
  <c r="H384" i="22"/>
  <c r="E226" i="22"/>
  <c r="F25" i="23"/>
  <c r="D573" i="22"/>
  <c r="I11" i="23"/>
  <c r="F138" i="22"/>
  <c r="E138" i="22"/>
  <c r="E605" i="22"/>
  <c r="H24" i="23"/>
  <c r="D545" i="22"/>
  <c r="C27" i="23"/>
  <c r="F630" i="22"/>
  <c r="E630" i="22"/>
  <c r="E22" i="23"/>
  <c r="D482" i="22"/>
  <c r="E13" i="23"/>
  <c r="D198" i="22"/>
  <c r="F23" i="23"/>
  <c r="D513" i="22"/>
  <c r="H390" i="22"/>
  <c r="I22" i="23"/>
  <c r="D486" i="22"/>
  <c r="I8" i="23"/>
  <c r="F46" i="22"/>
  <c r="E46" i="22"/>
  <c r="G8" i="23"/>
  <c r="F44" i="22"/>
  <c r="E44" i="22"/>
  <c r="H23" i="23"/>
  <c r="D515" i="22"/>
  <c r="H389" i="22"/>
  <c r="E163" i="22"/>
  <c r="G25" i="23"/>
  <c r="D574" i="22"/>
  <c r="C10" i="23"/>
  <c r="D104" i="22"/>
  <c r="E290" i="22"/>
  <c r="F10" i="23"/>
  <c r="D107" i="22"/>
  <c r="H10" i="23"/>
  <c r="D109" i="22"/>
  <c r="H415" i="22"/>
  <c r="I416" i="22"/>
  <c r="H416" i="22"/>
  <c r="E14" i="23"/>
  <c r="H226" i="22"/>
  <c r="G226" i="22"/>
  <c r="E27" i="23"/>
  <c r="F632" i="22"/>
  <c r="E632" i="22"/>
  <c r="E29" i="23"/>
  <c r="G696" i="22"/>
  <c r="F696" i="22"/>
  <c r="I860" i="22"/>
  <c r="F78" i="22"/>
  <c r="E78" i="22"/>
  <c r="H447" i="22"/>
  <c r="F168" i="22"/>
  <c r="E168" i="22"/>
  <c r="F166" i="22"/>
  <c r="E166" i="22"/>
  <c r="F13" i="23"/>
  <c r="D199" i="22"/>
  <c r="I25" i="23"/>
  <c r="D576" i="22"/>
  <c r="E8" i="23"/>
  <c r="F42" i="22"/>
  <c r="E42" i="22"/>
  <c r="D34" i="23"/>
  <c r="J855" i="22"/>
  <c r="I855" i="22"/>
  <c r="H420" i="22"/>
  <c r="G13" i="23"/>
  <c r="D200" i="22"/>
  <c r="C29" i="23"/>
  <c r="G694" i="22"/>
  <c r="F694" i="22"/>
  <c r="C11" i="23"/>
  <c r="F132" i="22"/>
  <c r="E132" i="22"/>
  <c r="F31" i="23"/>
  <c r="G761" i="22"/>
  <c r="F761" i="22"/>
  <c r="F170" i="22"/>
  <c r="E170" i="22"/>
  <c r="E77" i="22"/>
  <c r="F22" i="23"/>
  <c r="D483" i="22"/>
  <c r="I23" i="23"/>
  <c r="D516" i="22"/>
  <c r="I27" i="23"/>
  <c r="F636" i="22"/>
  <c r="E636" i="22"/>
  <c r="I10" i="23"/>
  <c r="D110" i="22"/>
  <c r="I452" i="22"/>
  <c r="I420" i="22"/>
  <c r="I418" i="22"/>
  <c r="G326" i="22"/>
  <c r="I17" i="23" s="1"/>
  <c r="G358" i="22"/>
  <c r="I18" i="23" s="1"/>
  <c r="I422" i="22"/>
  <c r="F292" i="22"/>
  <c r="I390" i="22"/>
  <c r="F290" i="22"/>
  <c r="D661" i="22"/>
  <c r="C138" i="16"/>
  <c r="E319" i="22"/>
  <c r="D71" i="22"/>
  <c r="C130" i="16"/>
  <c r="C45" i="22"/>
  <c r="D45" i="22" s="1"/>
  <c r="I129" i="16"/>
  <c r="F421" i="22"/>
  <c r="I421" i="22" s="1"/>
  <c r="I175" i="16"/>
  <c r="F453" i="22"/>
  <c r="I453" i="22" s="1"/>
  <c r="I176" i="16"/>
  <c r="F389" i="22"/>
  <c r="I389" i="22" s="1"/>
  <c r="I174" i="16"/>
  <c r="E824" i="22"/>
  <c r="H859" i="22"/>
  <c r="G356" i="22"/>
  <c r="G18" i="23" s="1"/>
  <c r="E822" i="22"/>
  <c r="H854" i="22"/>
  <c r="F164" i="22"/>
  <c r="F603" i="22"/>
  <c r="F419" i="22"/>
  <c r="I419" i="22" s="1"/>
  <c r="G175" i="16"/>
  <c r="F387" i="22"/>
  <c r="I387" i="22" s="1"/>
  <c r="G174" i="16"/>
  <c r="G176" i="16"/>
  <c r="F451" i="22"/>
  <c r="I451" i="22" s="1"/>
  <c r="G138" i="16"/>
  <c r="E323" i="22"/>
  <c r="G323" i="22" s="1"/>
  <c r="F17" i="23" s="1"/>
  <c r="E827" i="22"/>
  <c r="H853" i="22"/>
  <c r="E758" i="22"/>
  <c r="G352" i="22"/>
  <c r="C18" i="23" s="1"/>
  <c r="H857" i="22"/>
  <c r="E764" i="22"/>
  <c r="C479" i="22"/>
  <c r="D479" i="22" s="1"/>
  <c r="E757" i="22"/>
  <c r="C39" i="22"/>
  <c r="C129" i="16"/>
  <c r="F383" i="22"/>
  <c r="C174" i="16"/>
  <c r="C176" i="16"/>
  <c r="F447" i="22"/>
  <c r="H792" i="22"/>
  <c r="E763" i="22"/>
  <c r="I133" i="16"/>
  <c r="D169" i="22"/>
  <c r="I138" i="16"/>
  <c r="E325" i="22"/>
  <c r="G325" i="22" s="1"/>
  <c r="H17" i="23" s="1"/>
  <c r="C137" i="22"/>
  <c r="D137" i="22" s="1"/>
  <c r="I132" i="16"/>
  <c r="E762" i="22"/>
  <c r="F602" i="22"/>
  <c r="H796" i="22"/>
  <c r="F605" i="22"/>
  <c r="C539" i="22"/>
  <c r="D539" i="22" s="1"/>
  <c r="H789" i="22"/>
  <c r="D75" i="22"/>
  <c r="F75" i="22" s="1"/>
  <c r="G130" i="16"/>
  <c r="G135" i="16"/>
  <c r="D227" i="22"/>
  <c r="F227" i="22" s="1"/>
  <c r="D291" i="22"/>
  <c r="F291" i="22" s="1"/>
  <c r="G137" i="16"/>
  <c r="M68" i="10"/>
  <c r="H725" i="22"/>
  <c r="D255" i="22"/>
  <c r="C136" i="16"/>
  <c r="C137" i="16"/>
  <c r="D287" i="22"/>
  <c r="C133" i="16"/>
  <c r="D163" i="22"/>
  <c r="I135" i="16"/>
  <c r="D229" i="22"/>
  <c r="F229" i="22" s="1"/>
  <c r="E821" i="22"/>
  <c r="E693" i="22"/>
  <c r="C103" i="22"/>
  <c r="D103" i="22" s="1"/>
  <c r="H795" i="22"/>
  <c r="F599" i="22"/>
  <c r="G599" i="22" s="1"/>
  <c r="H730" i="22"/>
  <c r="H732" i="22"/>
  <c r="C135" i="22"/>
  <c r="D135" i="22" s="1"/>
  <c r="G132" i="16"/>
  <c r="C43" i="22"/>
  <c r="D43" i="22" s="1"/>
  <c r="G129" i="16"/>
  <c r="D167" i="22"/>
  <c r="F167" i="22" s="1"/>
  <c r="G133" i="16"/>
  <c r="C569" i="22"/>
  <c r="D569" i="22" s="1"/>
  <c r="D629" i="22"/>
  <c r="E698" i="22"/>
  <c r="H794" i="22"/>
  <c r="E697" i="22"/>
  <c r="F606" i="22"/>
  <c r="F169" i="22"/>
  <c r="C135" i="16"/>
  <c r="D223" i="22"/>
  <c r="C139" i="16"/>
  <c r="E351" i="22"/>
  <c r="C131" i="22"/>
  <c r="C132" i="16"/>
  <c r="F415" i="22"/>
  <c r="C175" i="16"/>
  <c r="D261" i="22"/>
  <c r="F261" i="22" s="1"/>
  <c r="H15" i="23" s="1"/>
  <c r="I136" i="16"/>
  <c r="I139" i="16"/>
  <c r="E357" i="22"/>
  <c r="G357" i="22" s="1"/>
  <c r="H18" i="23" s="1"/>
  <c r="I130" i="16"/>
  <c r="D77" i="22"/>
  <c r="F77" i="22" s="1"/>
  <c r="D293" i="22"/>
  <c r="F293" i="22" s="1"/>
  <c r="I137" i="16"/>
  <c r="F600" i="22"/>
  <c r="H728" i="22"/>
  <c r="E700" i="22"/>
  <c r="C509" i="22"/>
  <c r="D509" i="22" s="1"/>
  <c r="H790" i="22"/>
  <c r="E760" i="22"/>
  <c r="H729" i="22"/>
  <c r="D259" i="22"/>
  <c r="F259" i="22" s="1"/>
  <c r="F15" i="23" s="1"/>
  <c r="G136" i="16"/>
  <c r="E355" i="22"/>
  <c r="G355" i="22" s="1"/>
  <c r="F18" i="23" s="1"/>
  <c r="G139" i="16"/>
  <c r="C195" i="22"/>
  <c r="D195" i="22" s="1"/>
  <c r="H726" i="22"/>
  <c r="F72" i="22"/>
  <c r="J141" i="21"/>
  <c r="J129" i="21"/>
  <c r="J128" i="21"/>
  <c r="J135" i="21"/>
  <c r="I858" i="22" l="1"/>
  <c r="D40" i="23"/>
  <c r="J860" i="22"/>
  <c r="J731" i="22"/>
  <c r="G699" i="22"/>
  <c r="C32" i="23"/>
  <c r="J790" i="22"/>
  <c r="I790" i="22"/>
  <c r="E30" i="23"/>
  <c r="J728" i="22"/>
  <c r="I728" i="22"/>
  <c r="H9" i="23"/>
  <c r="H77" i="22"/>
  <c r="G77" i="22"/>
  <c r="H12" i="23"/>
  <c r="H169" i="22"/>
  <c r="G169" i="22"/>
  <c r="G29" i="23"/>
  <c r="G698" i="22"/>
  <c r="F698" i="22"/>
  <c r="F8" i="23"/>
  <c r="F43" i="22"/>
  <c r="E43" i="22"/>
  <c r="G30" i="23"/>
  <c r="J730" i="22"/>
  <c r="I730" i="22"/>
  <c r="I32" i="23"/>
  <c r="J796" i="22"/>
  <c r="I796" i="22"/>
  <c r="H11" i="23"/>
  <c r="F137" i="22"/>
  <c r="E137" i="22"/>
  <c r="C31" i="23"/>
  <c r="G758" i="22"/>
  <c r="F758" i="22"/>
  <c r="F26" i="23"/>
  <c r="G603" i="22"/>
  <c r="H19" i="23"/>
  <c r="L389" i="22"/>
  <c r="K389" i="22"/>
  <c r="J389" i="22"/>
  <c r="H20" i="23"/>
  <c r="K421" i="22"/>
  <c r="L421" i="22"/>
  <c r="J421" i="22"/>
  <c r="I20" i="23"/>
  <c r="L422" i="22"/>
  <c r="K422" i="22"/>
  <c r="J422" i="22"/>
  <c r="G20" i="23"/>
  <c r="K420" i="22"/>
  <c r="L420" i="22"/>
  <c r="J420" i="22"/>
  <c r="G12" i="23"/>
  <c r="H168" i="22"/>
  <c r="G168" i="22"/>
  <c r="I9" i="23"/>
  <c r="H78" i="22"/>
  <c r="G78" i="22"/>
  <c r="I14" i="23"/>
  <c r="H230" i="22"/>
  <c r="G230" i="22"/>
  <c r="C16" i="23"/>
  <c r="H288" i="22"/>
  <c r="G288" i="22"/>
  <c r="C26" i="23"/>
  <c r="G600" i="22"/>
  <c r="I26" i="23"/>
  <c r="G606" i="22"/>
  <c r="F629" i="22"/>
  <c r="E629" i="22"/>
  <c r="G693" i="22"/>
  <c r="F693" i="22"/>
  <c r="H14" i="23"/>
  <c r="H229" i="22"/>
  <c r="G229" i="22"/>
  <c r="J725" i="22"/>
  <c r="I725" i="22"/>
  <c r="E26" i="23"/>
  <c r="G602" i="22"/>
  <c r="H31" i="23"/>
  <c r="G763" i="22"/>
  <c r="F763" i="22"/>
  <c r="G757" i="22"/>
  <c r="F757" i="22"/>
  <c r="I31" i="23"/>
  <c r="G764" i="22"/>
  <c r="F764" i="22"/>
  <c r="J853" i="22"/>
  <c r="I853" i="22"/>
  <c r="F19" i="23"/>
  <c r="L387" i="22"/>
  <c r="K387" i="22"/>
  <c r="J387" i="22"/>
  <c r="C12" i="23"/>
  <c r="H164" i="22"/>
  <c r="G164" i="22"/>
  <c r="H34" i="23"/>
  <c r="J859" i="22"/>
  <c r="I859" i="22"/>
  <c r="E16" i="23"/>
  <c r="H290" i="22"/>
  <c r="G290" i="22"/>
  <c r="G21" i="23"/>
  <c r="K452" i="22"/>
  <c r="L452" i="22"/>
  <c r="J452" i="22"/>
  <c r="C19" i="23"/>
  <c r="L384" i="22"/>
  <c r="K384" i="22"/>
  <c r="J384" i="22"/>
  <c r="C14" i="23"/>
  <c r="H224" i="22"/>
  <c r="G224" i="22"/>
  <c r="C9" i="23"/>
  <c r="H72" i="22"/>
  <c r="G72" i="22"/>
  <c r="F30" i="23"/>
  <c r="J729" i="22"/>
  <c r="I729" i="22"/>
  <c r="F29" i="23"/>
  <c r="G697" i="22"/>
  <c r="F697" i="22"/>
  <c r="F12" i="23"/>
  <c r="H167" i="22"/>
  <c r="G167" i="22"/>
  <c r="F11" i="23"/>
  <c r="F135" i="22"/>
  <c r="E135" i="22"/>
  <c r="F16" i="23"/>
  <c r="H291" i="22"/>
  <c r="G291" i="22"/>
  <c r="F9" i="23"/>
  <c r="H75" i="22"/>
  <c r="G75" i="22"/>
  <c r="G31" i="23"/>
  <c r="G762" i="22"/>
  <c r="F762" i="22"/>
  <c r="E32" i="23"/>
  <c r="J792" i="22"/>
  <c r="I792" i="22"/>
  <c r="F34" i="23"/>
  <c r="J857" i="22"/>
  <c r="I857" i="22"/>
  <c r="F21" i="23"/>
  <c r="K451" i="22"/>
  <c r="L451" i="22"/>
  <c r="J451" i="22"/>
  <c r="C34" i="23"/>
  <c r="J854" i="22"/>
  <c r="I854" i="22"/>
  <c r="E33" i="23"/>
  <c r="G824" i="22"/>
  <c r="F824" i="22"/>
  <c r="H21" i="23"/>
  <c r="K453" i="22"/>
  <c r="L453" i="22"/>
  <c r="J453" i="22"/>
  <c r="H8" i="23"/>
  <c r="F45" i="22"/>
  <c r="E45" i="22"/>
  <c r="I19" i="23"/>
  <c r="L390" i="22"/>
  <c r="K390" i="22"/>
  <c r="J390" i="22"/>
  <c r="I12" i="23"/>
  <c r="H170" i="22"/>
  <c r="G170" i="22"/>
  <c r="E12" i="23"/>
  <c r="H166" i="22"/>
  <c r="G166" i="22"/>
  <c r="C20" i="23"/>
  <c r="L416" i="22"/>
  <c r="K416" i="22"/>
  <c r="J416" i="22"/>
  <c r="I16" i="23"/>
  <c r="H294" i="22"/>
  <c r="G294" i="22"/>
  <c r="E21" i="23"/>
  <c r="K450" i="22"/>
  <c r="L450" i="22"/>
  <c r="J450" i="22"/>
  <c r="G26" i="23"/>
  <c r="G604" i="22"/>
  <c r="C30" i="23"/>
  <c r="J726" i="22"/>
  <c r="I726" i="22"/>
  <c r="E31" i="23"/>
  <c r="G760" i="22"/>
  <c r="F760" i="22"/>
  <c r="I29" i="23"/>
  <c r="G700" i="22"/>
  <c r="F700" i="22"/>
  <c r="H16" i="23"/>
  <c r="H293" i="22"/>
  <c r="G293" i="22"/>
  <c r="G32" i="23"/>
  <c r="J794" i="22"/>
  <c r="I794" i="22"/>
  <c r="I30" i="23"/>
  <c r="J732" i="22"/>
  <c r="I732" i="22"/>
  <c r="H32" i="23"/>
  <c r="J795" i="22"/>
  <c r="I795" i="22"/>
  <c r="G821" i="22"/>
  <c r="F821" i="22"/>
  <c r="F14" i="23"/>
  <c r="H227" i="22"/>
  <c r="G227" i="22"/>
  <c r="J789" i="22"/>
  <c r="I789" i="22"/>
  <c r="H26" i="23"/>
  <c r="G605" i="22"/>
  <c r="H33" i="23"/>
  <c r="G827" i="22"/>
  <c r="F827" i="22"/>
  <c r="F20" i="23"/>
  <c r="K419" i="22"/>
  <c r="L419" i="22"/>
  <c r="J419" i="22"/>
  <c r="C33" i="23"/>
  <c r="G822" i="22"/>
  <c r="F822" i="22"/>
  <c r="G16" i="23"/>
  <c r="H292" i="22"/>
  <c r="G292" i="22"/>
  <c r="E20" i="23"/>
  <c r="K418" i="22"/>
  <c r="L418" i="22"/>
  <c r="J418" i="22"/>
  <c r="C21" i="23"/>
  <c r="K448" i="22"/>
  <c r="L448" i="22"/>
  <c r="J448" i="22"/>
  <c r="G9" i="23"/>
  <c r="H76" i="22"/>
  <c r="G76" i="22"/>
  <c r="G14" i="23"/>
  <c r="H228" i="22"/>
  <c r="G228" i="22"/>
  <c r="G19" i="23"/>
  <c r="K388" i="22"/>
  <c r="L388" i="22"/>
  <c r="J388" i="22"/>
  <c r="B23" i="23"/>
  <c r="G351" i="22"/>
  <c r="B26" i="23"/>
  <c r="B24" i="23"/>
  <c r="B31" i="23"/>
  <c r="B34" i="23"/>
  <c r="G319" i="22"/>
  <c r="I415" i="22"/>
  <c r="B10" i="23"/>
  <c r="B33" i="23"/>
  <c r="F163" i="22"/>
  <c r="K90" i="10"/>
  <c r="K99" i="10" s="1"/>
  <c r="F90" i="10"/>
  <c r="G90" i="10"/>
  <c r="H90" i="10"/>
  <c r="L90" i="10"/>
  <c r="L99" i="10" s="1"/>
  <c r="D90" i="10"/>
  <c r="E90" i="10"/>
  <c r="J90" i="10"/>
  <c r="B90" i="10"/>
  <c r="B108" i="10" s="1"/>
  <c r="K11" i="12" s="1"/>
  <c r="I90" i="10"/>
  <c r="C90" i="10"/>
  <c r="B32" i="23"/>
  <c r="I383" i="22"/>
  <c r="B13" i="23"/>
  <c r="F223" i="22"/>
  <c r="B25" i="23"/>
  <c r="F255" i="22"/>
  <c r="I447" i="22"/>
  <c r="B22" i="23"/>
  <c r="D131" i="22"/>
  <c r="B27" i="23"/>
  <c r="B29" i="23"/>
  <c r="F287" i="22"/>
  <c r="B30" i="23"/>
  <c r="D39" i="22"/>
  <c r="F71" i="22"/>
  <c r="B28" i="23"/>
  <c r="E40" i="23" l="1"/>
  <c r="I40" i="23"/>
  <c r="K66" i="15"/>
  <c r="K81" i="15" s="1"/>
  <c r="K65" i="15"/>
  <c r="K80" i="15" s="1"/>
  <c r="K44" i="12"/>
  <c r="K36" i="12"/>
  <c r="K65" i="13" s="1"/>
  <c r="K11" i="15" s="1"/>
  <c r="K23" i="15" s="1"/>
  <c r="K28" i="12"/>
  <c r="K57" i="13" s="1"/>
  <c r="K49" i="12"/>
  <c r="K41" i="12"/>
  <c r="K70" i="13" s="1"/>
  <c r="K33" i="12"/>
  <c r="K62" i="13" s="1"/>
  <c r="K25" i="12"/>
  <c r="K54" i="13" s="1"/>
  <c r="K79" i="12"/>
  <c r="K126" i="12"/>
  <c r="K81" i="12"/>
  <c r="K103" i="12"/>
  <c r="K115" i="13" s="1"/>
  <c r="K68" i="12"/>
  <c r="K86" i="13" s="1"/>
  <c r="K72" i="12"/>
  <c r="K90" i="13" s="1"/>
  <c r="K74" i="12"/>
  <c r="K92" i="13" s="1"/>
  <c r="K98" i="12"/>
  <c r="K110" i="13" s="1"/>
  <c r="K66" i="12"/>
  <c r="K84" i="13" s="1"/>
  <c r="K94" i="12"/>
  <c r="K106" i="13" s="1"/>
  <c r="K62" i="12"/>
  <c r="K80" i="13" s="1"/>
  <c r="K64" i="15"/>
  <c r="K79" i="15" s="1"/>
  <c r="K63" i="15"/>
  <c r="K78" i="15" s="1"/>
  <c r="K42" i="12"/>
  <c r="K34" i="12"/>
  <c r="K63" i="13" s="1"/>
  <c r="K9" i="15" s="1"/>
  <c r="K21" i="15" s="1"/>
  <c r="K26" i="12"/>
  <c r="K55" i="13" s="1"/>
  <c r="K47" i="12"/>
  <c r="K39" i="12"/>
  <c r="K68" i="13" s="1"/>
  <c r="K31" i="12"/>
  <c r="K60" i="13" s="1"/>
  <c r="K23" i="12"/>
  <c r="K52" i="13" s="1"/>
  <c r="K67" i="12"/>
  <c r="K85" i="13" s="1"/>
  <c r="K73" i="12"/>
  <c r="K91" i="13" s="1"/>
  <c r="K107" i="12"/>
  <c r="K96" i="12"/>
  <c r="K108" i="13" s="1"/>
  <c r="K127" i="12"/>
  <c r="K124" i="12"/>
  <c r="K78" i="12"/>
  <c r="K63" i="12"/>
  <c r="K81" i="13" s="1"/>
  <c r="K95" i="12"/>
  <c r="K107" i="13" s="1"/>
  <c r="K119" i="12"/>
  <c r="K125" i="13" s="1"/>
  <c r="K71" i="12"/>
  <c r="K89" i="13" s="1"/>
  <c r="B10" i="18"/>
  <c r="M19" i="18" s="1"/>
  <c r="K67" i="15"/>
  <c r="K82" i="15" s="1"/>
  <c r="K46" i="12"/>
  <c r="K38" i="12"/>
  <c r="K67" i="13" s="1"/>
  <c r="K30" i="12"/>
  <c r="K59" i="13" s="1"/>
  <c r="K11" i="13"/>
  <c r="K43" i="12"/>
  <c r="K35" i="12"/>
  <c r="K64" i="13" s="1"/>
  <c r="K10" i="15" s="1"/>
  <c r="K22" i="15" s="1"/>
  <c r="K27" i="12"/>
  <c r="K56" i="13" s="1"/>
  <c r="K101" i="12"/>
  <c r="K113" i="13" s="1"/>
  <c r="K106" i="12"/>
  <c r="K69" i="12"/>
  <c r="K87" i="13" s="1"/>
  <c r="K76" i="12"/>
  <c r="K77" i="12"/>
  <c r="K82" i="12"/>
  <c r="K121" i="12"/>
  <c r="K127" i="13" s="1"/>
  <c r="K97" i="12"/>
  <c r="K109" i="13" s="1"/>
  <c r="K64" i="12"/>
  <c r="K82" i="13" s="1"/>
  <c r="K100" i="12"/>
  <c r="K112" i="13" s="1"/>
  <c r="K99" i="12"/>
  <c r="K111" i="13" s="1"/>
  <c r="K40" i="12"/>
  <c r="K69" i="13" s="1"/>
  <c r="K37" i="12"/>
  <c r="K66" i="13" s="1"/>
  <c r="K123" i="12"/>
  <c r="K129" i="13" s="1"/>
  <c r="K80" i="12"/>
  <c r="K70" i="12"/>
  <c r="K88" i="13" s="1"/>
  <c r="K75" i="12"/>
  <c r="K32" i="12"/>
  <c r="K61" i="13" s="1"/>
  <c r="K29" i="12"/>
  <c r="K58" i="13" s="1"/>
  <c r="K102" i="12"/>
  <c r="K114" i="13" s="1"/>
  <c r="K122" i="12"/>
  <c r="K128" i="13" s="1"/>
  <c r="K120" i="12"/>
  <c r="K126" i="13" s="1"/>
  <c r="K24" i="12"/>
  <c r="K53" i="13" s="1"/>
  <c r="K61" i="12"/>
  <c r="K79" i="13" s="1"/>
  <c r="K48" i="12"/>
  <c r="K45" i="12"/>
  <c r="K105" i="12"/>
  <c r="K125" i="12"/>
  <c r="K65" i="12"/>
  <c r="K83" i="13" s="1"/>
  <c r="K62" i="15"/>
  <c r="K77" i="15" s="1"/>
  <c r="K104" i="12"/>
  <c r="J108" i="10"/>
  <c r="S11" i="12" s="1"/>
  <c r="J99" i="10"/>
  <c r="H108" i="10"/>
  <c r="Q11" i="12" s="1"/>
  <c r="H99" i="10"/>
  <c r="G40" i="23"/>
  <c r="C108" i="10"/>
  <c r="L11" i="12" s="1"/>
  <c r="C99" i="10"/>
  <c r="E108" i="10"/>
  <c r="N11" i="12" s="1"/>
  <c r="E99" i="10"/>
  <c r="G108" i="10"/>
  <c r="P11" i="12" s="1"/>
  <c r="G99" i="10"/>
  <c r="C40" i="23"/>
  <c r="I108" i="10"/>
  <c r="R11" i="12" s="1"/>
  <c r="I99" i="10"/>
  <c r="D108" i="10"/>
  <c r="M11" i="12" s="1"/>
  <c r="D99" i="10"/>
  <c r="F108" i="10"/>
  <c r="O11" i="12" s="1"/>
  <c r="F99" i="10"/>
  <c r="F40" i="23"/>
  <c r="H40" i="23"/>
  <c r="H71" i="22"/>
  <c r="G71" i="22"/>
  <c r="H287" i="22"/>
  <c r="G287" i="22"/>
  <c r="F131" i="22"/>
  <c r="E131" i="22"/>
  <c r="H223" i="22"/>
  <c r="G223" i="22"/>
  <c r="K447" i="22"/>
  <c r="L447" i="22"/>
  <c r="J447" i="22"/>
  <c r="F39" i="22"/>
  <c r="E39" i="22"/>
  <c r="G163" i="22"/>
  <c r="H163" i="22"/>
  <c r="K383" i="22"/>
  <c r="L383" i="22"/>
  <c r="J383" i="22"/>
  <c r="C134" i="10"/>
  <c r="C147" i="10"/>
  <c r="C131" i="10"/>
  <c r="C140" i="10"/>
  <c r="C124" i="10"/>
  <c r="C133" i="10"/>
  <c r="C142" i="10"/>
  <c r="C126" i="10"/>
  <c r="C123" i="10"/>
  <c r="C132" i="10"/>
  <c r="C125" i="10"/>
  <c r="C146" i="10"/>
  <c r="C130" i="10"/>
  <c r="C143" i="10"/>
  <c r="C127" i="10"/>
  <c r="C136" i="10"/>
  <c r="C145" i="10"/>
  <c r="C129" i="10"/>
  <c r="C139" i="10"/>
  <c r="C141" i="10"/>
  <c r="C122" i="10"/>
  <c r="C137" i="10"/>
  <c r="C144" i="10"/>
  <c r="C138" i="10"/>
  <c r="C128" i="10"/>
  <c r="C135" i="10"/>
  <c r="C121" i="10"/>
  <c r="B141" i="10"/>
  <c r="B125" i="10"/>
  <c r="B142" i="10"/>
  <c r="B126" i="10"/>
  <c r="D126" i="10" s="1"/>
  <c r="B143" i="10"/>
  <c r="B127" i="10"/>
  <c r="B144" i="10"/>
  <c r="B128" i="10"/>
  <c r="B137" i="10"/>
  <c r="B121" i="10"/>
  <c r="B138" i="10"/>
  <c r="D138" i="10" s="1"/>
  <c r="B122" i="10"/>
  <c r="B139" i="10"/>
  <c r="B123" i="10"/>
  <c r="D123" i="10" s="1"/>
  <c r="B140" i="10"/>
  <c r="B124" i="10"/>
  <c r="B159" i="10"/>
  <c r="B133" i="10"/>
  <c r="B158" i="10"/>
  <c r="B134" i="10"/>
  <c r="B157" i="10"/>
  <c r="B135" i="10"/>
  <c r="B160" i="10"/>
  <c r="B136" i="10"/>
  <c r="D136" i="10" s="1"/>
  <c r="B129" i="10"/>
  <c r="B146" i="10"/>
  <c r="B147" i="10"/>
  <c r="B131" i="10"/>
  <c r="B132" i="10"/>
  <c r="B145" i="10"/>
  <c r="B130" i="10"/>
  <c r="B156" i="10"/>
  <c r="K415" i="22"/>
  <c r="L415" i="22"/>
  <c r="J415" i="22"/>
  <c r="B15" i="23"/>
  <c r="B12" i="23"/>
  <c r="B8" i="23"/>
  <c r="B14" i="23"/>
  <c r="B19" i="23"/>
  <c r="B20" i="23"/>
  <c r="B18" i="23"/>
  <c r="B21" i="23"/>
  <c r="B17" i="23"/>
  <c r="B9" i="23"/>
  <c r="B16" i="23"/>
  <c r="B11" i="23"/>
  <c r="D135" i="10" l="1"/>
  <c r="D139" i="10"/>
  <c r="D137" i="10"/>
  <c r="D703" i="22"/>
  <c r="M219" i="16"/>
  <c r="D361" i="22"/>
  <c r="M101" i="16"/>
  <c r="M104" i="16"/>
  <c r="D457" i="22"/>
  <c r="M63" i="16"/>
  <c r="C361" i="22"/>
  <c r="M41" i="16"/>
  <c r="B863" i="22"/>
  <c r="C799" i="22"/>
  <c r="M77" i="16"/>
  <c r="M35" i="16"/>
  <c r="B671" i="22"/>
  <c r="B767" i="22"/>
  <c r="M38" i="16"/>
  <c r="D329" i="22"/>
  <c r="M100" i="16"/>
  <c r="D608" i="22"/>
  <c r="M109" i="16"/>
  <c r="K130" i="13"/>
  <c r="B425" i="22"/>
  <c r="M27" i="16"/>
  <c r="B639" i="22"/>
  <c r="M34" i="16"/>
  <c r="C81" i="22"/>
  <c r="M54" i="16"/>
  <c r="B393" i="22"/>
  <c r="M26" i="16"/>
  <c r="D799" i="22"/>
  <c r="M115" i="16"/>
  <c r="B703" i="22"/>
  <c r="M36" i="16"/>
  <c r="O29" i="12"/>
  <c r="O58" i="13" s="1"/>
  <c r="O68" i="12"/>
  <c r="O86" i="13" s="1"/>
  <c r="O126" i="12"/>
  <c r="O65" i="12"/>
  <c r="O83" i="13" s="1"/>
  <c r="O62" i="15"/>
  <c r="O77" i="15" s="1"/>
  <c r="O105" i="12"/>
  <c r="O24" i="12"/>
  <c r="O53" i="13" s="1"/>
  <c r="O77" i="12"/>
  <c r="O49" i="12"/>
  <c r="O48" i="12"/>
  <c r="O63" i="12"/>
  <c r="O81" i="13" s="1"/>
  <c r="O69" i="12"/>
  <c r="O87" i="13" s="1"/>
  <c r="O79" i="12"/>
  <c r="O11" i="13"/>
  <c r="O67" i="15"/>
  <c r="O82" i="15" s="1"/>
  <c r="O61" i="12"/>
  <c r="O79" i="13" s="1"/>
  <c r="O72" i="12"/>
  <c r="O90" i="13" s="1"/>
  <c r="O96" i="12"/>
  <c r="O108" i="13" s="1"/>
  <c r="O39" i="12"/>
  <c r="O68" i="13" s="1"/>
  <c r="O42" i="12"/>
  <c r="O25" i="12"/>
  <c r="O54" i="13" s="1"/>
  <c r="O102" i="12"/>
  <c r="O114" i="13" s="1"/>
  <c r="O123" i="12"/>
  <c r="O129" i="13" s="1"/>
  <c r="O122" i="12"/>
  <c r="O128" i="13" s="1"/>
  <c r="O44" i="12"/>
  <c r="O81" i="12"/>
  <c r="O40" i="12"/>
  <c r="O69" i="13" s="1"/>
  <c r="O67" i="12"/>
  <c r="O85" i="13" s="1"/>
  <c r="O73" i="12"/>
  <c r="O91" i="13" s="1"/>
  <c r="O27" i="12"/>
  <c r="O56" i="13" s="1"/>
  <c r="O30" i="12"/>
  <c r="O59" i="13" s="1"/>
  <c r="O100" i="12"/>
  <c r="O112" i="13" s="1"/>
  <c r="O106" i="12"/>
  <c r="O76" i="12"/>
  <c r="O47" i="12"/>
  <c r="O63" i="15"/>
  <c r="O78" i="15" s="1"/>
  <c r="O28" i="12"/>
  <c r="O57" i="13" s="1"/>
  <c r="O41" i="12"/>
  <c r="O70" i="13" s="1"/>
  <c r="O80" i="12"/>
  <c r="O66" i="12"/>
  <c r="O84" i="13" s="1"/>
  <c r="O75" i="12"/>
  <c r="O95" i="12"/>
  <c r="O107" i="13" s="1"/>
  <c r="O127" i="12"/>
  <c r="O66" i="15"/>
  <c r="O81" i="15" s="1"/>
  <c r="O101" i="12"/>
  <c r="O113" i="13" s="1"/>
  <c r="O74" i="12"/>
  <c r="O92" i="13" s="1"/>
  <c r="O35" i="12"/>
  <c r="O64" i="13" s="1"/>
  <c r="O10" i="15" s="1"/>
  <c r="O22" i="15" s="1"/>
  <c r="O38" i="12"/>
  <c r="O67" i="13" s="1"/>
  <c r="O64" i="12"/>
  <c r="O82" i="13" s="1"/>
  <c r="O104" i="12"/>
  <c r="O23" i="12"/>
  <c r="O52" i="13" s="1"/>
  <c r="O26" i="12"/>
  <c r="O55" i="13" s="1"/>
  <c r="O64" i="15"/>
  <c r="O79" i="15" s="1"/>
  <c r="O124" i="12"/>
  <c r="O97" i="12"/>
  <c r="O109" i="13" s="1"/>
  <c r="O71" i="12"/>
  <c r="O89" i="13" s="1"/>
  <c r="O65" i="15"/>
  <c r="O80" i="15" s="1"/>
  <c r="O45" i="12"/>
  <c r="O98" i="12"/>
  <c r="O110" i="13" s="1"/>
  <c r="O37" i="12"/>
  <c r="O66" i="13" s="1"/>
  <c r="O125" i="12"/>
  <c r="O33" i="12"/>
  <c r="O62" i="13" s="1"/>
  <c r="O32" i="12"/>
  <c r="O61" i="13" s="1"/>
  <c r="O120" i="12"/>
  <c r="O126" i="13" s="1"/>
  <c r="O78" i="12"/>
  <c r="O82" i="12"/>
  <c r="O43" i="12"/>
  <c r="O46" i="12"/>
  <c r="O103" i="12"/>
  <c r="O115" i="13" s="1"/>
  <c r="O107" i="12"/>
  <c r="O31" i="12"/>
  <c r="O60" i="13" s="1"/>
  <c r="O34" i="12"/>
  <c r="O63" i="13" s="1"/>
  <c r="O9" i="15" s="1"/>
  <c r="O21" i="15" s="1"/>
  <c r="O94" i="12"/>
  <c r="O106" i="13" s="1"/>
  <c r="O36" i="12"/>
  <c r="O65" i="13" s="1"/>
  <c r="O11" i="15" s="1"/>
  <c r="O23" i="15" s="1"/>
  <c r="O121" i="12"/>
  <c r="O127" i="13" s="1"/>
  <c r="O70" i="12"/>
  <c r="O88" i="13" s="1"/>
  <c r="O62" i="12"/>
  <c r="O80" i="13" s="1"/>
  <c r="O99" i="12"/>
  <c r="O111" i="13" s="1"/>
  <c r="O119" i="12"/>
  <c r="O125" i="13" s="1"/>
  <c r="R65" i="12"/>
  <c r="R83" i="13" s="1"/>
  <c r="R100" i="12"/>
  <c r="R112" i="13" s="1"/>
  <c r="R119" i="12"/>
  <c r="R125" i="13" s="1"/>
  <c r="R66" i="15"/>
  <c r="R81" i="15" s="1"/>
  <c r="R65" i="15"/>
  <c r="R80" i="15" s="1"/>
  <c r="R44" i="12"/>
  <c r="R36" i="12"/>
  <c r="R65" i="13" s="1"/>
  <c r="R11" i="15" s="1"/>
  <c r="R23" i="15" s="1"/>
  <c r="R28" i="12"/>
  <c r="R57" i="13" s="1"/>
  <c r="R49" i="12"/>
  <c r="R41" i="12"/>
  <c r="R70" i="13" s="1"/>
  <c r="R33" i="12"/>
  <c r="R62" i="13" s="1"/>
  <c r="R25" i="12"/>
  <c r="R54" i="13" s="1"/>
  <c r="R80" i="12"/>
  <c r="R74" i="12"/>
  <c r="R92" i="13" s="1"/>
  <c r="R77" i="12"/>
  <c r="R98" i="12"/>
  <c r="R110" i="13" s="1"/>
  <c r="R122" i="12"/>
  <c r="R128" i="13" s="1"/>
  <c r="R123" i="12"/>
  <c r="R129" i="13" s="1"/>
  <c r="R82" i="12"/>
  <c r="R68" i="12"/>
  <c r="R86" i="13" s="1"/>
  <c r="R61" i="12"/>
  <c r="R79" i="13" s="1"/>
  <c r="R99" i="12"/>
  <c r="R111" i="13" s="1"/>
  <c r="R71" i="12"/>
  <c r="R89" i="13" s="1"/>
  <c r="R64" i="15"/>
  <c r="R79" i="15" s="1"/>
  <c r="R63" i="15"/>
  <c r="R78" i="15" s="1"/>
  <c r="R42" i="12"/>
  <c r="R34" i="12"/>
  <c r="R63" i="13" s="1"/>
  <c r="R9" i="15" s="1"/>
  <c r="R21" i="15" s="1"/>
  <c r="R26" i="12"/>
  <c r="R55" i="13" s="1"/>
  <c r="R47" i="12"/>
  <c r="R39" i="12"/>
  <c r="R68" i="13" s="1"/>
  <c r="R31" i="12"/>
  <c r="R60" i="13" s="1"/>
  <c r="R23" i="12"/>
  <c r="R52" i="13" s="1"/>
  <c r="R106" i="12"/>
  <c r="R104" i="12"/>
  <c r="R126" i="12"/>
  <c r="R67" i="12"/>
  <c r="R85" i="13" s="1"/>
  <c r="R103" i="12"/>
  <c r="R115" i="13" s="1"/>
  <c r="R78" i="12"/>
  <c r="R107" i="12"/>
  <c r="R66" i="12"/>
  <c r="R84" i="13" s="1"/>
  <c r="R62" i="12"/>
  <c r="R80" i="13" s="1"/>
  <c r="R62" i="15"/>
  <c r="R77" i="15" s="1"/>
  <c r="R48" i="12"/>
  <c r="R40" i="12"/>
  <c r="R69" i="13" s="1"/>
  <c r="R32" i="12"/>
  <c r="R61" i="13" s="1"/>
  <c r="R24" i="12"/>
  <c r="R53" i="13" s="1"/>
  <c r="R45" i="12"/>
  <c r="R37" i="12"/>
  <c r="R66" i="13" s="1"/>
  <c r="R29" i="12"/>
  <c r="R58" i="13" s="1"/>
  <c r="R121" i="12"/>
  <c r="R127" i="13" s="1"/>
  <c r="R76" i="12"/>
  <c r="R97" i="12"/>
  <c r="R109" i="13" s="1"/>
  <c r="R73" i="12"/>
  <c r="R91" i="13" s="1"/>
  <c r="R81" i="12"/>
  <c r="R124" i="12"/>
  <c r="R127" i="12"/>
  <c r="R101" i="12"/>
  <c r="R113" i="13" s="1"/>
  <c r="R63" i="12"/>
  <c r="R81" i="13" s="1"/>
  <c r="R94" i="12"/>
  <c r="R106" i="13" s="1"/>
  <c r="R67" i="15"/>
  <c r="R82" i="15" s="1"/>
  <c r="R46" i="12"/>
  <c r="R38" i="12"/>
  <c r="R67" i="13" s="1"/>
  <c r="R30" i="12"/>
  <c r="R59" i="13" s="1"/>
  <c r="R11" i="13"/>
  <c r="R43" i="12"/>
  <c r="R35" i="12"/>
  <c r="R64" i="13" s="1"/>
  <c r="R10" i="15" s="1"/>
  <c r="R22" i="15" s="1"/>
  <c r="R27" i="12"/>
  <c r="R56" i="13" s="1"/>
  <c r="R79" i="12"/>
  <c r="R69" i="12"/>
  <c r="R87" i="13" s="1"/>
  <c r="R102" i="12"/>
  <c r="R114" i="13" s="1"/>
  <c r="R125" i="12"/>
  <c r="R72" i="12"/>
  <c r="R90" i="13" s="1"/>
  <c r="R96" i="12"/>
  <c r="R108" i="13" s="1"/>
  <c r="R75" i="12"/>
  <c r="R105" i="12"/>
  <c r="R64" i="12"/>
  <c r="R82" i="13" s="1"/>
  <c r="R95" i="12"/>
  <c r="R107" i="13" s="1"/>
  <c r="R70" i="12"/>
  <c r="R88" i="13" s="1"/>
  <c r="R120" i="12"/>
  <c r="R126" i="13" s="1"/>
  <c r="N64" i="15"/>
  <c r="N79" i="15" s="1"/>
  <c r="N63" i="15"/>
  <c r="N78" i="15" s="1"/>
  <c r="N42" i="12"/>
  <c r="N34" i="12"/>
  <c r="N63" i="13" s="1"/>
  <c r="N9" i="15" s="1"/>
  <c r="N21" i="15" s="1"/>
  <c r="N26" i="12"/>
  <c r="N55" i="13" s="1"/>
  <c r="N47" i="12"/>
  <c r="N39" i="12"/>
  <c r="N68" i="13" s="1"/>
  <c r="N31" i="12"/>
  <c r="N60" i="13" s="1"/>
  <c r="N23" i="12"/>
  <c r="N52" i="13" s="1"/>
  <c r="N126" i="12"/>
  <c r="N67" i="12"/>
  <c r="N85" i="13" s="1"/>
  <c r="N106" i="12"/>
  <c r="N68" i="12"/>
  <c r="N86" i="13" s="1"/>
  <c r="N75" i="12"/>
  <c r="N124" i="12"/>
  <c r="N123" i="12"/>
  <c r="N129" i="13" s="1"/>
  <c r="N64" i="12"/>
  <c r="N82" i="13" s="1"/>
  <c r="N100" i="12"/>
  <c r="N112" i="13" s="1"/>
  <c r="N65" i="12"/>
  <c r="N83" i="13" s="1"/>
  <c r="N120" i="12"/>
  <c r="N126" i="13" s="1"/>
  <c r="N62" i="15"/>
  <c r="N77" i="15" s="1"/>
  <c r="N48" i="12"/>
  <c r="N40" i="12"/>
  <c r="N69" i="13" s="1"/>
  <c r="N32" i="12"/>
  <c r="N61" i="13" s="1"/>
  <c r="N24" i="12"/>
  <c r="N53" i="13" s="1"/>
  <c r="N45" i="12"/>
  <c r="N37" i="12"/>
  <c r="N66" i="13" s="1"/>
  <c r="N29" i="12"/>
  <c r="N58" i="13" s="1"/>
  <c r="N81" i="12"/>
  <c r="N101" i="12"/>
  <c r="N113" i="13" s="1"/>
  <c r="N125" i="12"/>
  <c r="N80" i="12"/>
  <c r="N77" i="12"/>
  <c r="N121" i="12"/>
  <c r="N127" i="13" s="1"/>
  <c r="N72" i="12"/>
  <c r="N90" i="13" s="1"/>
  <c r="N107" i="12"/>
  <c r="N63" i="12"/>
  <c r="N81" i="13" s="1"/>
  <c r="N95" i="12"/>
  <c r="N107" i="13" s="1"/>
  <c r="N71" i="12"/>
  <c r="N89" i="13" s="1"/>
  <c r="N94" i="12"/>
  <c r="N106" i="13" s="1"/>
  <c r="N67" i="15"/>
  <c r="N82" i="15" s="1"/>
  <c r="N46" i="12"/>
  <c r="N38" i="12"/>
  <c r="N67" i="13" s="1"/>
  <c r="N30" i="12"/>
  <c r="N59" i="13" s="1"/>
  <c r="N11" i="13"/>
  <c r="N43" i="12"/>
  <c r="N35" i="12"/>
  <c r="N64" i="13" s="1"/>
  <c r="N10" i="15" s="1"/>
  <c r="N22" i="15" s="1"/>
  <c r="N27" i="12"/>
  <c r="N56" i="13" s="1"/>
  <c r="N127" i="12"/>
  <c r="N105" i="12"/>
  <c r="N79" i="12"/>
  <c r="N76" i="12"/>
  <c r="N98" i="12"/>
  <c r="N110" i="13" s="1"/>
  <c r="N97" i="12"/>
  <c r="N109" i="13" s="1"/>
  <c r="N103" i="12"/>
  <c r="N115" i="13" s="1"/>
  <c r="N122" i="12"/>
  <c r="N128" i="13" s="1"/>
  <c r="N66" i="12"/>
  <c r="N84" i="13" s="1"/>
  <c r="N99" i="12"/>
  <c r="N111" i="13" s="1"/>
  <c r="N62" i="12"/>
  <c r="N80" i="13" s="1"/>
  <c r="N65" i="15"/>
  <c r="N80" i="15" s="1"/>
  <c r="N49" i="12"/>
  <c r="N73" i="12"/>
  <c r="N91" i="13" s="1"/>
  <c r="N82" i="12"/>
  <c r="N61" i="12"/>
  <c r="N79" i="13" s="1"/>
  <c r="N44" i="12"/>
  <c r="N41" i="12"/>
  <c r="N70" i="13" s="1"/>
  <c r="N104" i="12"/>
  <c r="N69" i="12"/>
  <c r="N87" i="13" s="1"/>
  <c r="N119" i="12"/>
  <c r="N125" i="13" s="1"/>
  <c r="N36" i="12"/>
  <c r="N65" i="13" s="1"/>
  <c r="N11" i="15" s="1"/>
  <c r="N23" i="15" s="1"/>
  <c r="N33" i="12"/>
  <c r="N62" i="13" s="1"/>
  <c r="N96" i="12"/>
  <c r="N108" i="13" s="1"/>
  <c r="N78" i="12"/>
  <c r="N70" i="12"/>
  <c r="N88" i="13" s="1"/>
  <c r="N66" i="15"/>
  <c r="N81" i="15" s="1"/>
  <c r="N28" i="12"/>
  <c r="N57" i="13" s="1"/>
  <c r="N25" i="12"/>
  <c r="N54" i="13" s="1"/>
  <c r="N102" i="12"/>
  <c r="N114" i="13" s="1"/>
  <c r="N74" i="12"/>
  <c r="N92" i="13" s="1"/>
  <c r="Q65" i="15"/>
  <c r="Q80" i="15" s="1"/>
  <c r="Q41" i="12"/>
  <c r="Q70" i="13" s="1"/>
  <c r="Q44" i="12"/>
  <c r="Q26" i="12"/>
  <c r="Q55" i="13" s="1"/>
  <c r="Q74" i="12"/>
  <c r="Q92" i="13" s="1"/>
  <c r="Q105" i="12"/>
  <c r="Q97" i="12"/>
  <c r="Q109" i="13" s="1"/>
  <c r="Q66" i="12"/>
  <c r="Q84" i="13" s="1"/>
  <c r="Q62" i="12"/>
  <c r="Q80" i="13" s="1"/>
  <c r="Q63" i="15"/>
  <c r="Q78" i="15" s="1"/>
  <c r="Q33" i="12"/>
  <c r="Q62" i="13" s="1"/>
  <c r="Q42" i="12"/>
  <c r="Q77" i="12"/>
  <c r="Q98" i="12"/>
  <c r="Q110" i="13" s="1"/>
  <c r="Q107" i="12"/>
  <c r="Q125" i="12"/>
  <c r="Q119" i="12"/>
  <c r="Q125" i="13" s="1"/>
  <c r="Q49" i="12"/>
  <c r="Q31" i="12"/>
  <c r="Q60" i="13" s="1"/>
  <c r="Q36" i="12"/>
  <c r="Q65" i="13" s="1"/>
  <c r="Q11" i="15" s="1"/>
  <c r="Q23" i="15" s="1"/>
  <c r="Q78" i="12"/>
  <c r="Q106" i="12"/>
  <c r="Q80" i="12"/>
  <c r="Q96" i="12"/>
  <c r="Q108" i="13" s="1"/>
  <c r="Q71" i="12"/>
  <c r="Q89" i="13" s="1"/>
  <c r="Q47" i="12"/>
  <c r="Q25" i="12"/>
  <c r="Q54" i="13" s="1"/>
  <c r="Q28" i="12"/>
  <c r="Q57" i="13" s="1"/>
  <c r="Q75" i="12"/>
  <c r="Q68" i="12"/>
  <c r="Q86" i="13" s="1"/>
  <c r="Q72" i="12"/>
  <c r="Q90" i="13" s="1"/>
  <c r="Q63" i="12"/>
  <c r="Q81" i="13" s="1"/>
  <c r="Q94" i="12"/>
  <c r="Q106" i="13" s="1"/>
  <c r="Q34" i="12"/>
  <c r="Q63" i="13" s="1"/>
  <c r="Q9" i="15" s="1"/>
  <c r="Q21" i="15" s="1"/>
  <c r="Q101" i="12"/>
  <c r="Q113" i="13" s="1"/>
  <c r="Q123" i="12"/>
  <c r="Q129" i="13" s="1"/>
  <c r="Q32" i="12"/>
  <c r="Q61" i="13" s="1"/>
  <c r="Q37" i="12"/>
  <c r="Q66" i="13" s="1"/>
  <c r="Q61" i="12"/>
  <c r="Q79" i="13" s="1"/>
  <c r="Q67" i="12"/>
  <c r="Q85" i="13" s="1"/>
  <c r="Q11" i="13"/>
  <c r="Q27" i="12"/>
  <c r="Q56" i="13" s="1"/>
  <c r="Q65" i="12"/>
  <c r="Q83" i="13" s="1"/>
  <c r="Q23" i="12"/>
  <c r="Q52" i="13" s="1"/>
  <c r="Q126" i="12"/>
  <c r="Q76" i="12"/>
  <c r="Q40" i="12"/>
  <c r="Q69" i="13" s="1"/>
  <c r="Q45" i="12"/>
  <c r="Q103" i="12"/>
  <c r="Q115" i="13" s="1"/>
  <c r="Q69" i="12"/>
  <c r="Q87" i="13" s="1"/>
  <c r="Q30" i="12"/>
  <c r="Q59" i="13" s="1"/>
  <c r="Q35" i="12"/>
  <c r="Q64" i="13" s="1"/>
  <c r="Q10" i="15" s="1"/>
  <c r="Q22" i="15" s="1"/>
  <c r="Q95" i="12"/>
  <c r="Q107" i="13" s="1"/>
  <c r="Q120" i="12"/>
  <c r="Q126" i="13" s="1"/>
  <c r="Q73" i="12"/>
  <c r="Q91" i="13" s="1"/>
  <c r="Q39" i="12"/>
  <c r="Q68" i="13" s="1"/>
  <c r="Q64" i="12"/>
  <c r="Q82" i="13" s="1"/>
  <c r="Q81" i="12"/>
  <c r="Q79" i="12"/>
  <c r="Q48" i="12"/>
  <c r="Q64" i="15"/>
  <c r="Q79" i="15" s="1"/>
  <c r="Q102" i="12"/>
  <c r="Q114" i="13" s="1"/>
  <c r="Q122" i="12"/>
  <c r="Q128" i="13" s="1"/>
  <c r="Q38" i="12"/>
  <c r="Q67" i="13" s="1"/>
  <c r="Q43" i="12"/>
  <c r="Q100" i="12"/>
  <c r="Q112" i="13" s="1"/>
  <c r="Q99" i="12"/>
  <c r="Q111" i="13" s="1"/>
  <c r="Q104" i="12"/>
  <c r="Q66" i="15"/>
  <c r="Q81" i="15" s="1"/>
  <c r="Q127" i="12"/>
  <c r="Q121" i="12"/>
  <c r="Q127" i="13" s="1"/>
  <c r="Q24" i="12"/>
  <c r="Q53" i="13" s="1"/>
  <c r="Q29" i="12"/>
  <c r="Q58" i="13" s="1"/>
  <c r="Q67" i="15"/>
  <c r="Q82" i="15" s="1"/>
  <c r="Q82" i="12"/>
  <c r="Q124" i="12"/>
  <c r="Q46" i="12"/>
  <c r="Q62" i="15"/>
  <c r="Q77" i="15" s="1"/>
  <c r="Q70" i="12"/>
  <c r="Q88" i="13" s="1"/>
  <c r="B173" i="22"/>
  <c r="M19" i="16"/>
  <c r="B831" i="22"/>
  <c r="M40" i="16"/>
  <c r="D425" i="22"/>
  <c r="M103" i="16"/>
  <c r="M29" i="16"/>
  <c r="K93" i="13"/>
  <c r="B488" i="22"/>
  <c r="B141" i="22"/>
  <c r="M18" i="16"/>
  <c r="B548" i="22"/>
  <c r="M31" i="16"/>
  <c r="K95" i="13"/>
  <c r="M64" i="16"/>
  <c r="C393" i="22"/>
  <c r="K33" i="13"/>
  <c r="K95" i="14" s="1"/>
  <c r="K39" i="13"/>
  <c r="K29" i="13"/>
  <c r="K92" i="14" s="1"/>
  <c r="K40" i="13"/>
  <c r="K27" i="13"/>
  <c r="K34" i="13"/>
  <c r="K96" i="14" s="1"/>
  <c r="K42" i="13"/>
  <c r="K35" i="13"/>
  <c r="K97" i="14" s="1"/>
  <c r="K41" i="13"/>
  <c r="K25" i="13"/>
  <c r="K89" i="14" s="1"/>
  <c r="K36" i="13"/>
  <c r="K26" i="13"/>
  <c r="K90" i="14" s="1"/>
  <c r="K37" i="13"/>
  <c r="K43" i="13"/>
  <c r="K31" i="13"/>
  <c r="K93" i="14" s="1"/>
  <c r="K38" i="13"/>
  <c r="K30" i="13"/>
  <c r="K32" i="13"/>
  <c r="K94" i="14" s="1"/>
  <c r="K28" i="13"/>
  <c r="K91" i="14" s="1"/>
  <c r="F863" i="22"/>
  <c r="M224" i="16"/>
  <c r="C173" i="22"/>
  <c r="M57" i="16"/>
  <c r="D863" i="22"/>
  <c r="M117" i="16"/>
  <c r="B233" i="22"/>
  <c r="M21" i="16"/>
  <c r="F735" i="22"/>
  <c r="M220" i="16"/>
  <c r="B203" i="22"/>
  <c r="M20" i="16"/>
  <c r="B265" i="22"/>
  <c r="M22" i="16"/>
  <c r="B608" i="22"/>
  <c r="M33" i="16"/>
  <c r="K97" i="13"/>
  <c r="M222" i="16"/>
  <c r="F799" i="22"/>
  <c r="D735" i="22"/>
  <c r="M113" i="16"/>
  <c r="B49" i="22"/>
  <c r="M15" i="16"/>
  <c r="C425" i="22"/>
  <c r="M65" i="16"/>
  <c r="B329" i="22"/>
  <c r="M24" i="16"/>
  <c r="M60" i="16"/>
  <c r="C265" i="22"/>
  <c r="B518" i="22"/>
  <c r="M30" i="16"/>
  <c r="K94" i="13"/>
  <c r="F59" i="18"/>
  <c r="F153" i="18" s="1"/>
  <c r="C351" i="18" s="1"/>
  <c r="F53" i="18"/>
  <c r="F147" i="18" s="1"/>
  <c r="C345" i="18" s="1"/>
  <c r="D48" i="18"/>
  <c r="D142" i="18" s="1"/>
  <c r="C286" i="18" s="1"/>
  <c r="D40" i="18"/>
  <c r="D134" i="18" s="1"/>
  <c r="C278" i="18" s="1"/>
  <c r="D36" i="18"/>
  <c r="D130" i="18" s="1"/>
  <c r="C274" i="18" s="1"/>
  <c r="C54" i="18"/>
  <c r="C50" i="18"/>
  <c r="C144" i="18" s="1"/>
  <c r="C261" i="18" s="1"/>
  <c r="G44" i="18"/>
  <c r="G138" i="18" s="1"/>
  <c r="C363" i="18" s="1"/>
  <c r="G38" i="18"/>
  <c r="G132" i="18" s="1"/>
  <c r="C357" i="18" s="1"/>
  <c r="C34" i="18"/>
  <c r="C128" i="18" s="1"/>
  <c r="C245" i="18" s="1"/>
  <c r="D57" i="18"/>
  <c r="D53" i="18"/>
  <c r="D49" i="18"/>
  <c r="D143" i="18" s="1"/>
  <c r="C287" i="18" s="1"/>
  <c r="D41" i="18"/>
  <c r="D135" i="18" s="1"/>
  <c r="C279" i="18" s="1"/>
  <c r="D37" i="18"/>
  <c r="D131" i="18" s="1"/>
  <c r="C275" i="18" s="1"/>
  <c r="C59" i="18"/>
  <c r="C53" i="18"/>
  <c r="E50" i="18"/>
  <c r="E144" i="18" s="1"/>
  <c r="C315" i="18" s="1"/>
  <c r="G43" i="18"/>
  <c r="G137" i="18" s="1"/>
  <c r="C362" i="18" s="1"/>
  <c r="F57" i="18"/>
  <c r="F151" i="18" s="1"/>
  <c r="C349" i="18" s="1"/>
  <c r="F51" i="18"/>
  <c r="F145" i="18" s="1"/>
  <c r="C343" i="18" s="1"/>
  <c r="F43" i="18"/>
  <c r="F137" i="18" s="1"/>
  <c r="C335" i="18" s="1"/>
  <c r="F39" i="18"/>
  <c r="F133" i="18" s="1"/>
  <c r="C331" i="18" s="1"/>
  <c r="F35" i="18"/>
  <c r="F129" i="18" s="1"/>
  <c r="C327" i="18" s="1"/>
  <c r="G52" i="18"/>
  <c r="G146" i="18" s="1"/>
  <c r="C371" i="18" s="1"/>
  <c r="E49" i="18"/>
  <c r="E143" i="18" s="1"/>
  <c r="C314" i="18" s="1"/>
  <c r="G42" i="18"/>
  <c r="G136" i="18" s="1"/>
  <c r="C361" i="18" s="1"/>
  <c r="G36" i="18"/>
  <c r="G130" i="18" s="1"/>
  <c r="C355" i="18" s="1"/>
  <c r="F60" i="18"/>
  <c r="F154" i="18" s="1"/>
  <c r="C352" i="18" s="1"/>
  <c r="F56" i="18"/>
  <c r="F150" i="18" s="1"/>
  <c r="C348" i="18" s="1"/>
  <c r="F52" i="18"/>
  <c r="F146" i="18" s="1"/>
  <c r="C344" i="18" s="1"/>
  <c r="F48" i="18"/>
  <c r="F142" i="18" s="1"/>
  <c r="C340" i="18" s="1"/>
  <c r="F40" i="18"/>
  <c r="F134" i="18" s="1"/>
  <c r="C332" i="18" s="1"/>
  <c r="F36" i="18"/>
  <c r="F130" i="18" s="1"/>
  <c r="C328" i="18" s="1"/>
  <c r="C57" i="18"/>
  <c r="E52" i="18"/>
  <c r="E146" i="18" s="1"/>
  <c r="C317" i="18" s="1"/>
  <c r="F55" i="18"/>
  <c r="F149" i="18" s="1"/>
  <c r="C347" i="18" s="1"/>
  <c r="D50" i="18"/>
  <c r="D144" i="18" s="1"/>
  <c r="C288" i="18" s="1"/>
  <c r="D42" i="18"/>
  <c r="D136" i="18" s="1"/>
  <c r="C280" i="18" s="1"/>
  <c r="D38" i="18"/>
  <c r="D132" i="18" s="1"/>
  <c r="C276" i="18" s="1"/>
  <c r="D34" i="18"/>
  <c r="D128" i="18" s="1"/>
  <c r="C272" i="18" s="1"/>
  <c r="E51" i="18"/>
  <c r="E145" i="18" s="1"/>
  <c r="C316" i="18" s="1"/>
  <c r="G48" i="18"/>
  <c r="G142" i="18" s="1"/>
  <c r="C367" i="18" s="1"/>
  <c r="G40" i="18"/>
  <c r="G134" i="18" s="1"/>
  <c r="C359" i="18" s="1"/>
  <c r="C36" i="18"/>
  <c r="C130" i="18" s="1"/>
  <c r="C247" i="18" s="1"/>
  <c r="D59" i="18"/>
  <c r="D55" i="18"/>
  <c r="D51" i="18"/>
  <c r="D145" i="18" s="1"/>
  <c r="C289" i="18" s="1"/>
  <c r="F44" i="18"/>
  <c r="F138" i="18" s="1"/>
  <c r="C336" i="18" s="1"/>
  <c r="D54" i="18"/>
  <c r="F49" i="18"/>
  <c r="F143" i="18" s="1"/>
  <c r="C341" i="18" s="1"/>
  <c r="F41" i="18"/>
  <c r="F135" i="18" s="1"/>
  <c r="C333" i="18" s="1"/>
  <c r="F37" i="18"/>
  <c r="F131" i="18" s="1"/>
  <c r="C329" i="18" s="1"/>
  <c r="G54" i="18"/>
  <c r="G50" i="18"/>
  <c r="G144" i="18" s="1"/>
  <c r="C369" i="18" s="1"/>
  <c r="C48" i="18"/>
  <c r="C142" i="18" s="1"/>
  <c r="C259" i="18" s="1"/>
  <c r="E39" i="18"/>
  <c r="E133" i="18" s="1"/>
  <c r="C304" i="18" s="1"/>
  <c r="G34" i="18"/>
  <c r="G128" i="18" s="1"/>
  <c r="C353" i="18" s="1"/>
  <c r="F58" i="18"/>
  <c r="F152" i="18" s="1"/>
  <c r="C350" i="18" s="1"/>
  <c r="F54" i="18"/>
  <c r="F148" i="18" s="1"/>
  <c r="C346" i="18" s="1"/>
  <c r="F50" i="18"/>
  <c r="F144" i="18" s="1"/>
  <c r="C342" i="18" s="1"/>
  <c r="F42" i="18"/>
  <c r="F136" i="18" s="1"/>
  <c r="C334" i="18" s="1"/>
  <c r="F38" i="18"/>
  <c r="F132" i="18" s="1"/>
  <c r="C330" i="18" s="1"/>
  <c r="F34" i="18"/>
  <c r="F128" i="18" s="1"/>
  <c r="C326" i="18" s="1"/>
  <c r="G53" i="18"/>
  <c r="C51" i="18"/>
  <c r="C145" i="18" s="1"/>
  <c r="C262" i="18" s="1"/>
  <c r="D39" i="18"/>
  <c r="D133" i="18" s="1"/>
  <c r="C277" i="18" s="1"/>
  <c r="G49" i="18"/>
  <c r="G143" i="18" s="1"/>
  <c r="C368" i="18" s="1"/>
  <c r="G39" i="18"/>
  <c r="G133" i="18" s="1"/>
  <c r="C358" i="18" s="1"/>
  <c r="E36" i="18"/>
  <c r="E130" i="18" s="1"/>
  <c r="C301" i="18" s="1"/>
  <c r="D35" i="18"/>
  <c r="D129" i="18" s="1"/>
  <c r="C273" i="18" s="1"/>
  <c r="C49" i="18"/>
  <c r="C143" i="18" s="1"/>
  <c r="C260" i="18" s="1"/>
  <c r="C39" i="18"/>
  <c r="C133" i="18" s="1"/>
  <c r="C250" i="18" s="1"/>
  <c r="G35" i="18"/>
  <c r="G129" i="18" s="1"/>
  <c r="C354" i="18" s="1"/>
  <c r="C55" i="18"/>
  <c r="E48" i="18"/>
  <c r="E142" i="18" s="1"/>
  <c r="C313" i="18" s="1"/>
  <c r="G37" i="18"/>
  <c r="G131" i="18" s="1"/>
  <c r="C356" i="18" s="1"/>
  <c r="G51" i="18"/>
  <c r="G145" i="18" s="1"/>
  <c r="C370" i="18" s="1"/>
  <c r="G41" i="18"/>
  <c r="G135" i="18" s="1"/>
  <c r="C360" i="18" s="1"/>
  <c r="C37" i="18"/>
  <c r="C131" i="18" s="1"/>
  <c r="C248" i="18" s="1"/>
  <c r="B111" i="22"/>
  <c r="M17" i="16"/>
  <c r="C233" i="22"/>
  <c r="M59" i="16"/>
  <c r="D767" i="22"/>
  <c r="M221" i="16"/>
  <c r="C297" i="22"/>
  <c r="M61" i="16"/>
  <c r="C457" i="22"/>
  <c r="M66" i="16"/>
  <c r="D831" i="22"/>
  <c r="M223" i="16"/>
  <c r="M119" i="12"/>
  <c r="M125" i="13" s="1"/>
  <c r="M70" i="12"/>
  <c r="M88" i="13" s="1"/>
  <c r="M65" i="15"/>
  <c r="M80" i="15" s="1"/>
  <c r="M62" i="15"/>
  <c r="M77" i="15" s="1"/>
  <c r="M43" i="12"/>
  <c r="M35" i="12"/>
  <c r="M64" i="13" s="1"/>
  <c r="M10" i="15" s="1"/>
  <c r="M22" i="15" s="1"/>
  <c r="M27" i="12"/>
  <c r="M56" i="13" s="1"/>
  <c r="M46" i="12"/>
  <c r="M38" i="12"/>
  <c r="M67" i="13" s="1"/>
  <c r="M30" i="12"/>
  <c r="M59" i="13" s="1"/>
  <c r="M11" i="13"/>
  <c r="M68" i="12"/>
  <c r="M86" i="13" s="1"/>
  <c r="M74" i="12"/>
  <c r="M92" i="13" s="1"/>
  <c r="M98" i="12"/>
  <c r="M110" i="13" s="1"/>
  <c r="M104" i="12"/>
  <c r="M77" i="12"/>
  <c r="M78" i="12"/>
  <c r="M125" i="12"/>
  <c r="M64" i="12"/>
  <c r="M82" i="13" s="1"/>
  <c r="M99" i="12"/>
  <c r="M111" i="13" s="1"/>
  <c r="M63" i="15"/>
  <c r="M78" i="15" s="1"/>
  <c r="M49" i="12"/>
  <c r="M41" i="12"/>
  <c r="M70" i="13" s="1"/>
  <c r="M33" i="12"/>
  <c r="M62" i="13" s="1"/>
  <c r="M25" i="12"/>
  <c r="M54" i="13" s="1"/>
  <c r="M44" i="12"/>
  <c r="M36" i="12"/>
  <c r="M65" i="13" s="1"/>
  <c r="M11" i="15" s="1"/>
  <c r="M23" i="15" s="1"/>
  <c r="M28" i="12"/>
  <c r="M57" i="13" s="1"/>
  <c r="M82" i="12"/>
  <c r="M80" i="12"/>
  <c r="M107" i="12"/>
  <c r="M101" i="12"/>
  <c r="M113" i="13" s="1"/>
  <c r="M69" i="12"/>
  <c r="M87" i="13" s="1"/>
  <c r="M127" i="12"/>
  <c r="M73" i="12"/>
  <c r="M91" i="13" s="1"/>
  <c r="M121" i="12"/>
  <c r="M127" i="13" s="1"/>
  <c r="M61" i="12"/>
  <c r="M79" i="13" s="1"/>
  <c r="M94" i="12"/>
  <c r="M106" i="13" s="1"/>
  <c r="M100" i="12"/>
  <c r="M112" i="13" s="1"/>
  <c r="M66" i="15"/>
  <c r="M81" i="15" s="1"/>
  <c r="M47" i="12"/>
  <c r="M39" i="12"/>
  <c r="M68" i="13" s="1"/>
  <c r="M31" i="12"/>
  <c r="M60" i="13" s="1"/>
  <c r="M23" i="12"/>
  <c r="M52" i="13" s="1"/>
  <c r="M42" i="12"/>
  <c r="M34" i="12"/>
  <c r="M63" i="13" s="1"/>
  <c r="M9" i="15" s="1"/>
  <c r="M21" i="15" s="1"/>
  <c r="M26" i="12"/>
  <c r="M55" i="13" s="1"/>
  <c r="M72" i="12"/>
  <c r="M90" i="13" s="1"/>
  <c r="M106" i="12"/>
  <c r="M102" i="12"/>
  <c r="M114" i="13" s="1"/>
  <c r="M79" i="12"/>
  <c r="M96" i="12"/>
  <c r="M108" i="13" s="1"/>
  <c r="M122" i="12"/>
  <c r="M128" i="13" s="1"/>
  <c r="M105" i="12"/>
  <c r="M97" i="12"/>
  <c r="M109" i="13" s="1"/>
  <c r="M63" i="12"/>
  <c r="M81" i="13" s="1"/>
  <c r="M62" i="12"/>
  <c r="M80" i="13" s="1"/>
  <c r="M65" i="12"/>
  <c r="M83" i="13" s="1"/>
  <c r="M67" i="15"/>
  <c r="M82" i="15" s="1"/>
  <c r="M64" i="15"/>
  <c r="M79" i="15" s="1"/>
  <c r="M45" i="12"/>
  <c r="M37" i="12"/>
  <c r="M66" i="13" s="1"/>
  <c r="M29" i="12"/>
  <c r="M58" i="13" s="1"/>
  <c r="M48" i="12"/>
  <c r="M40" i="12"/>
  <c r="M69" i="13" s="1"/>
  <c r="M32" i="12"/>
  <c r="M61" i="13" s="1"/>
  <c r="M24" i="12"/>
  <c r="M53" i="13" s="1"/>
  <c r="M75" i="12"/>
  <c r="M126" i="12"/>
  <c r="M81" i="12"/>
  <c r="M124" i="12"/>
  <c r="M67" i="12"/>
  <c r="M85" i="13" s="1"/>
  <c r="M123" i="12"/>
  <c r="M129" i="13" s="1"/>
  <c r="M103" i="12"/>
  <c r="M115" i="13" s="1"/>
  <c r="M76" i="12"/>
  <c r="M66" i="12"/>
  <c r="M84" i="13" s="1"/>
  <c r="M95" i="12"/>
  <c r="M107" i="13" s="1"/>
  <c r="M120" i="12"/>
  <c r="M126" i="13" s="1"/>
  <c r="M71" i="12"/>
  <c r="M89" i="13" s="1"/>
  <c r="P62" i="12"/>
  <c r="P80" i="13" s="1"/>
  <c r="P65" i="15"/>
  <c r="P80" i="15" s="1"/>
  <c r="P62" i="15"/>
  <c r="P77" i="15" s="1"/>
  <c r="P45" i="12"/>
  <c r="P37" i="12"/>
  <c r="P66" i="13" s="1"/>
  <c r="P29" i="12"/>
  <c r="P58" i="13" s="1"/>
  <c r="P48" i="12"/>
  <c r="P40" i="12"/>
  <c r="P69" i="13" s="1"/>
  <c r="P32" i="12"/>
  <c r="P61" i="13" s="1"/>
  <c r="P24" i="12"/>
  <c r="P53" i="13" s="1"/>
  <c r="P123" i="12"/>
  <c r="P129" i="13" s="1"/>
  <c r="P82" i="12"/>
  <c r="P72" i="12"/>
  <c r="P90" i="13" s="1"/>
  <c r="P79" i="12"/>
  <c r="P98" i="12"/>
  <c r="P110" i="13" s="1"/>
  <c r="P68" i="12"/>
  <c r="P86" i="13" s="1"/>
  <c r="P102" i="12"/>
  <c r="P114" i="13" s="1"/>
  <c r="P63" i="12"/>
  <c r="P81" i="13" s="1"/>
  <c r="P63" i="15"/>
  <c r="P78" i="15" s="1"/>
  <c r="P11" i="13"/>
  <c r="P43" i="12"/>
  <c r="P35" i="12"/>
  <c r="P64" i="13" s="1"/>
  <c r="P10" i="15" s="1"/>
  <c r="P22" i="15" s="1"/>
  <c r="P27" i="12"/>
  <c r="P56" i="13" s="1"/>
  <c r="P46" i="12"/>
  <c r="P38" i="12"/>
  <c r="P67" i="13" s="1"/>
  <c r="P30" i="12"/>
  <c r="P59" i="13" s="1"/>
  <c r="P97" i="12"/>
  <c r="P109" i="13" s="1"/>
  <c r="P81" i="12"/>
  <c r="P96" i="12"/>
  <c r="P108" i="13" s="1"/>
  <c r="P122" i="12"/>
  <c r="P128" i="13" s="1"/>
  <c r="P103" i="12"/>
  <c r="P115" i="13" s="1"/>
  <c r="P127" i="12"/>
  <c r="P80" i="12"/>
  <c r="P105" i="12"/>
  <c r="P61" i="12"/>
  <c r="P79" i="13" s="1"/>
  <c r="P94" i="12"/>
  <c r="P106" i="13" s="1"/>
  <c r="P71" i="12"/>
  <c r="P89" i="13" s="1"/>
  <c r="P120" i="12"/>
  <c r="P126" i="13" s="1"/>
  <c r="P66" i="15"/>
  <c r="P81" i="15" s="1"/>
  <c r="P49" i="12"/>
  <c r="P41" i="12"/>
  <c r="P70" i="13" s="1"/>
  <c r="P33" i="12"/>
  <c r="P62" i="13" s="1"/>
  <c r="P25" i="12"/>
  <c r="P54" i="13" s="1"/>
  <c r="P44" i="12"/>
  <c r="P36" i="12"/>
  <c r="P65" i="13" s="1"/>
  <c r="P11" i="15" s="1"/>
  <c r="P23" i="15" s="1"/>
  <c r="P28" i="12"/>
  <c r="P57" i="13" s="1"/>
  <c r="P107" i="12"/>
  <c r="P75" i="12"/>
  <c r="P69" i="12"/>
  <c r="P87" i="13" s="1"/>
  <c r="P125" i="12"/>
  <c r="P126" i="12"/>
  <c r="P77" i="12"/>
  <c r="P78" i="12"/>
  <c r="P67" i="12"/>
  <c r="P85" i="13" s="1"/>
  <c r="P66" i="12"/>
  <c r="P84" i="13" s="1"/>
  <c r="P119" i="12"/>
  <c r="P125" i="13" s="1"/>
  <c r="P99" i="12"/>
  <c r="P111" i="13" s="1"/>
  <c r="P67" i="15"/>
  <c r="P82" i="15" s="1"/>
  <c r="P64" i="15"/>
  <c r="P79" i="15" s="1"/>
  <c r="P47" i="12"/>
  <c r="P39" i="12"/>
  <c r="P68" i="13" s="1"/>
  <c r="P31" i="12"/>
  <c r="P60" i="13" s="1"/>
  <c r="P23" i="12"/>
  <c r="P52" i="13" s="1"/>
  <c r="P42" i="12"/>
  <c r="P34" i="12"/>
  <c r="P63" i="13" s="1"/>
  <c r="P9" i="15" s="1"/>
  <c r="P21" i="15" s="1"/>
  <c r="P26" i="12"/>
  <c r="P55" i="13" s="1"/>
  <c r="P101" i="12"/>
  <c r="P113" i="13" s="1"/>
  <c r="P74" i="12"/>
  <c r="P92" i="13" s="1"/>
  <c r="P121" i="12"/>
  <c r="P127" i="13" s="1"/>
  <c r="P106" i="12"/>
  <c r="P76" i="12"/>
  <c r="P73" i="12"/>
  <c r="P91" i="13" s="1"/>
  <c r="P104" i="12"/>
  <c r="P124" i="12"/>
  <c r="P64" i="12"/>
  <c r="P82" i="13" s="1"/>
  <c r="P100" i="12"/>
  <c r="P112" i="13" s="1"/>
  <c r="P70" i="12"/>
  <c r="P88" i="13" s="1"/>
  <c r="P95" i="12"/>
  <c r="P107" i="13" s="1"/>
  <c r="P65" i="12"/>
  <c r="P83" i="13" s="1"/>
  <c r="L70" i="12"/>
  <c r="L88" i="13" s="1"/>
  <c r="L94" i="12"/>
  <c r="L106" i="13" s="1"/>
  <c r="L119" i="12"/>
  <c r="L125" i="13" s="1"/>
  <c r="L47" i="12"/>
  <c r="L42" i="12"/>
  <c r="L127" i="12"/>
  <c r="L107" i="12"/>
  <c r="L95" i="12"/>
  <c r="L107" i="13" s="1"/>
  <c r="L37" i="12"/>
  <c r="L66" i="13" s="1"/>
  <c r="L32" i="12"/>
  <c r="L61" i="13" s="1"/>
  <c r="L82" i="12"/>
  <c r="L11" i="13"/>
  <c r="L46" i="12"/>
  <c r="L126" i="12"/>
  <c r="L106" i="12"/>
  <c r="L65" i="12"/>
  <c r="L83" i="13" s="1"/>
  <c r="L33" i="12"/>
  <c r="L62" i="13" s="1"/>
  <c r="L28" i="12"/>
  <c r="L57" i="13" s="1"/>
  <c r="L102" i="12"/>
  <c r="L114" i="13" s="1"/>
  <c r="L80" i="12"/>
  <c r="L62" i="12"/>
  <c r="L80" i="13" s="1"/>
  <c r="L68" i="12"/>
  <c r="L86" i="13" s="1"/>
  <c r="L39" i="12"/>
  <c r="L68" i="13" s="1"/>
  <c r="L34" i="12"/>
  <c r="L63" i="13" s="1"/>
  <c r="L9" i="15" s="1"/>
  <c r="L21" i="15" s="1"/>
  <c r="L74" i="12"/>
  <c r="L92" i="13" s="1"/>
  <c r="L78" i="12"/>
  <c r="L65" i="15"/>
  <c r="L80" i="15" s="1"/>
  <c r="L29" i="12"/>
  <c r="L58" i="13" s="1"/>
  <c r="L24" i="12"/>
  <c r="L53" i="13" s="1"/>
  <c r="L67" i="12"/>
  <c r="L85" i="13" s="1"/>
  <c r="L43" i="12"/>
  <c r="L38" i="12"/>
  <c r="L67" i="13" s="1"/>
  <c r="L75" i="12"/>
  <c r="L123" i="12"/>
  <c r="L129" i="13" s="1"/>
  <c r="L66" i="15"/>
  <c r="L81" i="15" s="1"/>
  <c r="L25" i="12"/>
  <c r="L54" i="13" s="1"/>
  <c r="L101" i="12"/>
  <c r="L113" i="13" s="1"/>
  <c r="L122" i="12"/>
  <c r="L128" i="13" s="1"/>
  <c r="L61" i="12"/>
  <c r="L79" i="13" s="1"/>
  <c r="L66" i="12"/>
  <c r="L84" i="13" s="1"/>
  <c r="L63" i="12"/>
  <c r="L81" i="13" s="1"/>
  <c r="L64" i="15"/>
  <c r="L79" i="15" s="1"/>
  <c r="L23" i="12"/>
  <c r="L52" i="13" s="1"/>
  <c r="L103" i="12"/>
  <c r="L115" i="13" s="1"/>
  <c r="L76" i="12"/>
  <c r="L100" i="12"/>
  <c r="L112" i="13" s="1"/>
  <c r="L45" i="12"/>
  <c r="L40" i="12"/>
  <c r="L69" i="13" s="1"/>
  <c r="L73" i="12"/>
  <c r="L91" i="13" s="1"/>
  <c r="L63" i="15"/>
  <c r="L78" i="15" s="1"/>
  <c r="L27" i="12"/>
  <c r="L56" i="13" s="1"/>
  <c r="L69" i="12"/>
  <c r="L87" i="13" s="1"/>
  <c r="L72" i="12"/>
  <c r="L90" i="13" s="1"/>
  <c r="L64" i="12"/>
  <c r="L82" i="13" s="1"/>
  <c r="L41" i="12"/>
  <c r="L70" i="13" s="1"/>
  <c r="L36" i="12"/>
  <c r="L65" i="13" s="1"/>
  <c r="L11" i="15" s="1"/>
  <c r="L23" i="15" s="1"/>
  <c r="L98" i="12"/>
  <c r="L110" i="13" s="1"/>
  <c r="L81" i="12"/>
  <c r="L104" i="12"/>
  <c r="L71" i="12"/>
  <c r="L89" i="13" s="1"/>
  <c r="L26" i="12"/>
  <c r="L55" i="13" s="1"/>
  <c r="L48" i="12"/>
  <c r="L30" i="12"/>
  <c r="L59" i="13" s="1"/>
  <c r="L44" i="12"/>
  <c r="L99" i="12"/>
  <c r="L111" i="13" s="1"/>
  <c r="L96" i="12"/>
  <c r="L108" i="13" s="1"/>
  <c r="L97" i="12"/>
  <c r="L109" i="13" s="1"/>
  <c r="L79" i="12"/>
  <c r="L105" i="12"/>
  <c r="L121" i="12"/>
  <c r="L127" i="13" s="1"/>
  <c r="L125" i="12"/>
  <c r="L67" i="15"/>
  <c r="L82" i="15" s="1"/>
  <c r="L77" i="12"/>
  <c r="L31" i="12"/>
  <c r="L60" i="13" s="1"/>
  <c r="L62" i="15"/>
  <c r="L77" i="15" s="1"/>
  <c r="L35" i="12"/>
  <c r="L64" i="13" s="1"/>
  <c r="L10" i="15" s="1"/>
  <c r="L22" i="15" s="1"/>
  <c r="L49" i="12"/>
  <c r="L120" i="12"/>
  <c r="L126" i="13" s="1"/>
  <c r="L124" i="12"/>
  <c r="S67" i="15"/>
  <c r="S82" i="15" s="1"/>
  <c r="S46" i="12"/>
  <c r="S38" i="12"/>
  <c r="S67" i="13" s="1"/>
  <c r="S30" i="12"/>
  <c r="S59" i="13" s="1"/>
  <c r="S11" i="13"/>
  <c r="S43" i="12"/>
  <c r="S35" i="12"/>
  <c r="S64" i="13" s="1"/>
  <c r="S10" i="15" s="1"/>
  <c r="S22" i="15" s="1"/>
  <c r="S27" i="12"/>
  <c r="S56" i="13" s="1"/>
  <c r="S103" i="12"/>
  <c r="S115" i="13" s="1"/>
  <c r="S125" i="12"/>
  <c r="S79" i="12"/>
  <c r="S76" i="12"/>
  <c r="S126" i="12"/>
  <c r="S74" i="12"/>
  <c r="S92" i="13" s="1"/>
  <c r="S123" i="12"/>
  <c r="S129" i="13" s="1"/>
  <c r="S98" i="12"/>
  <c r="S110" i="13" s="1"/>
  <c r="S63" i="12"/>
  <c r="S81" i="13" s="1"/>
  <c r="S65" i="12"/>
  <c r="S83" i="13" s="1"/>
  <c r="S120" i="12"/>
  <c r="S126" i="13" s="1"/>
  <c r="S66" i="15"/>
  <c r="S81" i="15" s="1"/>
  <c r="S65" i="15"/>
  <c r="S80" i="15" s="1"/>
  <c r="S44" i="12"/>
  <c r="S36" i="12"/>
  <c r="S65" i="13" s="1"/>
  <c r="S11" i="15" s="1"/>
  <c r="S23" i="15" s="1"/>
  <c r="S28" i="12"/>
  <c r="S57" i="13" s="1"/>
  <c r="S49" i="12"/>
  <c r="S41" i="12"/>
  <c r="S70" i="13" s="1"/>
  <c r="S33" i="12"/>
  <c r="S62" i="13" s="1"/>
  <c r="S25" i="12"/>
  <c r="S54" i="13" s="1"/>
  <c r="S124" i="12"/>
  <c r="S82" i="12"/>
  <c r="S67" i="12"/>
  <c r="S85" i="13" s="1"/>
  <c r="S77" i="12"/>
  <c r="S104" i="12"/>
  <c r="S80" i="12"/>
  <c r="S78" i="12"/>
  <c r="S75" i="12"/>
  <c r="S66" i="12"/>
  <c r="S84" i="13" s="1"/>
  <c r="S100" i="12"/>
  <c r="S112" i="13" s="1"/>
  <c r="S71" i="12"/>
  <c r="S89" i="13" s="1"/>
  <c r="S62" i="15"/>
  <c r="S77" i="15" s="1"/>
  <c r="S40" i="12"/>
  <c r="S69" i="13" s="1"/>
  <c r="S24" i="12"/>
  <c r="S53" i="13" s="1"/>
  <c r="S37" i="12"/>
  <c r="S66" i="13" s="1"/>
  <c r="S122" i="12"/>
  <c r="S128" i="13" s="1"/>
  <c r="S72" i="12"/>
  <c r="S90" i="13" s="1"/>
  <c r="S106" i="12"/>
  <c r="S107" i="12"/>
  <c r="S64" i="12"/>
  <c r="S82" i="13" s="1"/>
  <c r="S62" i="12"/>
  <c r="S80" i="13" s="1"/>
  <c r="S63" i="15"/>
  <c r="S78" i="15" s="1"/>
  <c r="S34" i="12"/>
  <c r="S63" i="13" s="1"/>
  <c r="S9" i="15" s="1"/>
  <c r="S21" i="15" s="1"/>
  <c r="S47" i="12"/>
  <c r="S31" i="12"/>
  <c r="S60" i="13" s="1"/>
  <c r="S105" i="12"/>
  <c r="S121" i="12"/>
  <c r="S127" i="13" s="1"/>
  <c r="S69" i="12"/>
  <c r="S87" i="13" s="1"/>
  <c r="S96" i="12"/>
  <c r="S108" i="13" s="1"/>
  <c r="S94" i="12"/>
  <c r="S106" i="13" s="1"/>
  <c r="S95" i="12"/>
  <c r="S107" i="13" s="1"/>
  <c r="S48" i="12"/>
  <c r="S32" i="12"/>
  <c r="S61" i="13" s="1"/>
  <c r="S45" i="12"/>
  <c r="S29" i="12"/>
  <c r="S58" i="13" s="1"/>
  <c r="S127" i="12"/>
  <c r="S73" i="12"/>
  <c r="S91" i="13" s="1"/>
  <c r="S102" i="12"/>
  <c r="S114" i="13" s="1"/>
  <c r="S68" i="12"/>
  <c r="S86" i="13" s="1"/>
  <c r="S70" i="12"/>
  <c r="S88" i="13" s="1"/>
  <c r="S119" i="12"/>
  <c r="S125" i="13" s="1"/>
  <c r="S64" i="15"/>
  <c r="S79" i="15" s="1"/>
  <c r="S42" i="12"/>
  <c r="S26" i="12"/>
  <c r="S55" i="13" s="1"/>
  <c r="S39" i="12"/>
  <c r="S68" i="13" s="1"/>
  <c r="S23" i="12"/>
  <c r="S52" i="13" s="1"/>
  <c r="S97" i="12"/>
  <c r="S109" i="13" s="1"/>
  <c r="S101" i="12"/>
  <c r="S113" i="13" s="1"/>
  <c r="S81" i="12"/>
  <c r="S61" i="12"/>
  <c r="S79" i="13" s="1"/>
  <c r="S99" i="12"/>
  <c r="S111" i="13" s="1"/>
  <c r="K116" i="13"/>
  <c r="C608" i="22"/>
  <c r="M71" i="16"/>
  <c r="C735" i="22"/>
  <c r="M75" i="16"/>
  <c r="B735" i="22"/>
  <c r="M37" i="16"/>
  <c r="C329" i="22"/>
  <c r="M62" i="16"/>
  <c r="D393" i="22"/>
  <c r="M102" i="16"/>
  <c r="M23" i="16"/>
  <c r="B297" i="22"/>
  <c r="G425" i="22"/>
  <c r="M210" i="16"/>
  <c r="B361" i="22"/>
  <c r="M25" i="16"/>
  <c r="K96" i="13"/>
  <c r="B578" i="22"/>
  <c r="M32" i="16"/>
  <c r="C863" i="22"/>
  <c r="M79" i="16"/>
  <c r="G393" i="22"/>
  <c r="M209" i="16"/>
  <c r="B81" i="22"/>
  <c r="M16" i="16"/>
  <c r="B457" i="22"/>
  <c r="M28" i="16"/>
  <c r="B799" i="22"/>
  <c r="M39" i="16"/>
  <c r="M211" i="16"/>
  <c r="G457" i="22"/>
  <c r="V138" i="16"/>
  <c r="D130" i="10"/>
  <c r="E338" i="22"/>
  <c r="G338" i="22" s="1"/>
  <c r="U17" i="23" s="1"/>
  <c r="E872" i="22"/>
  <c r="V155" i="16"/>
  <c r="D147" i="10"/>
  <c r="D617" i="22"/>
  <c r="V33" i="16"/>
  <c r="C617" i="22"/>
  <c r="V109" i="16"/>
  <c r="B617" i="22"/>
  <c r="V71" i="16"/>
  <c r="V31" i="16"/>
  <c r="B557" i="22"/>
  <c r="C557" i="22" s="1"/>
  <c r="C648" i="22"/>
  <c r="V148" i="16"/>
  <c r="D140" i="10"/>
  <c r="C776" i="22"/>
  <c r="V152" i="16"/>
  <c r="D144" i="10"/>
  <c r="D142" i="10"/>
  <c r="C712" i="22"/>
  <c r="V150" i="16"/>
  <c r="W137" i="16"/>
  <c r="D307" i="22"/>
  <c r="F307" i="22" s="1"/>
  <c r="W151" i="16"/>
  <c r="E745" i="22"/>
  <c r="H745" i="22" s="1"/>
  <c r="E403" i="22"/>
  <c r="I403" i="22" s="1"/>
  <c r="W140" i="16"/>
  <c r="E435" i="22"/>
  <c r="I435" i="22" s="1"/>
  <c r="W141" i="16"/>
  <c r="E873" i="22"/>
  <c r="H873" i="22" s="1"/>
  <c r="W155" i="16"/>
  <c r="E808" i="22"/>
  <c r="V153" i="16"/>
  <c r="D145" i="10"/>
  <c r="D146" i="10"/>
  <c r="C840" i="22"/>
  <c r="V154" i="16"/>
  <c r="E434" i="22"/>
  <c r="V141" i="16"/>
  <c r="D133" i="10"/>
  <c r="D121" i="10"/>
  <c r="C58" i="22"/>
  <c r="D58" i="22" s="1"/>
  <c r="V129" i="16"/>
  <c r="D242" i="22"/>
  <c r="F242" i="22" s="1"/>
  <c r="V135" i="16"/>
  <c r="D127" i="10"/>
  <c r="D182" i="22"/>
  <c r="F182" i="22" s="1"/>
  <c r="V133" i="16"/>
  <c r="D125" i="10"/>
  <c r="D275" i="22"/>
  <c r="F275" i="22" s="1"/>
  <c r="V15" i="23" s="1"/>
  <c r="W136" i="16"/>
  <c r="D91" i="22"/>
  <c r="F91" i="22" s="1"/>
  <c r="W130" i="16"/>
  <c r="W153" i="16"/>
  <c r="E809" i="22"/>
  <c r="H809" i="22" s="1"/>
  <c r="E339" i="22"/>
  <c r="G339" i="22" s="1"/>
  <c r="V17" i="23" s="1"/>
  <c r="W138" i="16"/>
  <c r="W132" i="16"/>
  <c r="C151" i="22"/>
  <c r="D151" i="22" s="1"/>
  <c r="W142" i="16"/>
  <c r="E467" i="22"/>
  <c r="I467" i="22" s="1"/>
  <c r="E402" i="22"/>
  <c r="V140" i="16"/>
  <c r="D132" i="10"/>
  <c r="D306" i="22"/>
  <c r="F306" i="22" s="1"/>
  <c r="V137" i="16"/>
  <c r="D129" i="10"/>
  <c r="B527" i="22"/>
  <c r="C527" i="22" s="1"/>
  <c r="V30" i="16"/>
  <c r="B587" i="22"/>
  <c r="C587" i="22" s="1"/>
  <c r="V32" i="16"/>
  <c r="V151" i="16"/>
  <c r="D143" i="10"/>
  <c r="E744" i="22"/>
  <c r="C680" i="22"/>
  <c r="V149" i="16"/>
  <c r="D141" i="10"/>
  <c r="C681" i="22"/>
  <c r="D681" i="22" s="1"/>
  <c r="V28" i="23" s="1"/>
  <c r="W149" i="16"/>
  <c r="W154" i="16"/>
  <c r="C841" i="22"/>
  <c r="E841" i="22" s="1"/>
  <c r="C649" i="22"/>
  <c r="D649" i="22" s="1"/>
  <c r="W148" i="16"/>
  <c r="V29" i="16"/>
  <c r="B497" i="22"/>
  <c r="C497" i="22" s="1"/>
  <c r="E370" i="22"/>
  <c r="G370" i="22" s="1"/>
  <c r="U18" i="23" s="1"/>
  <c r="V139" i="16"/>
  <c r="D131" i="10"/>
  <c r="E466" i="22"/>
  <c r="V142" i="16"/>
  <c r="D134" i="10"/>
  <c r="C150" i="22"/>
  <c r="D150" i="22" s="1"/>
  <c r="V132" i="16"/>
  <c r="D124" i="10"/>
  <c r="D90" i="22"/>
  <c r="F90" i="22" s="1"/>
  <c r="V130" i="16"/>
  <c r="D122" i="10"/>
  <c r="D128" i="10"/>
  <c r="D274" i="22"/>
  <c r="F274" i="22" s="1"/>
  <c r="U15" i="23" s="1"/>
  <c r="V136" i="16"/>
  <c r="C59" i="22"/>
  <c r="D59" i="22" s="1"/>
  <c r="W129" i="16"/>
  <c r="C777" i="22"/>
  <c r="E777" i="22" s="1"/>
  <c r="W152" i="16"/>
  <c r="D243" i="22"/>
  <c r="F243" i="22" s="1"/>
  <c r="W135" i="16"/>
  <c r="D183" i="22"/>
  <c r="F183" i="22" s="1"/>
  <c r="W133" i="16"/>
  <c r="C713" i="22"/>
  <c r="E713" i="22" s="1"/>
  <c r="W150" i="16"/>
  <c r="W139" i="16"/>
  <c r="E371" i="22"/>
  <c r="G371" i="22" s="1"/>
  <c r="V18" i="23" s="1"/>
  <c r="B40" i="23"/>
  <c r="G735" i="22" l="1"/>
  <c r="H735" i="22"/>
  <c r="B807" i="22"/>
  <c r="U39" i="16"/>
  <c r="D337" i="22"/>
  <c r="U100" i="16"/>
  <c r="B433" i="22"/>
  <c r="U27" i="16"/>
  <c r="C241" i="22"/>
  <c r="U59" i="16"/>
  <c r="B89" i="22"/>
  <c r="U16" i="16"/>
  <c r="B401" i="22"/>
  <c r="U26" i="16"/>
  <c r="B211" i="22"/>
  <c r="C211" i="22" s="1"/>
  <c r="U20" i="16"/>
  <c r="S116" i="13"/>
  <c r="C616" i="22"/>
  <c r="U71" i="16"/>
  <c r="D616" i="22"/>
  <c r="U109" i="16"/>
  <c r="S130" i="13"/>
  <c r="U222" i="16"/>
  <c r="F807" i="22"/>
  <c r="U17" i="16"/>
  <c r="B119" i="22"/>
  <c r="C119" i="22" s="1"/>
  <c r="U115" i="16"/>
  <c r="D807" i="22"/>
  <c r="C465" i="22"/>
  <c r="U66" i="16"/>
  <c r="S32" i="13"/>
  <c r="S94" i="14" s="1"/>
  <c r="S43" i="13"/>
  <c r="S25" i="13"/>
  <c r="S89" i="14" s="1"/>
  <c r="S37" i="13"/>
  <c r="S40" i="13"/>
  <c r="S34" i="13"/>
  <c r="S96" i="14" s="1"/>
  <c r="S35" i="13"/>
  <c r="S97" i="14" s="1"/>
  <c r="S28" i="13"/>
  <c r="S91" i="14" s="1"/>
  <c r="S39" i="13"/>
  <c r="S26" i="13"/>
  <c r="S90" i="14" s="1"/>
  <c r="S36" i="13"/>
  <c r="S38" i="13"/>
  <c r="S31" i="13"/>
  <c r="S93" i="14" s="1"/>
  <c r="S27" i="13"/>
  <c r="S30" i="13"/>
  <c r="S41" i="13"/>
  <c r="S42" i="13"/>
  <c r="S33" i="13"/>
  <c r="S95" i="14" s="1"/>
  <c r="S29" i="13"/>
  <c r="S92" i="14" s="1"/>
  <c r="F871" i="22"/>
  <c r="U224" i="16"/>
  <c r="G426" i="22"/>
  <c r="N210" i="16"/>
  <c r="F864" i="22"/>
  <c r="N224" i="16"/>
  <c r="N33" i="16"/>
  <c r="L97" i="13"/>
  <c r="B609" i="22"/>
  <c r="N36" i="16"/>
  <c r="B704" i="22"/>
  <c r="B362" i="22"/>
  <c r="N25" i="16"/>
  <c r="G458" i="22"/>
  <c r="N211" i="16"/>
  <c r="N23" i="16"/>
  <c r="B298" i="22"/>
  <c r="C458" i="22"/>
  <c r="N66" i="16"/>
  <c r="N20" i="16"/>
  <c r="B204" i="22"/>
  <c r="C204" i="22" s="1"/>
  <c r="N209" i="16"/>
  <c r="G394" i="22"/>
  <c r="B736" i="22"/>
  <c r="N37" i="16"/>
  <c r="B174" i="22"/>
  <c r="N19" i="16"/>
  <c r="L40" i="13"/>
  <c r="L39" i="13"/>
  <c r="L31" i="13"/>
  <c r="L93" i="14" s="1"/>
  <c r="L25" i="13"/>
  <c r="L89" i="14" s="1"/>
  <c r="L32" i="13"/>
  <c r="L94" i="14" s="1"/>
  <c r="L27" i="13"/>
  <c r="L43" i="13"/>
  <c r="L26" i="13"/>
  <c r="L90" i="14" s="1"/>
  <c r="L33" i="13"/>
  <c r="L95" i="14" s="1"/>
  <c r="L29" i="13"/>
  <c r="L92" i="14" s="1"/>
  <c r="L35" i="13"/>
  <c r="L97" i="14" s="1"/>
  <c r="L37" i="13"/>
  <c r="L30" i="13"/>
  <c r="L36" i="13"/>
  <c r="L41" i="13"/>
  <c r="L42" i="13"/>
  <c r="L28" i="13"/>
  <c r="L91" i="14" s="1"/>
  <c r="L34" i="13"/>
  <c r="L96" i="14" s="1"/>
  <c r="L38" i="13"/>
  <c r="N57" i="16"/>
  <c r="C174" i="22"/>
  <c r="B178" i="22"/>
  <c r="R19" i="16"/>
  <c r="B146" i="22"/>
  <c r="R18" i="16"/>
  <c r="P94" i="13"/>
  <c r="R30" i="16"/>
  <c r="B523" i="22"/>
  <c r="C523" i="22" s="1"/>
  <c r="R64" i="16"/>
  <c r="C398" i="22"/>
  <c r="D772" i="22"/>
  <c r="R221" i="16"/>
  <c r="B208" i="22"/>
  <c r="C208" i="22" s="1"/>
  <c r="R20" i="16"/>
  <c r="D804" i="22"/>
  <c r="R115" i="16"/>
  <c r="C868" i="22"/>
  <c r="R79" i="16"/>
  <c r="R223" i="16"/>
  <c r="D836" i="22"/>
  <c r="B54" i="22"/>
  <c r="R15" i="16"/>
  <c r="C462" i="22"/>
  <c r="R66" i="16"/>
  <c r="C270" i="22"/>
  <c r="R60" i="16"/>
  <c r="R220" i="16"/>
  <c r="F740" i="22"/>
  <c r="C302" i="22"/>
  <c r="R61" i="16"/>
  <c r="D462" i="22"/>
  <c r="R104" i="16"/>
  <c r="B836" i="22"/>
  <c r="R40" i="16"/>
  <c r="D708" i="22"/>
  <c r="R219" i="16"/>
  <c r="O101" i="16"/>
  <c r="D363" i="22"/>
  <c r="C459" i="22"/>
  <c r="O66" i="16"/>
  <c r="B801" i="22"/>
  <c r="O39" i="16"/>
  <c r="O19" i="16"/>
  <c r="B175" i="22"/>
  <c r="O75" i="16"/>
  <c r="C737" i="22"/>
  <c r="C427" i="22"/>
  <c r="O65" i="16"/>
  <c r="G395" i="22"/>
  <c r="O209" i="16"/>
  <c r="C83" i="22"/>
  <c r="O54" i="16"/>
  <c r="D865" i="22"/>
  <c r="O117" i="16"/>
  <c r="B737" i="22"/>
  <c r="O37" i="16"/>
  <c r="O36" i="16"/>
  <c r="B705" i="22"/>
  <c r="O113" i="16"/>
  <c r="D737" i="22"/>
  <c r="C299" i="22"/>
  <c r="O61" i="16"/>
  <c r="G427" i="22"/>
  <c r="O210" i="16"/>
  <c r="B331" i="22"/>
  <c r="O24" i="16"/>
  <c r="C111" i="22"/>
  <c r="F608" i="22"/>
  <c r="E608" i="22"/>
  <c r="C203" i="22"/>
  <c r="E233" i="22"/>
  <c r="D265" i="22"/>
  <c r="M136" i="16"/>
  <c r="M129" i="16"/>
  <c r="C49" i="22"/>
  <c r="E329" i="22"/>
  <c r="M138" i="16"/>
  <c r="B773" i="22"/>
  <c r="S38" i="16"/>
  <c r="S223" i="16"/>
  <c r="D837" i="22"/>
  <c r="B677" i="22"/>
  <c r="D677" i="22" s="1"/>
  <c r="R28" i="23" s="1"/>
  <c r="S35" i="16"/>
  <c r="D773" i="22"/>
  <c r="S221" i="16"/>
  <c r="S18" i="16"/>
  <c r="B147" i="22"/>
  <c r="C179" i="22"/>
  <c r="S57" i="16"/>
  <c r="C463" i="22"/>
  <c r="S66" i="16"/>
  <c r="D805" i="22"/>
  <c r="S115" i="16"/>
  <c r="Q33" i="13"/>
  <c r="Q95" i="14" s="1"/>
  <c r="Q34" i="13"/>
  <c r="Q96" i="14" s="1"/>
  <c r="Q25" i="13"/>
  <c r="Q89" i="14" s="1"/>
  <c r="Q27" i="13"/>
  <c r="Q39" i="13"/>
  <c r="Q38" i="13"/>
  <c r="Q29" i="13"/>
  <c r="Q92" i="14" s="1"/>
  <c r="Q26" i="13"/>
  <c r="Q90" i="14" s="1"/>
  <c r="Q42" i="13"/>
  <c r="Q40" i="13"/>
  <c r="Q30" i="13"/>
  <c r="Q28" i="13"/>
  <c r="Q91" i="14" s="1"/>
  <c r="Q31" i="13"/>
  <c r="Q93" i="14" s="1"/>
  <c r="Q41" i="13"/>
  <c r="Q36" i="13"/>
  <c r="Q32" i="13"/>
  <c r="Q94" i="14" s="1"/>
  <c r="Q37" i="13"/>
  <c r="Q35" i="13"/>
  <c r="Q97" i="14" s="1"/>
  <c r="Q43" i="13"/>
  <c r="C87" i="22"/>
  <c r="S54" i="16"/>
  <c r="B494" i="22"/>
  <c r="C494" i="22" s="1"/>
  <c r="S29" i="16"/>
  <c r="Q93" i="13"/>
  <c r="B367" i="22"/>
  <c r="S25" i="16"/>
  <c r="S32" i="16"/>
  <c r="Q96" i="13"/>
  <c r="B584" i="22"/>
  <c r="C584" i="22" s="1"/>
  <c r="S100" i="16"/>
  <c r="D335" i="22"/>
  <c r="Q95" i="13"/>
  <c r="B554" i="22"/>
  <c r="C554" i="22" s="1"/>
  <c r="S31" i="16"/>
  <c r="B87" i="22"/>
  <c r="S16" i="16"/>
  <c r="B463" i="22"/>
  <c r="S28" i="16"/>
  <c r="F805" i="22"/>
  <c r="S222" i="16"/>
  <c r="C236" i="22"/>
  <c r="P59" i="16"/>
  <c r="P23" i="16"/>
  <c r="B300" i="22"/>
  <c r="B52" i="22"/>
  <c r="P15" i="16"/>
  <c r="F802" i="22"/>
  <c r="P222" i="16"/>
  <c r="D428" i="22"/>
  <c r="P103" i="16"/>
  <c r="N94" i="13"/>
  <c r="B521" i="22"/>
  <c r="C521" i="22" s="1"/>
  <c r="P30" i="16"/>
  <c r="P54" i="16"/>
  <c r="C84" i="22"/>
  <c r="P79" i="16"/>
  <c r="C866" i="22"/>
  <c r="B738" i="22"/>
  <c r="P37" i="16"/>
  <c r="D364" i="22"/>
  <c r="P101" i="16"/>
  <c r="D460" i="22"/>
  <c r="P104" i="16"/>
  <c r="C802" i="22"/>
  <c r="P77" i="16"/>
  <c r="G396" i="22"/>
  <c r="P209" i="16"/>
  <c r="T101" i="16"/>
  <c r="D368" i="22"/>
  <c r="T75" i="16"/>
  <c r="C742" i="22"/>
  <c r="D742" i="22"/>
  <c r="T113" i="16"/>
  <c r="T54" i="16"/>
  <c r="C88" i="22"/>
  <c r="R130" i="13"/>
  <c r="D615" i="22"/>
  <c r="T109" i="16"/>
  <c r="R94" i="13"/>
  <c r="T30" i="16"/>
  <c r="B525" i="22"/>
  <c r="C525" i="22" s="1"/>
  <c r="T40" i="16"/>
  <c r="B838" i="22"/>
  <c r="T79" i="16"/>
  <c r="C870" i="22"/>
  <c r="D806" i="22"/>
  <c r="T115" i="16"/>
  <c r="T209" i="16"/>
  <c r="G400" i="22"/>
  <c r="B368" i="22"/>
  <c r="T25" i="16"/>
  <c r="B870" i="22"/>
  <c r="T41" i="16"/>
  <c r="R95" i="13"/>
  <c r="B555" i="22"/>
  <c r="C555" i="22" s="1"/>
  <c r="T31" i="16"/>
  <c r="G464" i="22"/>
  <c r="T211" i="16"/>
  <c r="D336" i="22"/>
  <c r="T100" i="16"/>
  <c r="Q62" i="16"/>
  <c r="C333" i="22"/>
  <c r="G461" i="22"/>
  <c r="Q211" i="16"/>
  <c r="C867" i="22"/>
  <c r="Q79" i="16"/>
  <c r="B867" i="22"/>
  <c r="Q41" i="16"/>
  <c r="D612" i="22"/>
  <c r="Q109" i="16"/>
  <c r="O130" i="13"/>
  <c r="C612" i="22"/>
  <c r="Q71" i="16"/>
  <c r="O116" i="13"/>
  <c r="B461" i="22"/>
  <c r="Q28" i="16"/>
  <c r="Q57" i="16"/>
  <c r="C177" i="22"/>
  <c r="B522" i="22"/>
  <c r="C522" i="22" s="1"/>
  <c r="Q30" i="16"/>
  <c r="O94" i="13"/>
  <c r="B803" i="22"/>
  <c r="Q39" i="16"/>
  <c r="C429" i="22"/>
  <c r="Q65" i="16"/>
  <c r="C237" i="22"/>
  <c r="Q59" i="16"/>
  <c r="O38" i="13"/>
  <c r="O29" i="13"/>
  <c r="O92" i="14" s="1"/>
  <c r="O25" i="13"/>
  <c r="O89" i="14" s="1"/>
  <c r="O27" i="13"/>
  <c r="O26" i="13"/>
  <c r="O90" i="14" s="1"/>
  <c r="O43" i="13"/>
  <c r="O39" i="13"/>
  <c r="O40" i="13"/>
  <c r="O32" i="13"/>
  <c r="O94" i="14" s="1"/>
  <c r="O36" i="13"/>
  <c r="O31" i="13"/>
  <c r="O93" i="14" s="1"/>
  <c r="O42" i="13"/>
  <c r="O28" i="13"/>
  <c r="O91" i="14" s="1"/>
  <c r="O30" i="13"/>
  <c r="O41" i="13"/>
  <c r="O35" i="13"/>
  <c r="O97" i="14" s="1"/>
  <c r="O37" i="13"/>
  <c r="O33" i="13"/>
  <c r="O95" i="14" s="1"/>
  <c r="O34" i="13"/>
  <c r="O96" i="14" s="1"/>
  <c r="B835" i="22"/>
  <c r="Q40" i="16"/>
  <c r="Q75" i="16"/>
  <c r="C739" i="22"/>
  <c r="B269" i="22"/>
  <c r="Q22" i="16"/>
  <c r="G799" i="22"/>
  <c r="H799" i="22"/>
  <c r="E81" i="22"/>
  <c r="E297" i="22"/>
  <c r="C401" i="22"/>
  <c r="U64" i="16"/>
  <c r="B337" i="22"/>
  <c r="U24" i="16"/>
  <c r="D871" i="22"/>
  <c r="U117" i="16"/>
  <c r="B839" i="22"/>
  <c r="U40" i="16"/>
  <c r="B305" i="22"/>
  <c r="U23" i="16"/>
  <c r="B149" i="22"/>
  <c r="U18" i="16"/>
  <c r="D433" i="22"/>
  <c r="U103" i="16"/>
  <c r="D711" i="22"/>
  <c r="U219" i="16"/>
  <c r="S93" i="13"/>
  <c r="B496" i="22"/>
  <c r="C496" i="22" s="1"/>
  <c r="U29" i="16"/>
  <c r="B556" i="22"/>
  <c r="C556" i="22" s="1"/>
  <c r="U31" i="16"/>
  <c r="S95" i="13"/>
  <c r="D839" i="22"/>
  <c r="U223" i="16"/>
  <c r="C305" i="22"/>
  <c r="U61" i="16"/>
  <c r="B526" i="22"/>
  <c r="C526" i="22" s="1"/>
  <c r="U30" i="16"/>
  <c r="S94" i="13"/>
  <c r="L130" i="13"/>
  <c r="D609" i="22"/>
  <c r="N109" i="16"/>
  <c r="D704" i="22"/>
  <c r="N219" i="16"/>
  <c r="D736" i="22"/>
  <c r="N113" i="16"/>
  <c r="C266" i="22"/>
  <c r="N60" i="16"/>
  <c r="L116" i="13"/>
  <c r="C609" i="22"/>
  <c r="N71" i="16"/>
  <c r="N15" i="16"/>
  <c r="B50" i="22"/>
  <c r="D832" i="22"/>
  <c r="N223" i="16"/>
  <c r="B672" i="22"/>
  <c r="D672" i="22" s="1"/>
  <c r="M28" i="23" s="1"/>
  <c r="N35" i="16"/>
  <c r="F800" i="22"/>
  <c r="N222" i="16"/>
  <c r="N65" i="16"/>
  <c r="C426" i="22"/>
  <c r="C800" i="22"/>
  <c r="N77" i="16"/>
  <c r="B864" i="22"/>
  <c r="N41" i="16"/>
  <c r="C864" i="22"/>
  <c r="N79" i="16"/>
  <c r="N100" i="16"/>
  <c r="D330" i="22"/>
  <c r="R57" i="16"/>
  <c r="C178" i="22"/>
  <c r="R109" i="16"/>
  <c r="P130" i="13"/>
  <c r="D613" i="22"/>
  <c r="C804" i="22"/>
  <c r="R77" i="16"/>
  <c r="R224" i="16"/>
  <c r="F868" i="22"/>
  <c r="B238" i="22"/>
  <c r="R21" i="16"/>
  <c r="D740" i="22"/>
  <c r="R113" i="16"/>
  <c r="D366" i="22"/>
  <c r="R101" i="16"/>
  <c r="C740" i="22"/>
  <c r="R75" i="16"/>
  <c r="D430" i="22"/>
  <c r="R103" i="16"/>
  <c r="G430" i="22"/>
  <c r="R210" i="16"/>
  <c r="R17" i="16"/>
  <c r="B116" i="22"/>
  <c r="C116" i="22" s="1"/>
  <c r="P97" i="13"/>
  <c r="R33" i="16"/>
  <c r="B613" i="22"/>
  <c r="F804" i="22"/>
  <c r="R222" i="16"/>
  <c r="C175" i="22"/>
  <c r="O57" i="16"/>
  <c r="O104" i="16"/>
  <c r="D459" i="22"/>
  <c r="D801" i="22"/>
  <c r="O115" i="16"/>
  <c r="B83" i="22"/>
  <c r="E83" i="22" s="1"/>
  <c r="O16" i="16"/>
  <c r="D427" i="22"/>
  <c r="O103" i="16"/>
  <c r="C801" i="22"/>
  <c r="O77" i="16"/>
  <c r="B641" i="22"/>
  <c r="D641" i="22" s="1"/>
  <c r="O34" i="16"/>
  <c r="O15" i="16"/>
  <c r="B51" i="22"/>
  <c r="O23" i="16"/>
  <c r="B299" i="22"/>
  <c r="E299" i="22" s="1"/>
  <c r="O41" i="16"/>
  <c r="B865" i="22"/>
  <c r="F737" i="22"/>
  <c r="O220" i="16"/>
  <c r="B580" i="22"/>
  <c r="C580" i="22" s="1"/>
  <c r="O32" i="16"/>
  <c r="M96" i="13"/>
  <c r="B459" i="22"/>
  <c r="O28" i="16"/>
  <c r="O35" i="16"/>
  <c r="B673" i="22"/>
  <c r="D673" i="22" s="1"/>
  <c r="N28" i="23" s="1"/>
  <c r="D331" i="22"/>
  <c r="O100" i="16"/>
  <c r="M175" i="16"/>
  <c r="F425" i="22"/>
  <c r="D297" i="22"/>
  <c r="M137" i="16"/>
  <c r="C488" i="22"/>
  <c r="E173" i="22"/>
  <c r="D614" i="22"/>
  <c r="S109" i="16"/>
  <c r="Q130" i="13"/>
  <c r="C614" i="22"/>
  <c r="S71" i="16"/>
  <c r="Q116" i="13"/>
  <c r="S40" i="16"/>
  <c r="B837" i="22"/>
  <c r="E837" i="22" s="1"/>
  <c r="G431" i="22"/>
  <c r="S210" i="16"/>
  <c r="S21" i="16"/>
  <c r="B239" i="22"/>
  <c r="S104" i="16"/>
  <c r="D463" i="22"/>
  <c r="B117" i="22"/>
  <c r="C117" i="22" s="1"/>
  <c r="S17" i="16"/>
  <c r="C239" i="22"/>
  <c r="S59" i="16"/>
  <c r="G463" i="22"/>
  <c r="S211" i="16"/>
  <c r="S113" i="16"/>
  <c r="D741" i="22"/>
  <c r="B645" i="22"/>
  <c r="D645" i="22" s="1"/>
  <c r="S34" i="16"/>
  <c r="B209" i="22"/>
  <c r="C209" i="22" s="1"/>
  <c r="S20" i="16"/>
  <c r="B460" i="22"/>
  <c r="P28" i="16"/>
  <c r="D834" i="22"/>
  <c r="P223" i="16"/>
  <c r="P71" i="16"/>
  <c r="N116" i="13"/>
  <c r="C611" i="22"/>
  <c r="B866" i="22"/>
  <c r="P41" i="16"/>
  <c r="B84" i="22"/>
  <c r="P16" i="16"/>
  <c r="C460" i="22"/>
  <c r="P66" i="16"/>
  <c r="B611" i="22"/>
  <c r="P33" i="16"/>
  <c r="N97" i="13"/>
  <c r="G428" i="22"/>
  <c r="P210" i="16"/>
  <c r="B364" i="22"/>
  <c r="P25" i="16"/>
  <c r="B396" i="22"/>
  <c r="P26" i="16"/>
  <c r="D738" i="22"/>
  <c r="P113" i="16"/>
  <c r="B176" i="22"/>
  <c r="P19" i="16"/>
  <c r="N130" i="13"/>
  <c r="D611" i="22"/>
  <c r="P109" i="16"/>
  <c r="B236" i="22"/>
  <c r="E236" i="22" s="1"/>
  <c r="P21" i="16"/>
  <c r="B642" i="22"/>
  <c r="D642" i="22" s="1"/>
  <c r="P34" i="16"/>
  <c r="B336" i="22"/>
  <c r="T24" i="16"/>
  <c r="B495" i="22"/>
  <c r="C495" i="22" s="1"/>
  <c r="T29" i="16"/>
  <c r="R93" i="13"/>
  <c r="C432" i="22"/>
  <c r="T65" i="16"/>
  <c r="G432" i="22"/>
  <c r="T210" i="16"/>
  <c r="B118" i="22"/>
  <c r="C118" i="22" s="1"/>
  <c r="T17" i="16"/>
  <c r="B806" i="22"/>
  <c r="T39" i="16"/>
  <c r="D400" i="22"/>
  <c r="T102" i="16"/>
  <c r="D710" i="22"/>
  <c r="T219" i="16"/>
  <c r="B585" i="22"/>
  <c r="C585" i="22" s="1"/>
  <c r="T32" i="16"/>
  <c r="R96" i="13"/>
  <c r="R116" i="13"/>
  <c r="C615" i="22"/>
  <c r="T71" i="16"/>
  <c r="B646" i="22"/>
  <c r="D646" i="22" s="1"/>
  <c r="T34" i="16"/>
  <c r="T62" i="16"/>
  <c r="C336" i="22"/>
  <c r="D464" i="22"/>
  <c r="T104" i="16"/>
  <c r="B464" i="22"/>
  <c r="T28" i="16"/>
  <c r="T36" i="16"/>
  <c r="B710" i="22"/>
  <c r="C368" i="22"/>
  <c r="T63" i="16"/>
  <c r="B85" i="22"/>
  <c r="Q16" i="16"/>
  <c r="C85" i="22"/>
  <c r="Q54" i="16"/>
  <c r="Q66" i="16"/>
  <c r="C461" i="22"/>
  <c r="B582" i="22"/>
  <c r="C582" i="22" s="1"/>
  <c r="Q32" i="16"/>
  <c r="O96" i="13"/>
  <c r="Q113" i="16"/>
  <c r="D739" i="22"/>
  <c r="F803" i="22"/>
  <c r="Q222" i="16"/>
  <c r="D771" i="22"/>
  <c r="Q221" i="16"/>
  <c r="B145" i="22"/>
  <c r="Q18" i="16"/>
  <c r="Q64" i="16"/>
  <c r="C397" i="22"/>
  <c r="B492" i="22"/>
  <c r="C492" i="22" s="1"/>
  <c r="Q29" i="16"/>
  <c r="O93" i="13"/>
  <c r="Q77" i="16"/>
  <c r="C803" i="22"/>
  <c r="B429" i="22"/>
  <c r="Q27" i="16"/>
  <c r="B707" i="22"/>
  <c r="Q36" i="16"/>
  <c r="B397" i="22"/>
  <c r="Q26" i="16"/>
  <c r="B612" i="22"/>
  <c r="Q33" i="16"/>
  <c r="O97" i="13"/>
  <c r="D707" i="22"/>
  <c r="Q219" i="16"/>
  <c r="E703" i="22"/>
  <c r="H393" i="22"/>
  <c r="D639" i="22"/>
  <c r="C337" i="22"/>
  <c r="U62" i="16"/>
  <c r="C273" i="22"/>
  <c r="U60" i="16"/>
  <c r="B647" i="22"/>
  <c r="D647" i="22" s="1"/>
  <c r="U34" i="16"/>
  <c r="B273" i="22"/>
  <c r="U22" i="16"/>
  <c r="C181" i="22"/>
  <c r="U57" i="16"/>
  <c r="D401" i="22"/>
  <c r="U102" i="16"/>
  <c r="G401" i="22"/>
  <c r="U209" i="16"/>
  <c r="C871" i="22"/>
  <c r="U79" i="16"/>
  <c r="B369" i="22"/>
  <c r="U25" i="16"/>
  <c r="B586" i="22"/>
  <c r="C586" i="22" s="1"/>
  <c r="U32" i="16"/>
  <c r="S96" i="13"/>
  <c r="B241" i="22"/>
  <c r="E241" i="22" s="1"/>
  <c r="U21" i="16"/>
  <c r="U211" i="16"/>
  <c r="G465" i="22"/>
  <c r="U101" i="16"/>
  <c r="D369" i="22"/>
  <c r="U104" i="16"/>
  <c r="D465" i="22"/>
  <c r="B616" i="22"/>
  <c r="U33" i="16"/>
  <c r="S97" i="13"/>
  <c r="U210" i="16"/>
  <c r="G433" i="22"/>
  <c r="D362" i="22"/>
  <c r="N101" i="16"/>
  <c r="D394" i="22"/>
  <c r="N102" i="16"/>
  <c r="N59" i="16"/>
  <c r="C234" i="22"/>
  <c r="N40" i="16"/>
  <c r="B832" i="22"/>
  <c r="E832" i="22" s="1"/>
  <c r="N39" i="16"/>
  <c r="B800" i="22"/>
  <c r="N18" i="16"/>
  <c r="B142" i="22"/>
  <c r="F736" i="22"/>
  <c r="N220" i="16"/>
  <c r="C362" i="22"/>
  <c r="N63" i="16"/>
  <c r="N221" i="16"/>
  <c r="D768" i="22"/>
  <c r="N103" i="16"/>
  <c r="D426" i="22"/>
  <c r="D458" i="22"/>
  <c r="N104" i="16"/>
  <c r="N21" i="16"/>
  <c r="B234" i="22"/>
  <c r="B579" i="22"/>
  <c r="C579" i="22" s="1"/>
  <c r="N32" i="16"/>
  <c r="L96" i="13"/>
  <c r="B266" i="22"/>
  <c r="N22" i="16"/>
  <c r="D800" i="22"/>
  <c r="N115" i="16"/>
  <c r="N117" i="16"/>
  <c r="D864" i="22"/>
  <c r="C82" i="22"/>
  <c r="N54" i="16"/>
  <c r="B334" i="22"/>
  <c r="R24" i="16"/>
  <c r="P116" i="13"/>
  <c r="C613" i="22"/>
  <c r="R71" i="16"/>
  <c r="D398" i="22"/>
  <c r="R102" i="16"/>
  <c r="G398" i="22"/>
  <c r="R209" i="16"/>
  <c r="C334" i="22"/>
  <c r="R62" i="16"/>
  <c r="P96" i="13"/>
  <c r="B583" i="22"/>
  <c r="C583" i="22" s="1"/>
  <c r="R32" i="16"/>
  <c r="B302" i="22"/>
  <c r="E302" i="22" s="1"/>
  <c r="R23" i="16"/>
  <c r="R211" i="16"/>
  <c r="G462" i="22"/>
  <c r="B366" i="22"/>
  <c r="R25" i="16"/>
  <c r="B740" i="22"/>
  <c r="R37" i="16"/>
  <c r="C238" i="22"/>
  <c r="R59" i="16"/>
  <c r="B676" i="22"/>
  <c r="D676" i="22" s="1"/>
  <c r="Q28" i="23" s="1"/>
  <c r="R35" i="16"/>
  <c r="C430" i="22"/>
  <c r="R65" i="16"/>
  <c r="B398" i="22"/>
  <c r="R26" i="16"/>
  <c r="B86" i="22"/>
  <c r="R16" i="16"/>
  <c r="B205" i="22"/>
  <c r="C205" i="22" s="1"/>
  <c r="O20" i="16"/>
  <c r="B235" i="22"/>
  <c r="O21" i="16"/>
  <c r="M93" i="13"/>
  <c r="B490" i="22"/>
  <c r="C490" i="22" s="1"/>
  <c r="O29" i="16"/>
  <c r="B833" i="22"/>
  <c r="O40" i="16"/>
  <c r="O221" i="16"/>
  <c r="D769" i="22"/>
  <c r="O17" i="16"/>
  <c r="B113" i="22"/>
  <c r="C113" i="22" s="1"/>
  <c r="O59" i="16"/>
  <c r="C235" i="22"/>
  <c r="B395" i="22"/>
  <c r="O26" i="16"/>
  <c r="D833" i="22"/>
  <c r="O223" i="16"/>
  <c r="D395" i="22"/>
  <c r="O102" i="16"/>
  <c r="C395" i="22"/>
  <c r="O64" i="16"/>
  <c r="C331" i="22"/>
  <c r="O62" i="16"/>
  <c r="B550" i="22"/>
  <c r="C550" i="22" s="1"/>
  <c r="O31" i="16"/>
  <c r="M95" i="13"/>
  <c r="B267" i="22"/>
  <c r="O22" i="16"/>
  <c r="O38" i="16"/>
  <c r="B769" i="22"/>
  <c r="D705" i="22"/>
  <c r="O219" i="16"/>
  <c r="F457" i="22"/>
  <c r="M176" i="16"/>
  <c r="M130" i="16"/>
  <c r="D81" i="22"/>
  <c r="E361" i="22"/>
  <c r="M139" i="16"/>
  <c r="C548" i="22"/>
  <c r="B335" i="22"/>
  <c r="S24" i="16"/>
  <c r="B869" i="22"/>
  <c r="S41" i="16"/>
  <c r="D399" i="22"/>
  <c r="S102" i="16"/>
  <c r="S62" i="16"/>
  <c r="C335" i="22"/>
  <c r="S103" i="16"/>
  <c r="D431" i="22"/>
  <c r="B614" i="22"/>
  <c r="S33" i="16"/>
  <c r="Q97" i="13"/>
  <c r="S27" i="16"/>
  <c r="B431" i="22"/>
  <c r="S19" i="16"/>
  <c r="B179" i="22"/>
  <c r="E179" i="22" s="1"/>
  <c r="S15" i="16"/>
  <c r="B55" i="22"/>
  <c r="S64" i="16"/>
  <c r="C399" i="22"/>
  <c r="B399" i="22"/>
  <c r="S26" i="16"/>
  <c r="B741" i="22"/>
  <c r="S37" i="16"/>
  <c r="S79" i="16"/>
  <c r="C869" i="22"/>
  <c r="C271" i="22"/>
  <c r="S60" i="16"/>
  <c r="S36" i="16"/>
  <c r="B709" i="22"/>
  <c r="P65" i="16"/>
  <c r="C428" i="22"/>
  <c r="B332" i="22"/>
  <c r="P24" i="16"/>
  <c r="G460" i="22"/>
  <c r="P211" i="16"/>
  <c r="B428" i="22"/>
  <c r="P27" i="16"/>
  <c r="C332" i="22"/>
  <c r="P62" i="16"/>
  <c r="C268" i="22"/>
  <c r="P60" i="16"/>
  <c r="C738" i="22"/>
  <c r="P75" i="16"/>
  <c r="B674" i="22"/>
  <c r="D674" i="22" s="1"/>
  <c r="O28" i="23" s="1"/>
  <c r="P35" i="16"/>
  <c r="P38" i="16"/>
  <c r="B770" i="22"/>
  <c r="P57" i="16"/>
  <c r="C176" i="22"/>
  <c r="P102" i="16"/>
  <c r="D396" i="22"/>
  <c r="C396" i="22"/>
  <c r="P64" i="16"/>
  <c r="B834" i="22"/>
  <c r="E834" i="22" s="1"/>
  <c r="P40" i="16"/>
  <c r="C364" i="22"/>
  <c r="P63" i="16"/>
  <c r="B491" i="22"/>
  <c r="C491" i="22" s="1"/>
  <c r="P29" i="16"/>
  <c r="N93" i="13"/>
  <c r="D802" i="22"/>
  <c r="P115" i="16"/>
  <c r="F738" i="22"/>
  <c r="P220" i="16"/>
  <c r="T57" i="16"/>
  <c r="C180" i="22"/>
  <c r="C240" i="22"/>
  <c r="T59" i="16"/>
  <c r="B304" i="22"/>
  <c r="T23" i="16"/>
  <c r="T35" i="16"/>
  <c r="B678" i="22"/>
  <c r="D678" i="22" s="1"/>
  <c r="S28" i="23" s="1"/>
  <c r="B774" i="22"/>
  <c r="T38" i="16"/>
  <c r="T64" i="16"/>
  <c r="C400" i="22"/>
  <c r="B432" i="22"/>
  <c r="T27" i="16"/>
  <c r="B88" i="22"/>
  <c r="E88" i="22" s="1"/>
  <c r="T16" i="16"/>
  <c r="C464" i="22"/>
  <c r="T66" i="16"/>
  <c r="C806" i="22"/>
  <c r="T77" i="16"/>
  <c r="T220" i="16"/>
  <c r="F742" i="22"/>
  <c r="B56" i="22"/>
  <c r="T15" i="16"/>
  <c r="D432" i="22"/>
  <c r="T103" i="16"/>
  <c r="T37" i="16"/>
  <c r="B742" i="22"/>
  <c r="F806" i="22"/>
  <c r="T222" i="16"/>
  <c r="T19" i="16"/>
  <c r="B180" i="22"/>
  <c r="B333" i="22"/>
  <c r="Q24" i="16"/>
  <c r="Q209" i="16"/>
  <c r="G397" i="22"/>
  <c r="B771" i="22"/>
  <c r="E771" i="22" s="1"/>
  <c r="Q38" i="16"/>
  <c r="D365" i="22"/>
  <c r="Q101" i="16"/>
  <c r="B365" i="22"/>
  <c r="Q25" i="16"/>
  <c r="D835" i="22"/>
  <c r="Q223" i="16"/>
  <c r="B207" i="22"/>
  <c r="C207" i="22" s="1"/>
  <c r="Q20" i="16"/>
  <c r="Q220" i="16"/>
  <c r="F739" i="22"/>
  <c r="Q63" i="16"/>
  <c r="C365" i="22"/>
  <c r="B237" i="22"/>
  <c r="Q21" i="16"/>
  <c r="D429" i="22"/>
  <c r="Q103" i="16"/>
  <c r="B643" i="22"/>
  <c r="D643" i="22" s="1"/>
  <c r="Q34" i="16"/>
  <c r="B53" i="22"/>
  <c r="Q15" i="16"/>
  <c r="B301" i="22"/>
  <c r="Q23" i="16"/>
  <c r="Q31" i="16"/>
  <c r="O95" i="13"/>
  <c r="B552" i="22"/>
  <c r="C552" i="22" s="1"/>
  <c r="B177" i="22"/>
  <c r="Q19" i="16"/>
  <c r="E767" i="22"/>
  <c r="H457" i="22"/>
  <c r="C578" i="22"/>
  <c r="B57" i="22"/>
  <c r="U15" i="16"/>
  <c r="D775" i="22"/>
  <c r="U221" i="16"/>
  <c r="C433" i="22"/>
  <c r="U65" i="16"/>
  <c r="C89" i="22"/>
  <c r="U54" i="16"/>
  <c r="C743" i="22"/>
  <c r="U75" i="16"/>
  <c r="F743" i="22"/>
  <c r="U220" i="16"/>
  <c r="C807" i="22"/>
  <c r="U77" i="16"/>
  <c r="C369" i="22"/>
  <c r="U63" i="16"/>
  <c r="B743" i="22"/>
  <c r="U37" i="16"/>
  <c r="B871" i="22"/>
  <c r="U41" i="16"/>
  <c r="B711" i="22"/>
  <c r="U36" i="16"/>
  <c r="B181" i="22"/>
  <c r="E181" i="22" s="1"/>
  <c r="U19" i="16"/>
  <c r="B465" i="22"/>
  <c r="H465" i="22" s="1"/>
  <c r="U28" i="16"/>
  <c r="U113" i="16"/>
  <c r="D743" i="22"/>
  <c r="B679" i="22"/>
  <c r="D679" i="22" s="1"/>
  <c r="T28" i="23" s="1"/>
  <c r="U35" i="16"/>
  <c r="B775" i="22"/>
  <c r="E775" i="22" s="1"/>
  <c r="U38" i="16"/>
  <c r="L95" i="13"/>
  <c r="B549" i="22"/>
  <c r="C549" i="22" s="1"/>
  <c r="N31" i="16"/>
  <c r="C736" i="22"/>
  <c r="N75" i="16"/>
  <c r="N62" i="16"/>
  <c r="C330" i="22"/>
  <c r="C298" i="22"/>
  <c r="N61" i="16"/>
  <c r="B394" i="22"/>
  <c r="N26" i="16"/>
  <c r="N27" i="16"/>
  <c r="B426" i="22"/>
  <c r="L94" i="13"/>
  <c r="B519" i="22"/>
  <c r="C519" i="22" s="1"/>
  <c r="N30" i="16"/>
  <c r="N17" i="16"/>
  <c r="B112" i="22"/>
  <c r="C112" i="22" s="1"/>
  <c r="N64" i="16"/>
  <c r="C45" i="18" s="1"/>
  <c r="C394" i="22"/>
  <c r="L93" i="13"/>
  <c r="B489" i="22"/>
  <c r="C489" i="22" s="1"/>
  <c r="N29" i="16"/>
  <c r="B458" i="22"/>
  <c r="N28" i="16"/>
  <c r="N16" i="16"/>
  <c r="B82" i="22"/>
  <c r="N38" i="16"/>
  <c r="B768" i="22"/>
  <c r="E768" i="22" s="1"/>
  <c r="B640" i="22"/>
  <c r="D640" i="22" s="1"/>
  <c r="N34" i="16"/>
  <c r="N24" i="16"/>
  <c r="B330" i="22"/>
  <c r="C366" i="22"/>
  <c r="R63" i="16"/>
  <c r="B430" i="22"/>
  <c r="R27" i="16"/>
  <c r="B462" i="22"/>
  <c r="R28" i="16"/>
  <c r="R34" i="16"/>
  <c r="B644" i="22"/>
  <c r="D644" i="22" s="1"/>
  <c r="D334" i="22"/>
  <c r="R100" i="16"/>
  <c r="B553" i="22"/>
  <c r="C553" i="22" s="1"/>
  <c r="R31" i="16"/>
  <c r="P95" i="13"/>
  <c r="R29" i="16"/>
  <c r="B493" i="22"/>
  <c r="C493" i="22" s="1"/>
  <c r="P93" i="13"/>
  <c r="B708" i="22"/>
  <c r="E708" i="22" s="1"/>
  <c r="R36" i="16"/>
  <c r="C86" i="22"/>
  <c r="E86" i="22" s="1"/>
  <c r="R54" i="16"/>
  <c r="D868" i="22"/>
  <c r="R117" i="16"/>
  <c r="B804" i="22"/>
  <c r="R39" i="16"/>
  <c r="B772" i="22"/>
  <c r="E772" i="22" s="1"/>
  <c r="R38" i="16"/>
  <c r="P42" i="13"/>
  <c r="P36" i="13"/>
  <c r="P34" i="13"/>
  <c r="P96" i="14" s="1"/>
  <c r="P28" i="13"/>
  <c r="P91" i="14" s="1"/>
  <c r="P31" i="13"/>
  <c r="P93" i="14" s="1"/>
  <c r="P37" i="13"/>
  <c r="P25" i="13"/>
  <c r="P89" i="14" s="1"/>
  <c r="P27" i="13"/>
  <c r="P35" i="13"/>
  <c r="P97" i="14" s="1"/>
  <c r="P32" i="13"/>
  <c r="P94" i="14" s="1"/>
  <c r="P39" i="13"/>
  <c r="P40" i="13"/>
  <c r="P29" i="13"/>
  <c r="P92" i="14" s="1"/>
  <c r="P30" i="13"/>
  <c r="P33" i="13"/>
  <c r="P95" i="14" s="1"/>
  <c r="P26" i="13"/>
  <c r="P90" i="14" s="1"/>
  <c r="P43" i="13"/>
  <c r="P41" i="13"/>
  <c r="P38" i="13"/>
  <c r="R22" i="16"/>
  <c r="B270" i="22"/>
  <c r="B868" i="22"/>
  <c r="R41" i="16"/>
  <c r="B363" i="22"/>
  <c r="O25" i="16"/>
  <c r="M94" i="13"/>
  <c r="B520" i="22"/>
  <c r="C520" i="22" s="1"/>
  <c r="O30" i="16"/>
  <c r="O109" i="16"/>
  <c r="M130" i="13"/>
  <c r="D610" i="22"/>
  <c r="F865" i="22"/>
  <c r="O224" i="16"/>
  <c r="O60" i="16"/>
  <c r="C267" i="22"/>
  <c r="B610" i="22"/>
  <c r="O33" i="16"/>
  <c r="M97" i="13"/>
  <c r="C363" i="22"/>
  <c r="O63" i="16"/>
  <c r="O27" i="16"/>
  <c r="B427" i="22"/>
  <c r="H427" i="22" s="1"/>
  <c r="O79" i="16"/>
  <c r="C865" i="22"/>
  <c r="G459" i="22"/>
  <c r="O211" i="16"/>
  <c r="B143" i="22"/>
  <c r="O18" i="16"/>
  <c r="O71" i="16"/>
  <c r="M116" i="13"/>
  <c r="C610" i="22"/>
  <c r="M30" i="13"/>
  <c r="M25" i="13"/>
  <c r="M89" i="14" s="1"/>
  <c r="M38" i="13"/>
  <c r="M40" i="13"/>
  <c r="M28" i="13"/>
  <c r="M91" i="14" s="1"/>
  <c r="M26" i="13"/>
  <c r="M90" i="14" s="1"/>
  <c r="M29" i="13"/>
  <c r="M92" i="14" s="1"/>
  <c r="M42" i="13"/>
  <c r="M37" i="13"/>
  <c r="M39" i="13"/>
  <c r="M35" i="13"/>
  <c r="M97" i="14" s="1"/>
  <c r="M36" i="13"/>
  <c r="M27" i="13"/>
  <c r="M32" i="13"/>
  <c r="M94" i="14" s="1"/>
  <c r="M43" i="13"/>
  <c r="M41" i="13"/>
  <c r="M31" i="13"/>
  <c r="M93" i="14" s="1"/>
  <c r="M34" i="13"/>
  <c r="M96" i="14" s="1"/>
  <c r="M33" i="13"/>
  <c r="M95" i="14" s="1"/>
  <c r="O222" i="16"/>
  <c r="F801" i="22"/>
  <c r="C518" i="22"/>
  <c r="C141" i="22"/>
  <c r="M132" i="16"/>
  <c r="D233" i="22"/>
  <c r="M135" i="16"/>
  <c r="M174" i="16"/>
  <c r="F393" i="22"/>
  <c r="M133" i="16"/>
  <c r="D173" i="22"/>
  <c r="B252" i="16"/>
  <c r="B35" i="17" s="1"/>
  <c r="E831" i="22"/>
  <c r="D709" i="22"/>
  <c r="S219" i="16"/>
  <c r="S224" i="16"/>
  <c r="F869" i="22"/>
  <c r="D869" i="22"/>
  <c r="S117" i="16"/>
  <c r="C367" i="22"/>
  <c r="S63" i="16"/>
  <c r="S65" i="16"/>
  <c r="C431" i="22"/>
  <c r="S39" i="16"/>
  <c r="B805" i="22"/>
  <c r="D367" i="22"/>
  <c r="S101" i="16"/>
  <c r="B303" i="22"/>
  <c r="S23" i="16"/>
  <c r="B524" i="22"/>
  <c r="C524" i="22" s="1"/>
  <c r="Q94" i="13"/>
  <c r="S30" i="16"/>
  <c r="S209" i="16"/>
  <c r="G399" i="22"/>
  <c r="B271" i="22"/>
  <c r="S22" i="16"/>
  <c r="C805" i="22"/>
  <c r="S77" i="16"/>
  <c r="S61" i="16"/>
  <c r="C303" i="22"/>
  <c r="F741" i="22"/>
  <c r="S220" i="16"/>
  <c r="S75" i="16"/>
  <c r="C741" i="22"/>
  <c r="B581" i="22"/>
  <c r="C581" i="22" s="1"/>
  <c r="P32" i="16"/>
  <c r="N96" i="13"/>
  <c r="D332" i="22"/>
  <c r="P100" i="16"/>
  <c r="B706" i="22"/>
  <c r="P36" i="16"/>
  <c r="B206" i="22"/>
  <c r="C206" i="22" s="1"/>
  <c r="P20" i="16"/>
  <c r="C300" i="22"/>
  <c r="P61" i="16"/>
  <c r="D866" i="22"/>
  <c r="P117" i="16"/>
  <c r="N29" i="13"/>
  <c r="N92" i="14" s="1"/>
  <c r="N30" i="13"/>
  <c r="N33" i="13"/>
  <c r="N95" i="14" s="1"/>
  <c r="N42" i="13"/>
  <c r="N36" i="13"/>
  <c r="N25" i="13"/>
  <c r="N89" i="14" s="1"/>
  <c r="N43" i="13"/>
  <c r="N32" i="13"/>
  <c r="N94" i="14" s="1"/>
  <c r="N26" i="13"/>
  <c r="N90" i="14" s="1"/>
  <c r="N27" i="13"/>
  <c r="N41" i="13"/>
  <c r="N34" i="13"/>
  <c r="N96" i="14" s="1"/>
  <c r="N31" i="13"/>
  <c r="N93" i="14" s="1"/>
  <c r="N39" i="13"/>
  <c r="N35" i="13"/>
  <c r="N97" i="14" s="1"/>
  <c r="N40" i="13"/>
  <c r="N28" i="13"/>
  <c r="N91" i="14" s="1"/>
  <c r="N38" i="13"/>
  <c r="N37" i="13"/>
  <c r="F866" i="22"/>
  <c r="P224" i="16"/>
  <c r="B114" i="22"/>
  <c r="C114" i="22" s="1"/>
  <c r="P17" i="16"/>
  <c r="B551" i="22"/>
  <c r="C551" i="22" s="1"/>
  <c r="P31" i="16"/>
  <c r="N95" i="13"/>
  <c r="B802" i="22"/>
  <c r="P39" i="16"/>
  <c r="D706" i="22"/>
  <c r="P219" i="16"/>
  <c r="B144" i="22"/>
  <c r="P18" i="16"/>
  <c r="B268" i="22"/>
  <c r="P22" i="16"/>
  <c r="D770" i="22"/>
  <c r="P221" i="16"/>
  <c r="B148" i="22"/>
  <c r="T18" i="16"/>
  <c r="B400" i="22"/>
  <c r="H400" i="22" s="1"/>
  <c r="T26" i="16"/>
  <c r="R97" i="13"/>
  <c r="B615" i="22"/>
  <c r="T33" i="16"/>
  <c r="R42" i="13"/>
  <c r="R29" i="13"/>
  <c r="R92" i="14" s="1"/>
  <c r="R25" i="13"/>
  <c r="R89" i="14" s="1"/>
  <c r="R38" i="13"/>
  <c r="R32" i="13"/>
  <c r="R94" i="14" s="1"/>
  <c r="R30" i="13"/>
  <c r="R34" i="13"/>
  <c r="R96" i="14" s="1"/>
  <c r="R26" i="13"/>
  <c r="R90" i="14" s="1"/>
  <c r="R31" i="13"/>
  <c r="R93" i="14" s="1"/>
  <c r="R37" i="13"/>
  <c r="R40" i="13"/>
  <c r="R39" i="13"/>
  <c r="R28" i="13"/>
  <c r="R91" i="14" s="1"/>
  <c r="R33" i="13"/>
  <c r="R95" i="14" s="1"/>
  <c r="R41" i="13"/>
  <c r="R27" i="13"/>
  <c r="R43" i="13"/>
  <c r="R36" i="13"/>
  <c r="R35" i="13"/>
  <c r="R97" i="14" s="1"/>
  <c r="F870" i="22"/>
  <c r="T224" i="16"/>
  <c r="D870" i="22"/>
  <c r="T117" i="16"/>
  <c r="C272" i="22"/>
  <c r="T60" i="16"/>
  <c r="B210" i="22"/>
  <c r="C210" i="22" s="1"/>
  <c r="T20" i="16"/>
  <c r="B240" i="22"/>
  <c r="E240" i="22" s="1"/>
  <c r="T21" i="16"/>
  <c r="D774" i="22"/>
  <c r="T221" i="16"/>
  <c r="B272" i="22"/>
  <c r="T22" i="16"/>
  <c r="C304" i="22"/>
  <c r="T61" i="16"/>
  <c r="T223" i="16"/>
  <c r="D838" i="22"/>
  <c r="D333" i="22"/>
  <c r="Q100" i="16"/>
  <c r="D397" i="22"/>
  <c r="Q102" i="16"/>
  <c r="B675" i="22"/>
  <c r="D675" i="22" s="1"/>
  <c r="P28" i="23" s="1"/>
  <c r="Q35" i="16"/>
  <c r="Q61" i="16"/>
  <c r="C301" i="22"/>
  <c r="C269" i="22"/>
  <c r="Q60" i="16"/>
  <c r="Q210" i="16"/>
  <c r="G429" i="22"/>
  <c r="D867" i="22"/>
  <c r="Q117" i="16"/>
  <c r="Q37" i="16"/>
  <c r="B739" i="22"/>
  <c r="D461" i="22"/>
  <c r="Q104" i="16"/>
  <c r="F867" i="22"/>
  <c r="Q224" i="16"/>
  <c r="Q17" i="16"/>
  <c r="B115" i="22"/>
  <c r="C115" i="22" s="1"/>
  <c r="D803" i="22"/>
  <c r="Q115" i="16"/>
  <c r="H425" i="22"/>
  <c r="D671" i="22"/>
  <c r="G863" i="22"/>
  <c r="H863" i="22"/>
  <c r="U11" i="23"/>
  <c r="F150" i="22"/>
  <c r="E150" i="22"/>
  <c r="D680" i="22"/>
  <c r="U28" i="23" s="1"/>
  <c r="E249" i="16"/>
  <c r="E45" i="18"/>
  <c r="V21" i="23"/>
  <c r="K467" i="22"/>
  <c r="L467" i="22"/>
  <c r="J467" i="22"/>
  <c r="E59" i="18"/>
  <c r="E263" i="16"/>
  <c r="E58" i="18"/>
  <c r="E262" i="16"/>
  <c r="V34" i="23"/>
  <c r="J873" i="22"/>
  <c r="I873" i="22"/>
  <c r="V19" i="23"/>
  <c r="K403" i="22"/>
  <c r="L403" i="22"/>
  <c r="J403" i="22"/>
  <c r="E257" i="16"/>
  <c r="E53" i="18"/>
  <c r="H872" i="22"/>
  <c r="V12" i="23"/>
  <c r="H183" i="22"/>
  <c r="G183" i="22"/>
  <c r="V31" i="23"/>
  <c r="G777" i="22"/>
  <c r="F777" i="22"/>
  <c r="U9" i="23"/>
  <c r="H90" i="22"/>
  <c r="G90" i="22"/>
  <c r="V27" i="23"/>
  <c r="F649" i="22"/>
  <c r="E649" i="22"/>
  <c r="H744" i="22"/>
  <c r="U25" i="23"/>
  <c r="D587" i="22"/>
  <c r="I402" i="22"/>
  <c r="V9" i="23"/>
  <c r="H91" i="22"/>
  <c r="G91" i="22"/>
  <c r="U14" i="23"/>
  <c r="H242" i="22"/>
  <c r="G242" i="22"/>
  <c r="E840" i="22"/>
  <c r="H808" i="22"/>
  <c r="V30" i="23"/>
  <c r="J745" i="22"/>
  <c r="I745" i="22"/>
  <c r="E259" i="16"/>
  <c r="E55" i="18"/>
  <c r="E57" i="18"/>
  <c r="E261" i="16"/>
  <c r="D648" i="22"/>
  <c r="E617" i="22"/>
  <c r="F617" i="22"/>
  <c r="E251" i="16"/>
  <c r="E47" i="18"/>
  <c r="V33" i="23"/>
  <c r="G841" i="22"/>
  <c r="F841" i="22"/>
  <c r="U16" i="23"/>
  <c r="H306" i="22"/>
  <c r="G306" i="22"/>
  <c r="V11" i="23"/>
  <c r="F151" i="22"/>
  <c r="E151" i="22"/>
  <c r="V32" i="23"/>
  <c r="J809" i="22"/>
  <c r="I809" i="22"/>
  <c r="U12" i="23"/>
  <c r="H182" i="22"/>
  <c r="G182" i="22"/>
  <c r="E46" i="18"/>
  <c r="E250" i="16"/>
  <c r="V20" i="23"/>
  <c r="K435" i="22"/>
  <c r="L435" i="22"/>
  <c r="J435" i="22"/>
  <c r="E712" i="22"/>
  <c r="E776" i="22"/>
  <c r="U24" i="23"/>
  <c r="D557" i="22"/>
  <c r="V29" i="23"/>
  <c r="G713" i="22"/>
  <c r="F713" i="22"/>
  <c r="V14" i="23"/>
  <c r="H243" i="22"/>
  <c r="G243" i="22"/>
  <c r="V8" i="23"/>
  <c r="F59" i="22"/>
  <c r="E59" i="22"/>
  <c r="I466" i="22"/>
  <c r="U22" i="23"/>
  <c r="D497" i="22"/>
  <c r="E54" i="18"/>
  <c r="E258" i="16"/>
  <c r="E260" i="16"/>
  <c r="E56" i="18"/>
  <c r="U23" i="23"/>
  <c r="D527" i="22"/>
  <c r="U8" i="23"/>
  <c r="F58" i="22"/>
  <c r="E58" i="22"/>
  <c r="I434" i="22"/>
  <c r="V16" i="23"/>
  <c r="H307" i="22"/>
  <c r="G307" i="22"/>
  <c r="E264" i="16"/>
  <c r="E60" i="18"/>
  <c r="D43" i="18" l="1"/>
  <c r="B48" i="18"/>
  <c r="D247" i="16"/>
  <c r="H462" i="22"/>
  <c r="B35" i="18"/>
  <c r="C247" i="16"/>
  <c r="C47" i="18"/>
  <c r="C262" i="16"/>
  <c r="C45" i="19" s="1"/>
  <c r="E711" i="22"/>
  <c r="B244" i="16"/>
  <c r="H430" i="22"/>
  <c r="H458" i="22"/>
  <c r="E710" i="22"/>
  <c r="E84" i="22"/>
  <c r="E175" i="22"/>
  <c r="E836" i="22"/>
  <c r="C249" i="16"/>
  <c r="C242" i="16"/>
  <c r="B39" i="18"/>
  <c r="B55" i="18"/>
  <c r="C38" i="18"/>
  <c r="E237" i="22"/>
  <c r="D262" i="16"/>
  <c r="D45" i="19" s="1"/>
  <c r="C44" i="18"/>
  <c r="C251" i="16"/>
  <c r="H426" i="22"/>
  <c r="B56" i="18"/>
  <c r="B256" i="16"/>
  <c r="C256" i="16"/>
  <c r="B46" i="18"/>
  <c r="D52" i="18"/>
  <c r="B248" i="16"/>
  <c r="B247" i="16"/>
  <c r="E177" i="22"/>
  <c r="B241" i="16"/>
  <c r="C239" i="16"/>
  <c r="H398" i="22"/>
  <c r="B263" i="16"/>
  <c r="B46" i="19" s="1"/>
  <c r="B97" i="19" s="1"/>
  <c r="B843" i="22" s="1"/>
  <c r="B845" i="22" s="1"/>
  <c r="H394" i="22"/>
  <c r="E180" i="22"/>
  <c r="B47" i="18"/>
  <c r="E707" i="22"/>
  <c r="G707" i="22" s="1"/>
  <c r="B34" i="18"/>
  <c r="D58" i="18"/>
  <c r="D45" i="18"/>
  <c r="C244" i="16"/>
  <c r="B41" i="18"/>
  <c r="G261" i="16"/>
  <c r="G44" i="19" s="1"/>
  <c r="G95" i="19" s="1"/>
  <c r="D779" i="22" s="1"/>
  <c r="D781" i="22" s="1"/>
  <c r="B262" i="16"/>
  <c r="B45" i="19" s="1"/>
  <c r="C40" i="18"/>
  <c r="C86" i="18" s="1"/>
  <c r="B251" i="18" s="1"/>
  <c r="B60" i="18"/>
  <c r="B258" i="16"/>
  <c r="B41" i="19" s="1"/>
  <c r="B92" i="19" s="1"/>
  <c r="B683" i="22" s="1"/>
  <c r="B685" i="22" s="1"/>
  <c r="G251" i="16"/>
  <c r="B37" i="18"/>
  <c r="B83" i="18" s="1"/>
  <c r="B221" i="18" s="1"/>
  <c r="B240" i="16"/>
  <c r="B23" i="17" s="1"/>
  <c r="C42" i="18"/>
  <c r="C136" i="18" s="1"/>
  <c r="C253" i="18" s="1"/>
  <c r="C260" i="16"/>
  <c r="C43" i="19" s="1"/>
  <c r="C94" i="19" s="1"/>
  <c r="C747" i="22" s="1"/>
  <c r="C749" i="22" s="1"/>
  <c r="B54" i="18"/>
  <c r="D249" i="16"/>
  <c r="B59" i="18"/>
  <c r="D60" i="18"/>
  <c r="C46" i="18"/>
  <c r="C92" i="18" s="1"/>
  <c r="B257" i="18" s="1"/>
  <c r="C41" i="18"/>
  <c r="C135" i="18" s="1"/>
  <c r="C252" i="18" s="1"/>
  <c r="G259" i="16"/>
  <c r="G42" i="19" s="1"/>
  <c r="G93" i="19" s="1"/>
  <c r="D715" i="22" s="1"/>
  <c r="D717" i="22" s="1"/>
  <c r="G45" i="18"/>
  <c r="G139" i="18" s="1"/>
  <c r="C364" i="18" s="1"/>
  <c r="G264" i="16"/>
  <c r="G47" i="19" s="1"/>
  <c r="G98" i="19" s="1"/>
  <c r="F875" i="22" s="1"/>
  <c r="F877" i="22" s="1"/>
  <c r="B243" i="16"/>
  <c r="B26" i="17" s="1"/>
  <c r="B40" i="18"/>
  <c r="B57" i="18"/>
  <c r="B49" i="18"/>
  <c r="B143" i="18" s="1"/>
  <c r="C233" i="18" s="1"/>
  <c r="B250" i="16"/>
  <c r="B246" i="16"/>
  <c r="H428" i="22"/>
  <c r="D46" i="18"/>
  <c r="C58" i="18"/>
  <c r="C104" i="18" s="1"/>
  <c r="B269" i="18" s="1"/>
  <c r="C264" i="16"/>
  <c r="C47" i="19" s="1"/>
  <c r="C98" i="19" s="1"/>
  <c r="C875" i="22" s="1"/>
  <c r="C877" i="22" s="1"/>
  <c r="G58" i="18"/>
  <c r="G263" i="16"/>
  <c r="G46" i="19" s="1"/>
  <c r="G97" i="19" s="1"/>
  <c r="D843" i="22" s="1"/>
  <c r="D845" i="22" s="1"/>
  <c r="B36" i="18"/>
  <c r="B53" i="18"/>
  <c r="B249" i="16"/>
  <c r="B50" i="18"/>
  <c r="B255" i="16"/>
  <c r="B38" i="17" s="1"/>
  <c r="D47" i="18"/>
  <c r="G260" i="16"/>
  <c r="G43" i="19" s="1"/>
  <c r="G94" i="19" s="1"/>
  <c r="F747" i="22" s="1"/>
  <c r="F749" i="22" s="1"/>
  <c r="D44" i="18"/>
  <c r="D138" i="18" s="1"/>
  <c r="C282" i="18" s="1"/>
  <c r="B242" i="16"/>
  <c r="D56" i="18"/>
  <c r="G250" i="16"/>
  <c r="G46" i="18"/>
  <c r="G59" i="18"/>
  <c r="G60" i="18"/>
  <c r="G262" i="16"/>
  <c r="G45" i="19" s="1"/>
  <c r="G55" i="18"/>
  <c r="G101" i="18" s="1"/>
  <c r="B374" i="18" s="1"/>
  <c r="G56" i="18"/>
  <c r="G57" i="18"/>
  <c r="G103" i="18" s="1"/>
  <c r="B376" i="18" s="1"/>
  <c r="G47" i="18"/>
  <c r="G249" i="16"/>
  <c r="G91" i="18" s="1"/>
  <c r="B364" i="18" s="1"/>
  <c r="E773" i="22"/>
  <c r="B85" i="18"/>
  <c r="B223" i="18" s="1"/>
  <c r="B133" i="18"/>
  <c r="C223" i="18" s="1"/>
  <c r="B129" i="18"/>
  <c r="C219" i="18" s="1"/>
  <c r="B128" i="18"/>
  <c r="C218" i="18" s="1"/>
  <c r="D104" i="18"/>
  <c r="B296" i="18" s="1"/>
  <c r="D139" i="18"/>
  <c r="C283" i="18" s="1"/>
  <c r="B135" i="18"/>
  <c r="C225" i="18" s="1"/>
  <c r="B96" i="19"/>
  <c r="B811" i="22" s="1"/>
  <c r="C96" i="19"/>
  <c r="C811" i="22" s="1"/>
  <c r="C813" i="22" s="1"/>
  <c r="B141" i="18"/>
  <c r="C231" i="18" s="1"/>
  <c r="C140" i="18"/>
  <c r="C257" i="18" s="1"/>
  <c r="D96" i="19"/>
  <c r="D811" i="22" s="1"/>
  <c r="D813" i="22" s="1"/>
  <c r="C138" i="18"/>
  <c r="C255" i="18" s="1"/>
  <c r="C90" i="18"/>
  <c r="B255" i="18" s="1"/>
  <c r="B140" i="18"/>
  <c r="C230" i="18" s="1"/>
  <c r="D146" i="18"/>
  <c r="C290" i="18" s="1"/>
  <c r="D140" i="18"/>
  <c r="C284" i="18" s="1"/>
  <c r="D269" i="18"/>
  <c r="B130" i="18"/>
  <c r="C220" i="18" s="1"/>
  <c r="B82" i="18"/>
  <c r="B220" i="18" s="1"/>
  <c r="B144" i="18"/>
  <c r="C234" i="18" s="1"/>
  <c r="D141" i="18"/>
  <c r="C285" i="18" s="1"/>
  <c r="V40" i="23"/>
  <c r="G739" i="22"/>
  <c r="H739" i="22"/>
  <c r="C148" i="22"/>
  <c r="D148" i="22" s="1"/>
  <c r="T132" i="16"/>
  <c r="D240" i="22"/>
  <c r="F240" i="22" s="1"/>
  <c r="T135" i="16"/>
  <c r="T136" i="16"/>
  <c r="D272" i="22"/>
  <c r="F272" i="22" s="1"/>
  <c r="S15" i="23" s="1"/>
  <c r="O24" i="23"/>
  <c r="D551" i="22"/>
  <c r="E332" i="22"/>
  <c r="G332" i="22" s="1"/>
  <c r="O17" i="23" s="1"/>
  <c r="P138" i="16"/>
  <c r="D268" i="22"/>
  <c r="F268" i="22" s="1"/>
  <c r="O15" i="23" s="1"/>
  <c r="P136" i="16"/>
  <c r="O25" i="23"/>
  <c r="D581" i="22"/>
  <c r="H805" i="22"/>
  <c r="G805" i="22"/>
  <c r="G831" i="22"/>
  <c r="F831" i="22"/>
  <c r="L33" i="23"/>
  <c r="F173" i="22"/>
  <c r="D235" i="22"/>
  <c r="F235" i="22" s="1"/>
  <c r="O135" i="16"/>
  <c r="F427" i="22"/>
  <c r="I427" i="22" s="1"/>
  <c r="O175" i="16"/>
  <c r="C143" i="22"/>
  <c r="D143" i="22" s="1"/>
  <c r="O132" i="16"/>
  <c r="E610" i="22"/>
  <c r="F610" i="22"/>
  <c r="D86" i="22"/>
  <c r="F86" i="22" s="1"/>
  <c r="R130" i="16"/>
  <c r="C146" i="22"/>
  <c r="D146" i="22" s="1"/>
  <c r="R132" i="16"/>
  <c r="E82" i="22"/>
  <c r="M23" i="23"/>
  <c r="D519" i="22"/>
  <c r="T31" i="23"/>
  <c r="G775" i="22"/>
  <c r="F775" i="22"/>
  <c r="G871" i="22"/>
  <c r="H871" i="22"/>
  <c r="C52" i="18"/>
  <c r="P24" i="23"/>
  <c r="D552" i="22"/>
  <c r="E301" i="22"/>
  <c r="P27" i="23"/>
  <c r="F643" i="22"/>
  <c r="E643" i="22"/>
  <c r="E770" i="22"/>
  <c r="D548" i="22"/>
  <c r="L24" i="23"/>
  <c r="F81" i="22"/>
  <c r="B43" i="18"/>
  <c r="E769" i="22"/>
  <c r="H395" i="22"/>
  <c r="E833" i="22"/>
  <c r="T27" i="23"/>
  <c r="F647" i="22"/>
  <c r="E647" i="22"/>
  <c r="B42" i="18"/>
  <c r="B251" i="16"/>
  <c r="B93" i="18" s="1"/>
  <c r="B231" i="18" s="1"/>
  <c r="B261" i="16"/>
  <c r="B44" i="19" s="1"/>
  <c r="B95" i="19" s="1"/>
  <c r="E639" i="22"/>
  <c r="L27" i="23"/>
  <c r="F639" i="22"/>
  <c r="F703" i="22"/>
  <c r="L29" i="23"/>
  <c r="G703" i="22"/>
  <c r="P22" i="23"/>
  <c r="D492" i="22"/>
  <c r="S22" i="23"/>
  <c r="D495" i="22"/>
  <c r="E642" i="22"/>
  <c r="O27" i="23"/>
  <c r="F642" i="22"/>
  <c r="H866" i="22"/>
  <c r="G866" i="22"/>
  <c r="B254" i="16"/>
  <c r="B37" i="17" s="1"/>
  <c r="B245" i="16"/>
  <c r="B87" i="18" s="1"/>
  <c r="B225" i="18" s="1"/>
  <c r="C245" i="16"/>
  <c r="C87" i="18" s="1"/>
  <c r="B252" i="18" s="1"/>
  <c r="C246" i="16"/>
  <c r="C88" i="18" s="1"/>
  <c r="B253" i="18" s="1"/>
  <c r="G865" i="22"/>
  <c r="H865" i="22"/>
  <c r="D526" i="22"/>
  <c r="T23" i="23"/>
  <c r="E839" i="22"/>
  <c r="C56" i="18"/>
  <c r="C102" i="18" s="1"/>
  <c r="B267" i="18" s="1"/>
  <c r="B264" i="16"/>
  <c r="B47" i="19" s="1"/>
  <c r="B257" i="16"/>
  <c r="B40" i="19" s="1"/>
  <c r="B91" i="19" s="1"/>
  <c r="B259" i="16"/>
  <c r="B42" i="19" s="1"/>
  <c r="B93" i="19" s="1"/>
  <c r="E333" i="22"/>
  <c r="G333" i="22" s="1"/>
  <c r="P17" i="23" s="1"/>
  <c r="Q138" i="16"/>
  <c r="Q135" i="16"/>
  <c r="D237" i="22"/>
  <c r="F237" i="22" s="1"/>
  <c r="C53" i="22"/>
  <c r="D53" i="22" s="1"/>
  <c r="Q129" i="16"/>
  <c r="G803" i="22"/>
  <c r="H803" i="22"/>
  <c r="G738" i="22"/>
  <c r="H738" i="22"/>
  <c r="D494" i="22"/>
  <c r="R22" i="23"/>
  <c r="E367" i="22"/>
  <c r="G367" i="22" s="1"/>
  <c r="R18" i="23" s="1"/>
  <c r="S139" i="16"/>
  <c r="S176" i="16"/>
  <c r="F463" i="22"/>
  <c r="I463" i="22" s="1"/>
  <c r="E335" i="22"/>
  <c r="G335" i="22" s="1"/>
  <c r="R17" i="23" s="1"/>
  <c r="S138" i="16"/>
  <c r="D250" i="16"/>
  <c r="G329" i="22"/>
  <c r="F265" i="22"/>
  <c r="L26" i="23"/>
  <c r="G608" i="22"/>
  <c r="C250" i="16"/>
  <c r="G737" i="22"/>
  <c r="H737" i="22"/>
  <c r="N176" i="16"/>
  <c r="F458" i="22"/>
  <c r="I458" i="22" s="1"/>
  <c r="E362" i="22"/>
  <c r="G362" i="22" s="1"/>
  <c r="M18" i="23" s="1"/>
  <c r="N139" i="16"/>
  <c r="D234" i="22"/>
  <c r="F234" i="22" s="1"/>
  <c r="N135" i="16"/>
  <c r="E174" i="22"/>
  <c r="U135" i="16"/>
  <c r="D241" i="22"/>
  <c r="F241" i="22" s="1"/>
  <c r="U136" i="16"/>
  <c r="D273" i="22"/>
  <c r="F273" i="22" s="1"/>
  <c r="T15" i="23" s="1"/>
  <c r="T13" i="23"/>
  <c r="D211" i="22"/>
  <c r="E89" i="22"/>
  <c r="H433" i="22"/>
  <c r="G807" i="22"/>
  <c r="H807" i="22"/>
  <c r="B239" i="16"/>
  <c r="B81" i="18" s="1"/>
  <c r="B219" i="18" s="1"/>
  <c r="I863" i="22"/>
  <c r="L34" i="23"/>
  <c r="J863" i="22"/>
  <c r="L28" i="23"/>
  <c r="T130" i="16"/>
  <c r="D88" i="22"/>
  <c r="F88" i="22" s="1"/>
  <c r="T176" i="16"/>
  <c r="F464" i="22"/>
  <c r="I464" i="22" s="1"/>
  <c r="G802" i="22"/>
  <c r="H802" i="22"/>
  <c r="P175" i="16"/>
  <c r="F428" i="22"/>
  <c r="I428" i="22" s="1"/>
  <c r="P139" i="16"/>
  <c r="E364" i="22"/>
  <c r="G364" i="22" s="1"/>
  <c r="O18" i="23" s="1"/>
  <c r="D300" i="22"/>
  <c r="F300" i="22" s="1"/>
  <c r="P137" i="16"/>
  <c r="O13" i="23"/>
  <c r="D206" i="22"/>
  <c r="E303" i="22"/>
  <c r="F233" i="22"/>
  <c r="C132" i="18"/>
  <c r="C249" i="18" s="1"/>
  <c r="F395" i="22"/>
  <c r="I395" i="22" s="1"/>
  <c r="O174" i="16"/>
  <c r="N23" i="23"/>
  <c r="D520" i="22"/>
  <c r="F462" i="22"/>
  <c r="I462" i="22" s="1"/>
  <c r="R176" i="16"/>
  <c r="D302" i="22"/>
  <c r="F302" i="22" s="1"/>
  <c r="R137" i="16"/>
  <c r="C54" i="22"/>
  <c r="D54" i="22" s="1"/>
  <c r="R129" i="16"/>
  <c r="R138" i="16"/>
  <c r="E334" i="22"/>
  <c r="G334" i="22" s="1"/>
  <c r="Q17" i="23" s="1"/>
  <c r="G772" i="22"/>
  <c r="F772" i="22"/>
  <c r="Q31" i="23"/>
  <c r="Q29" i="23"/>
  <c r="G708" i="22"/>
  <c r="F708" i="22"/>
  <c r="M27" i="23"/>
  <c r="F640" i="22"/>
  <c r="E640" i="22"/>
  <c r="D489" i="22"/>
  <c r="M22" i="23"/>
  <c r="M10" i="23"/>
  <c r="D112" i="22"/>
  <c r="M24" i="23"/>
  <c r="D549" i="22"/>
  <c r="B260" i="16"/>
  <c r="B43" i="19" s="1"/>
  <c r="L31" i="23"/>
  <c r="G767" i="22"/>
  <c r="F767" i="22"/>
  <c r="D491" i="22"/>
  <c r="O22" i="23"/>
  <c r="O33" i="23"/>
  <c r="G834" i="22"/>
  <c r="F834" i="22"/>
  <c r="G741" i="22"/>
  <c r="H741" i="22"/>
  <c r="E235" i="22"/>
  <c r="G800" i="22"/>
  <c r="H800" i="22"/>
  <c r="D256" i="16"/>
  <c r="B39" i="17" s="1"/>
  <c r="E612" i="22"/>
  <c r="F612" i="22"/>
  <c r="P29" i="23"/>
  <c r="P25" i="23"/>
  <c r="D582" i="22"/>
  <c r="H464" i="22"/>
  <c r="S25" i="23"/>
  <c r="D585" i="22"/>
  <c r="D118" i="22"/>
  <c r="S10" i="23"/>
  <c r="R13" i="23"/>
  <c r="D209" i="22"/>
  <c r="D264" i="16"/>
  <c r="D47" i="19" s="1"/>
  <c r="N25" i="23"/>
  <c r="D580" i="22"/>
  <c r="D116" i="22"/>
  <c r="Q10" i="23"/>
  <c r="G864" i="22"/>
  <c r="H864" i="22"/>
  <c r="T22" i="23"/>
  <c r="D496" i="22"/>
  <c r="C43" i="18"/>
  <c r="B44" i="18"/>
  <c r="D251" i="16"/>
  <c r="D93" i="18" s="1"/>
  <c r="B285" i="18" s="1"/>
  <c r="D301" i="22"/>
  <c r="F301" i="22" s="1"/>
  <c r="Q137" i="16"/>
  <c r="F397" i="22"/>
  <c r="I397" i="22" s="1"/>
  <c r="Q174" i="16"/>
  <c r="D177" i="22"/>
  <c r="F177" i="22" s="1"/>
  <c r="Q133" i="16"/>
  <c r="S23" i="23"/>
  <c r="D525" i="22"/>
  <c r="H463" i="22"/>
  <c r="R24" i="23"/>
  <c r="D554" i="22"/>
  <c r="R25" i="23"/>
  <c r="D584" i="22"/>
  <c r="F431" i="22"/>
  <c r="I431" i="22" s="1"/>
  <c r="S175" i="16"/>
  <c r="D239" i="22"/>
  <c r="F239" i="22" s="1"/>
  <c r="S135" i="16"/>
  <c r="D303" i="22"/>
  <c r="F303" i="22" s="1"/>
  <c r="S137" i="16"/>
  <c r="R31" i="23"/>
  <c r="G773" i="22"/>
  <c r="F773" i="22"/>
  <c r="D49" i="22"/>
  <c r="L13" i="23"/>
  <c r="D203" i="22"/>
  <c r="D260" i="16"/>
  <c r="D43" i="19" s="1"/>
  <c r="E705" i="22"/>
  <c r="E178" i="22"/>
  <c r="N138" i="16"/>
  <c r="E330" i="22"/>
  <c r="G330" i="22" s="1"/>
  <c r="M17" i="23" s="1"/>
  <c r="F394" i="22"/>
  <c r="I394" i="22" s="1"/>
  <c r="N174" i="16"/>
  <c r="N133" i="16"/>
  <c r="D174" i="22"/>
  <c r="F174" i="22" s="1"/>
  <c r="M13" i="23"/>
  <c r="D204" i="22"/>
  <c r="E298" i="22"/>
  <c r="E609" i="22"/>
  <c r="F609" i="22"/>
  <c r="U176" i="16"/>
  <c r="F465" i="22"/>
  <c r="I465" i="22" s="1"/>
  <c r="C149" i="22"/>
  <c r="D149" i="22" s="1"/>
  <c r="U132" i="16"/>
  <c r="F433" i="22"/>
  <c r="I433" i="22" s="1"/>
  <c r="U175" i="16"/>
  <c r="T10" i="23"/>
  <c r="D119" i="22"/>
  <c r="D115" i="22"/>
  <c r="P10" i="23"/>
  <c r="E368" i="22"/>
  <c r="G368" i="22" s="1"/>
  <c r="S18" i="23" s="1"/>
  <c r="T139" i="16"/>
  <c r="E336" i="22"/>
  <c r="G336" i="22" s="1"/>
  <c r="S17" i="23" s="1"/>
  <c r="T138" i="16"/>
  <c r="C56" i="22"/>
  <c r="D56" i="22" s="1"/>
  <c r="T129" i="16"/>
  <c r="E615" i="22"/>
  <c r="F615" i="22"/>
  <c r="O10" i="23"/>
  <c r="D114" i="22"/>
  <c r="P176" i="16"/>
  <c r="F460" i="22"/>
  <c r="I460" i="22" s="1"/>
  <c r="P129" i="16"/>
  <c r="C52" i="22"/>
  <c r="D52" i="22" s="1"/>
  <c r="C91" i="18"/>
  <c r="B256" i="18" s="1"/>
  <c r="C139" i="18"/>
  <c r="C256" i="18" s="1"/>
  <c r="I393" i="22"/>
  <c r="B134" i="18"/>
  <c r="C224" i="18" s="1"/>
  <c r="B52" i="18"/>
  <c r="D299" i="22"/>
  <c r="F299" i="22" s="1"/>
  <c r="O137" i="16"/>
  <c r="O139" i="16"/>
  <c r="E363" i="22"/>
  <c r="G363" i="22" s="1"/>
  <c r="N18" i="23" s="1"/>
  <c r="D175" i="22"/>
  <c r="F175" i="22" s="1"/>
  <c r="O133" i="16"/>
  <c r="F459" i="22"/>
  <c r="I459" i="22" s="1"/>
  <c r="O176" i="16"/>
  <c r="G868" i="22"/>
  <c r="H868" i="22"/>
  <c r="D270" i="22"/>
  <c r="F270" i="22" s="1"/>
  <c r="Q15" i="23" s="1"/>
  <c r="R136" i="16"/>
  <c r="F430" i="22"/>
  <c r="I430" i="22" s="1"/>
  <c r="R175" i="16"/>
  <c r="F398" i="22"/>
  <c r="I398" i="22" s="1"/>
  <c r="R174" i="16"/>
  <c r="E644" i="22"/>
  <c r="Q27" i="23"/>
  <c r="F644" i="22"/>
  <c r="M31" i="23"/>
  <c r="G768" i="22"/>
  <c r="F768" i="22"/>
  <c r="T29" i="23"/>
  <c r="G711" i="22"/>
  <c r="F711" i="22"/>
  <c r="G743" i="22"/>
  <c r="H743" i="22"/>
  <c r="L25" i="23"/>
  <c r="D578" i="22"/>
  <c r="C248" i="16"/>
  <c r="C35" i="18"/>
  <c r="P13" i="23"/>
  <c r="D207" i="22"/>
  <c r="P31" i="23"/>
  <c r="G771" i="22"/>
  <c r="F771" i="22"/>
  <c r="H432" i="22"/>
  <c r="E774" i="22"/>
  <c r="E304" i="22"/>
  <c r="E709" i="22"/>
  <c r="H431" i="22"/>
  <c r="F614" i="22"/>
  <c r="E614" i="22"/>
  <c r="G869" i="22"/>
  <c r="H869" i="22"/>
  <c r="B238" i="16"/>
  <c r="B80" i="18" s="1"/>
  <c r="B218" i="18" s="1"/>
  <c r="B253" i="16"/>
  <c r="B36" i="17" s="1"/>
  <c r="N24" i="23"/>
  <c r="D550" i="22"/>
  <c r="N22" i="23"/>
  <c r="D490" i="22"/>
  <c r="M25" i="23"/>
  <c r="D579" i="22"/>
  <c r="D586" i="22"/>
  <c r="T25" i="23"/>
  <c r="B51" i="18"/>
  <c r="D248" i="16"/>
  <c r="D90" i="18" s="1"/>
  <c r="B282" i="18" s="1"/>
  <c r="G710" i="22"/>
  <c r="F710" i="22"/>
  <c r="S29" i="23"/>
  <c r="E611" i="22"/>
  <c r="F611" i="22"/>
  <c r="E239" i="22"/>
  <c r="F837" i="22"/>
  <c r="R33" i="23"/>
  <c r="G837" i="22"/>
  <c r="L22" i="23"/>
  <c r="D488" i="22"/>
  <c r="F297" i="22"/>
  <c r="H459" i="22"/>
  <c r="E613" i="22"/>
  <c r="F613" i="22"/>
  <c r="E238" i="22"/>
  <c r="E305" i="22"/>
  <c r="L32" i="23"/>
  <c r="J799" i="22"/>
  <c r="I799" i="22"/>
  <c r="B45" i="18"/>
  <c r="F429" i="22"/>
  <c r="I429" i="22" s="1"/>
  <c r="Q175" i="16"/>
  <c r="Q132" i="16"/>
  <c r="C145" i="22"/>
  <c r="D145" i="22" s="1"/>
  <c r="D269" i="22"/>
  <c r="F269" i="22" s="1"/>
  <c r="P15" i="23" s="1"/>
  <c r="Q136" i="16"/>
  <c r="Q130" i="16"/>
  <c r="D85" i="22"/>
  <c r="F85" i="22" s="1"/>
  <c r="F461" i="22"/>
  <c r="I461" i="22" s="1"/>
  <c r="Q176" i="16"/>
  <c r="H870" i="22"/>
  <c r="G870" i="22"/>
  <c r="O23" i="23"/>
  <c r="D521" i="22"/>
  <c r="E300" i="22"/>
  <c r="D271" i="22"/>
  <c r="F271" i="22" s="1"/>
  <c r="R15" i="23" s="1"/>
  <c r="S136" i="16"/>
  <c r="S132" i="16"/>
  <c r="C147" i="22"/>
  <c r="D147" i="22" s="1"/>
  <c r="D87" i="22"/>
  <c r="F87" i="22" s="1"/>
  <c r="S130" i="16"/>
  <c r="B38" i="18"/>
  <c r="G801" i="22"/>
  <c r="H801" i="22"/>
  <c r="Q33" i="23"/>
  <c r="G836" i="22"/>
  <c r="F836" i="22"/>
  <c r="Q13" i="23"/>
  <c r="D208" i="22"/>
  <c r="N132" i="16"/>
  <c r="C142" i="22"/>
  <c r="D142" i="22" s="1"/>
  <c r="N137" i="16"/>
  <c r="D298" i="22"/>
  <c r="F298" i="22" s="1"/>
  <c r="N136" i="16"/>
  <c r="D266" i="22"/>
  <c r="F266" i="22" s="1"/>
  <c r="M15" i="23" s="1"/>
  <c r="H736" i="22"/>
  <c r="G736" i="22"/>
  <c r="U133" i="16"/>
  <c r="D181" i="22"/>
  <c r="F181" i="22" s="1"/>
  <c r="U174" i="16"/>
  <c r="F401" i="22"/>
  <c r="I401" i="22" s="1"/>
  <c r="E369" i="22"/>
  <c r="G369" i="22" s="1"/>
  <c r="T18" i="23" s="1"/>
  <c r="U139" i="16"/>
  <c r="C57" i="22"/>
  <c r="D57" i="22" s="1"/>
  <c r="U129" i="16"/>
  <c r="H401" i="22"/>
  <c r="L30" i="23"/>
  <c r="J735" i="22"/>
  <c r="I735" i="22"/>
  <c r="C60" i="18"/>
  <c r="C106" i="18" s="1"/>
  <c r="B271" i="18" s="1"/>
  <c r="B58" i="18"/>
  <c r="B104" i="18" s="1"/>
  <c r="B242" i="18" s="1"/>
  <c r="D89" i="18"/>
  <c r="B281" i="18" s="1"/>
  <c r="D137" i="18"/>
  <c r="C281" i="18" s="1"/>
  <c r="S13" i="23"/>
  <c r="D210" i="22"/>
  <c r="F400" i="22"/>
  <c r="I400" i="22" s="1"/>
  <c r="T174" i="16"/>
  <c r="D304" i="22"/>
  <c r="F304" i="22" s="1"/>
  <c r="T137" i="16"/>
  <c r="F432" i="22"/>
  <c r="I432" i="22" s="1"/>
  <c r="T175" i="16"/>
  <c r="T133" i="16"/>
  <c r="D180" i="22"/>
  <c r="F180" i="22" s="1"/>
  <c r="P132" i="16"/>
  <c r="C144" i="22"/>
  <c r="D144" i="22" s="1"/>
  <c r="P135" i="16"/>
  <c r="D236" i="22"/>
  <c r="F236" i="22" s="1"/>
  <c r="P130" i="16"/>
  <c r="D84" i="22"/>
  <c r="F84" i="22" s="1"/>
  <c r="F396" i="22"/>
  <c r="I396" i="22" s="1"/>
  <c r="P174" i="16"/>
  <c r="D176" i="22"/>
  <c r="F176" i="22" s="1"/>
  <c r="P133" i="16"/>
  <c r="E706" i="22"/>
  <c r="R23" i="23"/>
  <c r="D524" i="22"/>
  <c r="B94" i="18"/>
  <c r="B232" i="18" s="1"/>
  <c r="B142" i="18"/>
  <c r="C232" i="18" s="1"/>
  <c r="D141" i="22"/>
  <c r="L23" i="23"/>
  <c r="D518" i="22"/>
  <c r="C93" i="18"/>
  <c r="B258" i="18" s="1"/>
  <c r="C141" i="18"/>
  <c r="C258" i="18" s="1"/>
  <c r="E331" i="22"/>
  <c r="G331" i="22" s="1"/>
  <c r="N17" i="23" s="1"/>
  <c r="O138" i="16"/>
  <c r="O136" i="16"/>
  <c r="D267" i="22"/>
  <c r="F267" i="22" s="1"/>
  <c r="N15" i="23" s="1"/>
  <c r="D83" i="22"/>
  <c r="F83" i="22" s="1"/>
  <c r="O130" i="16"/>
  <c r="C51" i="22"/>
  <c r="D51" i="22" s="1"/>
  <c r="O129" i="16"/>
  <c r="D178" i="22"/>
  <c r="F178" i="22" s="1"/>
  <c r="R133" i="16"/>
  <c r="E366" i="22"/>
  <c r="G366" i="22" s="1"/>
  <c r="Q18" i="23" s="1"/>
  <c r="R139" i="16"/>
  <c r="R135" i="16"/>
  <c r="D238" i="22"/>
  <c r="F238" i="22" s="1"/>
  <c r="H804" i="22"/>
  <c r="G804" i="22"/>
  <c r="Q22" i="23"/>
  <c r="D493" i="22"/>
  <c r="Q24" i="23"/>
  <c r="D553" i="22"/>
  <c r="H742" i="22"/>
  <c r="G742" i="22"/>
  <c r="H399" i="22"/>
  <c r="G361" i="22"/>
  <c r="I457" i="22"/>
  <c r="N10" i="23"/>
  <c r="D113" i="22"/>
  <c r="N13" i="23"/>
  <c r="D205" i="22"/>
  <c r="G740" i="22"/>
  <c r="H740" i="22"/>
  <c r="Q25" i="23"/>
  <c r="D583" i="22"/>
  <c r="E234" i="22"/>
  <c r="G832" i="22"/>
  <c r="F832" i="22"/>
  <c r="M33" i="23"/>
  <c r="F616" i="22"/>
  <c r="E616" i="22"/>
  <c r="H397" i="22"/>
  <c r="H429" i="22"/>
  <c r="E85" i="22"/>
  <c r="F646" i="22"/>
  <c r="E646" i="22"/>
  <c r="S27" i="23"/>
  <c r="G806" i="22"/>
  <c r="H806" i="22"/>
  <c r="E176" i="22"/>
  <c r="H396" i="22"/>
  <c r="H460" i="22"/>
  <c r="R27" i="23"/>
  <c r="F645" i="22"/>
  <c r="E645" i="22"/>
  <c r="R10" i="23"/>
  <c r="D117" i="22"/>
  <c r="I425" i="22"/>
  <c r="F641" i="22"/>
  <c r="E641" i="22"/>
  <c r="N27" i="23"/>
  <c r="T24" i="23"/>
  <c r="D556" i="22"/>
  <c r="B813" i="22"/>
  <c r="E835" i="22"/>
  <c r="E365" i="22"/>
  <c r="G365" i="22" s="1"/>
  <c r="P18" i="23" s="1"/>
  <c r="Q139" i="16"/>
  <c r="P23" i="23"/>
  <c r="D522" i="22"/>
  <c r="H461" i="22"/>
  <c r="G867" i="22"/>
  <c r="H867" i="22"/>
  <c r="D555" i="22"/>
  <c r="S24" i="23"/>
  <c r="E838" i="22"/>
  <c r="E87" i="22"/>
  <c r="F399" i="22"/>
  <c r="I399" i="22" s="1"/>
  <c r="S174" i="16"/>
  <c r="D179" i="22"/>
  <c r="F179" i="22" s="1"/>
  <c r="S133" i="16"/>
  <c r="C55" i="22"/>
  <c r="D55" i="22" s="1"/>
  <c r="S129" i="16"/>
  <c r="L10" i="23"/>
  <c r="D111" i="22"/>
  <c r="D523" i="22"/>
  <c r="Q23" i="23"/>
  <c r="F426" i="22"/>
  <c r="I426" i="22" s="1"/>
  <c r="N175" i="16"/>
  <c r="F46" i="18" s="1"/>
  <c r="N130" i="16"/>
  <c r="D82" i="22"/>
  <c r="F82" i="22" s="1"/>
  <c r="N129" i="16"/>
  <c r="C50" i="22"/>
  <c r="D50" i="22" s="1"/>
  <c r="E704" i="22"/>
  <c r="D305" i="22"/>
  <c r="F305" i="22" s="1"/>
  <c r="U137" i="16"/>
  <c r="D89" i="22"/>
  <c r="F89" i="22" s="1"/>
  <c r="U130" i="16"/>
  <c r="E337" i="22"/>
  <c r="G337" i="22" s="1"/>
  <c r="T17" i="23" s="1"/>
  <c r="U138" i="16"/>
  <c r="E100" i="18"/>
  <c r="B319" i="18" s="1"/>
  <c r="E148" i="18"/>
  <c r="C319" i="18" s="1"/>
  <c r="U26" i="23"/>
  <c r="G617" i="22"/>
  <c r="E44" i="19"/>
  <c r="B44" i="17"/>
  <c r="E40" i="19"/>
  <c r="B40" i="17"/>
  <c r="E45" i="19"/>
  <c r="B45" i="17"/>
  <c r="E139" i="18"/>
  <c r="C310" i="18" s="1"/>
  <c r="E91" i="18"/>
  <c r="B310" i="18" s="1"/>
  <c r="E154" i="18"/>
  <c r="C325" i="18" s="1"/>
  <c r="E106" i="18"/>
  <c r="B325" i="18" s="1"/>
  <c r="E150" i="18"/>
  <c r="C321" i="18" s="1"/>
  <c r="E102" i="18"/>
  <c r="B321" i="18" s="1"/>
  <c r="U31" i="23"/>
  <c r="G776" i="22"/>
  <c r="F776" i="22"/>
  <c r="E92" i="18"/>
  <c r="B311" i="18" s="1"/>
  <c r="E140" i="18"/>
  <c r="C311" i="18" s="1"/>
  <c r="E93" i="18"/>
  <c r="B312" i="18" s="1"/>
  <c r="E141" i="18"/>
  <c r="C312" i="18" s="1"/>
  <c r="E151" i="18"/>
  <c r="C322" i="18" s="1"/>
  <c r="E103" i="18"/>
  <c r="B322" i="18" s="1"/>
  <c r="U19" i="23"/>
  <c r="L402" i="22"/>
  <c r="K402" i="22"/>
  <c r="J402" i="22"/>
  <c r="U30" i="23"/>
  <c r="J744" i="22"/>
  <c r="I744" i="22"/>
  <c r="E104" i="18"/>
  <c r="B323" i="18" s="1"/>
  <c r="E152" i="18"/>
  <c r="C323" i="18" s="1"/>
  <c r="E47" i="19"/>
  <c r="U20" i="23"/>
  <c r="K434" i="22"/>
  <c r="L434" i="22"/>
  <c r="J434" i="22"/>
  <c r="E43" i="19"/>
  <c r="U29" i="23"/>
  <c r="G712" i="22"/>
  <c r="F712" i="22"/>
  <c r="E149" i="18"/>
  <c r="C320" i="18" s="1"/>
  <c r="E101" i="18"/>
  <c r="B320" i="18" s="1"/>
  <c r="U33" i="23"/>
  <c r="G840" i="22"/>
  <c r="F840" i="22"/>
  <c r="U34" i="23"/>
  <c r="J872" i="22"/>
  <c r="I872" i="22"/>
  <c r="E46" i="19"/>
  <c r="E97" i="19" s="1"/>
  <c r="B46" i="17"/>
  <c r="E41" i="19"/>
  <c r="B41" i="17"/>
  <c r="U21" i="23"/>
  <c r="K466" i="22"/>
  <c r="L466" i="22"/>
  <c r="J466" i="22"/>
  <c r="U27" i="23"/>
  <c r="F648" i="22"/>
  <c r="E648" i="22"/>
  <c r="E42" i="19"/>
  <c r="B42" i="17"/>
  <c r="U32" i="23"/>
  <c r="J808" i="22"/>
  <c r="I808" i="22"/>
  <c r="E147" i="18"/>
  <c r="C318" i="18" s="1"/>
  <c r="E99" i="18"/>
  <c r="B318" i="18" s="1"/>
  <c r="E153" i="18"/>
  <c r="C324" i="18" s="1"/>
  <c r="E105" i="18"/>
  <c r="B324" i="18" s="1"/>
  <c r="J132" i="21"/>
  <c r="J118" i="21"/>
  <c r="J121" i="21"/>
  <c r="J138" i="21"/>
  <c r="J120" i="21"/>
  <c r="J124" i="21"/>
  <c r="J117" i="21"/>
  <c r="J125" i="21"/>
  <c r="B92" i="18" l="1"/>
  <c r="B230" i="18" s="1"/>
  <c r="C84" i="18"/>
  <c r="B249" i="18" s="1"/>
  <c r="B86" i="18"/>
  <c r="B224" i="18" s="1"/>
  <c r="B43" i="17"/>
  <c r="F47" i="18"/>
  <c r="F707" i="22"/>
  <c r="B131" i="18"/>
  <c r="C221" i="18" s="1"/>
  <c r="C134" i="18"/>
  <c r="C251" i="18" s="1"/>
  <c r="G106" i="18"/>
  <c r="B379" i="18" s="1"/>
  <c r="B105" i="18"/>
  <c r="B243" i="18" s="1"/>
  <c r="D243" i="18" s="1"/>
  <c r="B47" i="17"/>
  <c r="E247" i="16"/>
  <c r="D92" i="18"/>
  <c r="B284" i="18" s="1"/>
  <c r="D284" i="18" s="1"/>
  <c r="G105" i="18"/>
  <c r="B378" i="18" s="1"/>
  <c r="G102" i="18"/>
  <c r="B375" i="18" s="1"/>
  <c r="D375" i="18" s="1"/>
  <c r="D91" i="18"/>
  <c r="B283" i="18" s="1"/>
  <c r="F45" i="18"/>
  <c r="F91" i="18" s="1"/>
  <c r="B337" i="18" s="1"/>
  <c r="E41" i="18"/>
  <c r="B143" i="19"/>
  <c r="B138" i="19"/>
  <c r="B298" i="19" s="1"/>
  <c r="B100" i="18"/>
  <c r="B238" i="18" s="1"/>
  <c r="D238" i="18" s="1"/>
  <c r="E241" i="16"/>
  <c r="B24" i="17" s="1"/>
  <c r="E34" i="18"/>
  <c r="E80" i="18" s="1"/>
  <c r="B299" i="18" s="1"/>
  <c r="U40" i="23"/>
  <c r="E35" i="18"/>
  <c r="E129" i="18" s="1"/>
  <c r="C300" i="18" s="1"/>
  <c r="E43" i="18"/>
  <c r="E89" i="18" s="1"/>
  <c r="B308" i="18" s="1"/>
  <c r="E245" i="16"/>
  <c r="B28" i="17" s="1"/>
  <c r="E38" i="18"/>
  <c r="E84" i="18" s="1"/>
  <c r="B303" i="18" s="1"/>
  <c r="E37" i="18"/>
  <c r="E83" i="18" s="1"/>
  <c r="B302" i="18" s="1"/>
  <c r="E246" i="16"/>
  <c r="B29" i="17" s="1"/>
  <c r="E248" i="16"/>
  <c r="B31" i="17" s="1"/>
  <c r="F251" i="16"/>
  <c r="B34" i="17" s="1"/>
  <c r="B142" i="19"/>
  <c r="B311" i="19" s="1"/>
  <c r="F249" i="16"/>
  <c r="B32" i="17" s="1"/>
  <c r="E242" i="16"/>
  <c r="B25" i="17" s="1"/>
  <c r="E244" i="16"/>
  <c r="B27" i="17" s="1"/>
  <c r="B103" i="18"/>
  <c r="B241" i="18" s="1"/>
  <c r="G144" i="19"/>
  <c r="G317" i="19" s="1"/>
  <c r="G141" i="19"/>
  <c r="G309" i="19" s="1"/>
  <c r="D364" i="18"/>
  <c r="C144" i="19"/>
  <c r="C318" i="19" s="1"/>
  <c r="C142" i="19"/>
  <c r="C312" i="19" s="1"/>
  <c r="D374" i="18"/>
  <c r="G96" i="19"/>
  <c r="F811" i="22" s="1"/>
  <c r="F813" i="22" s="1"/>
  <c r="G140" i="19"/>
  <c r="G318" i="19"/>
  <c r="G141" i="18"/>
  <c r="C366" i="18" s="1"/>
  <c r="G93" i="18"/>
  <c r="B366" i="18" s="1"/>
  <c r="D379" i="18"/>
  <c r="G143" i="19"/>
  <c r="G139" i="19"/>
  <c r="D376" i="18"/>
  <c r="D378" i="18"/>
  <c r="C140" i="19"/>
  <c r="C304" i="19" s="1"/>
  <c r="G92" i="18"/>
  <c r="B365" i="18" s="1"/>
  <c r="G140" i="18"/>
  <c r="C365" i="18" s="1"/>
  <c r="G104" i="18"/>
  <c r="B377" i="18" s="1"/>
  <c r="B30" i="17"/>
  <c r="D282" i="18"/>
  <c r="D225" i="18"/>
  <c r="D219" i="18"/>
  <c r="E132" i="18"/>
  <c r="C303" i="18" s="1"/>
  <c r="D231" i="18"/>
  <c r="F140" i="18"/>
  <c r="C338" i="18" s="1"/>
  <c r="F92" i="18"/>
  <c r="B338" i="18" s="1"/>
  <c r="F139" i="18"/>
  <c r="C337" i="18" s="1"/>
  <c r="D218" i="18"/>
  <c r="D285" i="18"/>
  <c r="D252" i="18"/>
  <c r="F704" i="22"/>
  <c r="M29" i="23"/>
  <c r="G704" i="22"/>
  <c r="I867" i="22"/>
  <c r="P34" i="23"/>
  <c r="J867" i="22"/>
  <c r="L20" i="23"/>
  <c r="K425" i="22"/>
  <c r="L425" i="22"/>
  <c r="J425" i="22"/>
  <c r="Q30" i="23"/>
  <c r="J740" i="22"/>
  <c r="I740" i="22"/>
  <c r="H238" i="22"/>
  <c r="G238" i="22"/>
  <c r="Q14" i="23"/>
  <c r="L11" i="23"/>
  <c r="F141" i="22"/>
  <c r="E141" i="22"/>
  <c r="D232" i="18"/>
  <c r="O9" i="23"/>
  <c r="H84" i="22"/>
  <c r="G84" i="22"/>
  <c r="F144" i="22"/>
  <c r="E144" i="22"/>
  <c r="O11" i="23"/>
  <c r="D271" i="18"/>
  <c r="B84" i="18"/>
  <c r="B222" i="18" s="1"/>
  <c r="B132" i="18"/>
  <c r="C222" i="18" s="1"/>
  <c r="Q26" i="23"/>
  <c r="G613" i="22"/>
  <c r="L16" i="23"/>
  <c r="H297" i="22"/>
  <c r="G297" i="22"/>
  <c r="G611" i="22"/>
  <c r="O26" i="23"/>
  <c r="E44" i="18"/>
  <c r="G614" i="22"/>
  <c r="R26" i="23"/>
  <c r="F774" i="22"/>
  <c r="S31" i="23"/>
  <c r="G774" i="22"/>
  <c r="O21" i="23"/>
  <c r="K460" i="22"/>
  <c r="L460" i="22"/>
  <c r="J460" i="22"/>
  <c r="S26" i="23"/>
  <c r="G615" i="22"/>
  <c r="K465" i="22"/>
  <c r="L465" i="22"/>
  <c r="J465" i="22"/>
  <c r="T21" i="23"/>
  <c r="R14" i="23"/>
  <c r="H239" i="22"/>
  <c r="G239" i="22"/>
  <c r="D98" i="19"/>
  <c r="D875" i="22" s="1"/>
  <c r="D877" i="22" s="1"/>
  <c r="P26" i="23"/>
  <c r="G612" i="22"/>
  <c r="I800" i="22"/>
  <c r="M32" i="23"/>
  <c r="J800" i="22"/>
  <c r="E239" i="16"/>
  <c r="F54" i="22"/>
  <c r="E54" i="22"/>
  <c r="Q8" i="23"/>
  <c r="Q21" i="23"/>
  <c r="K462" i="22"/>
  <c r="L462" i="22"/>
  <c r="J462" i="22"/>
  <c r="L395" i="22"/>
  <c r="K395" i="22"/>
  <c r="J395" i="22"/>
  <c r="N19" i="23"/>
  <c r="H233" i="22"/>
  <c r="G233" i="22"/>
  <c r="L14" i="23"/>
  <c r="D221" i="18"/>
  <c r="K428" i="22"/>
  <c r="J428" i="22"/>
  <c r="O20" i="23"/>
  <c r="L428" i="22"/>
  <c r="S21" i="23"/>
  <c r="K464" i="22"/>
  <c r="L464" i="22"/>
  <c r="J464" i="22"/>
  <c r="F53" i="22"/>
  <c r="E53" i="22"/>
  <c r="P8" i="23"/>
  <c r="F250" i="16"/>
  <c r="B88" i="18"/>
  <c r="B226" i="18" s="1"/>
  <c r="B136" i="18"/>
  <c r="C226" i="18" s="1"/>
  <c r="G833" i="22"/>
  <c r="F833" i="22"/>
  <c r="N33" i="23"/>
  <c r="E148" i="22"/>
  <c r="S11" i="23"/>
  <c r="F148" i="22"/>
  <c r="B99" i="18"/>
  <c r="B237" i="18" s="1"/>
  <c r="D98" i="18"/>
  <c r="B290" i="18" s="1"/>
  <c r="D142" i="19"/>
  <c r="D106" i="18"/>
  <c r="B298" i="18" s="1"/>
  <c r="B106" i="18"/>
  <c r="B244" i="18" s="1"/>
  <c r="H89" i="22"/>
  <c r="G89" i="22"/>
  <c r="T9" i="23"/>
  <c r="F50" i="22"/>
  <c r="E50" i="22"/>
  <c r="M8" i="23"/>
  <c r="E137" i="18"/>
  <c r="C308" i="18" s="1"/>
  <c r="R12" i="23"/>
  <c r="H179" i="22"/>
  <c r="G179" i="22"/>
  <c r="S33" i="23"/>
  <c r="G838" i="22"/>
  <c r="F838" i="22"/>
  <c r="T26" i="23"/>
  <c r="G616" i="22"/>
  <c r="L18" i="23"/>
  <c r="I742" i="22"/>
  <c r="S30" i="23"/>
  <c r="J742" i="22"/>
  <c r="G178" i="22"/>
  <c r="Q12" i="23"/>
  <c r="H178" i="22"/>
  <c r="N9" i="23"/>
  <c r="H83" i="22"/>
  <c r="G83" i="22"/>
  <c r="O12" i="23"/>
  <c r="H176" i="22"/>
  <c r="G176" i="22"/>
  <c r="J432" i="22"/>
  <c r="S20" i="23"/>
  <c r="K432" i="22"/>
  <c r="L432" i="22"/>
  <c r="S19" i="23"/>
  <c r="L400" i="22"/>
  <c r="K400" i="22"/>
  <c r="J400" i="22"/>
  <c r="D281" i="18"/>
  <c r="K401" i="22"/>
  <c r="J401" i="22"/>
  <c r="T19" i="23"/>
  <c r="L401" i="22"/>
  <c r="H298" i="22"/>
  <c r="G298" i="22"/>
  <c r="M16" i="23"/>
  <c r="K461" i="22"/>
  <c r="L461" i="22"/>
  <c r="J461" i="22"/>
  <c r="P21" i="23"/>
  <c r="K429" i="22"/>
  <c r="L429" i="22"/>
  <c r="J429" i="22"/>
  <c r="P20" i="23"/>
  <c r="F141" i="18"/>
  <c r="C339" i="18" s="1"/>
  <c r="F93" i="18"/>
  <c r="B339" i="18" s="1"/>
  <c r="R34" i="23"/>
  <c r="J869" i="22"/>
  <c r="I869" i="22"/>
  <c r="T30" i="23"/>
  <c r="J743" i="22"/>
  <c r="I743" i="22"/>
  <c r="L398" i="22"/>
  <c r="K398" i="22"/>
  <c r="J398" i="22"/>
  <c r="Q19" i="23"/>
  <c r="N21" i="23"/>
  <c r="K459" i="22"/>
  <c r="L459" i="22"/>
  <c r="J459" i="22"/>
  <c r="B146" i="18"/>
  <c r="C236" i="18" s="1"/>
  <c r="B98" i="18"/>
  <c r="B236" i="18" s="1"/>
  <c r="D256" i="18"/>
  <c r="L433" i="22"/>
  <c r="J433" i="22"/>
  <c r="T20" i="23"/>
  <c r="K433" i="22"/>
  <c r="L8" i="23"/>
  <c r="F49" i="22"/>
  <c r="E49" i="22"/>
  <c r="L397" i="22"/>
  <c r="K397" i="22"/>
  <c r="J397" i="22"/>
  <c r="P19" i="23"/>
  <c r="E42" i="18"/>
  <c r="B94" i="19"/>
  <c r="B747" i="22" s="1"/>
  <c r="O16" i="23"/>
  <c r="H300" i="22"/>
  <c r="G300" i="22"/>
  <c r="J458" i="22"/>
  <c r="M21" i="23"/>
  <c r="K458" i="22"/>
  <c r="L458" i="22"/>
  <c r="L17" i="23"/>
  <c r="L463" i="22"/>
  <c r="J463" i="22"/>
  <c r="R21" i="23"/>
  <c r="K463" i="22"/>
  <c r="I803" i="22"/>
  <c r="P32" i="23"/>
  <c r="J803" i="22"/>
  <c r="H237" i="22"/>
  <c r="G237" i="22"/>
  <c r="P14" i="23"/>
  <c r="B139" i="19"/>
  <c r="B715" i="22"/>
  <c r="B717" i="22" s="1"/>
  <c r="L9" i="23"/>
  <c r="H81" i="22"/>
  <c r="G81" i="22"/>
  <c r="F770" i="22"/>
  <c r="O31" i="23"/>
  <c r="G770" i="22"/>
  <c r="C98" i="18"/>
  <c r="B263" i="18" s="1"/>
  <c r="C146" i="18"/>
  <c r="C263" i="18" s="1"/>
  <c r="Q9" i="23"/>
  <c r="H86" i="22"/>
  <c r="G86" i="22"/>
  <c r="E143" i="22"/>
  <c r="N11" i="23"/>
  <c r="F143" i="22"/>
  <c r="N14" i="23"/>
  <c r="H235" i="22"/>
  <c r="G235" i="22"/>
  <c r="H173" i="22"/>
  <c r="L12" i="23"/>
  <c r="G173" i="22"/>
  <c r="I739" i="22"/>
  <c r="P30" i="23"/>
  <c r="J739" i="22"/>
  <c r="D102" i="18"/>
  <c r="B294" i="18" s="1"/>
  <c r="D241" i="18"/>
  <c r="D255" i="18"/>
  <c r="D253" i="18"/>
  <c r="D251" i="18"/>
  <c r="L426" i="22"/>
  <c r="J426" i="22"/>
  <c r="M20" i="23"/>
  <c r="K426" i="22"/>
  <c r="J806" i="22"/>
  <c r="I806" i="22"/>
  <c r="S32" i="23"/>
  <c r="H236" i="22"/>
  <c r="G236" i="22"/>
  <c r="O14" i="23"/>
  <c r="S12" i="23"/>
  <c r="G180" i="22"/>
  <c r="H180" i="22"/>
  <c r="T8" i="23"/>
  <c r="F57" i="22"/>
  <c r="E57" i="22"/>
  <c r="M30" i="23"/>
  <c r="J736" i="22"/>
  <c r="I736" i="22"/>
  <c r="J801" i="22"/>
  <c r="I801" i="22"/>
  <c r="N32" i="23"/>
  <c r="E238" i="16"/>
  <c r="R9" i="23"/>
  <c r="H87" i="22"/>
  <c r="G87" i="22"/>
  <c r="P9" i="23"/>
  <c r="H85" i="22"/>
  <c r="G85" i="22"/>
  <c r="P11" i="23"/>
  <c r="F145" i="22"/>
  <c r="E145" i="22"/>
  <c r="B139" i="18"/>
  <c r="C229" i="18" s="1"/>
  <c r="B91" i="18"/>
  <c r="B229" i="18" s="1"/>
  <c r="B97" i="18"/>
  <c r="B235" i="18" s="1"/>
  <c r="B145" i="18"/>
  <c r="C235" i="18" s="1"/>
  <c r="G709" i="22"/>
  <c r="F709" i="22"/>
  <c r="R29" i="23"/>
  <c r="Q34" i="23"/>
  <c r="J868" i="22"/>
  <c r="I868" i="22"/>
  <c r="E52" i="22"/>
  <c r="O8" i="23"/>
  <c r="F52" i="22"/>
  <c r="M26" i="23"/>
  <c r="G609" i="22"/>
  <c r="K394" i="22"/>
  <c r="J394" i="22"/>
  <c r="M19" i="23"/>
  <c r="L394" i="22"/>
  <c r="G705" i="22"/>
  <c r="F705" i="22"/>
  <c r="N29" i="23"/>
  <c r="G303" i="22"/>
  <c r="R16" i="23"/>
  <c r="H303" i="22"/>
  <c r="J431" i="22"/>
  <c r="R20" i="23"/>
  <c r="K431" i="22"/>
  <c r="L431" i="22"/>
  <c r="B138" i="18"/>
  <c r="C228" i="18" s="1"/>
  <c r="B90" i="18"/>
  <c r="B228" i="18" s="1"/>
  <c r="I864" i="22"/>
  <c r="M34" i="23"/>
  <c r="J864" i="22"/>
  <c r="B315" i="19"/>
  <c r="B314" i="19"/>
  <c r="G302" i="22"/>
  <c r="Q16" i="23"/>
  <c r="H302" i="22"/>
  <c r="D249" i="18"/>
  <c r="O32" i="23"/>
  <c r="J802" i="22"/>
  <c r="I802" i="22"/>
  <c r="G88" i="22"/>
  <c r="S9" i="23"/>
  <c r="H88" i="22"/>
  <c r="I807" i="22"/>
  <c r="T32" i="23"/>
  <c r="J807" i="22"/>
  <c r="G241" i="22"/>
  <c r="T14" i="23"/>
  <c r="H241" i="22"/>
  <c r="H234" i="22"/>
  <c r="G234" i="22"/>
  <c r="M14" i="23"/>
  <c r="B137" i="19"/>
  <c r="B651" i="22"/>
  <c r="B653" i="22" s="1"/>
  <c r="D267" i="18"/>
  <c r="N34" i="23"/>
  <c r="J865" i="22"/>
  <c r="I865" i="22"/>
  <c r="B141" i="19"/>
  <c r="B779" i="22"/>
  <c r="B781" i="22" s="1"/>
  <c r="N31" i="23"/>
  <c r="G769" i="22"/>
  <c r="F769" i="22"/>
  <c r="J871" i="22"/>
  <c r="I871" i="22"/>
  <c r="T34" i="23"/>
  <c r="G610" i="22"/>
  <c r="N26" i="23"/>
  <c r="E40" i="18"/>
  <c r="R32" i="23"/>
  <c r="J805" i="22"/>
  <c r="I805" i="22"/>
  <c r="G240" i="22"/>
  <c r="S14" i="23"/>
  <c r="H240" i="22"/>
  <c r="B96" i="18"/>
  <c r="B234" i="18" s="1"/>
  <c r="B102" i="18"/>
  <c r="B240" i="18" s="1"/>
  <c r="B95" i="18"/>
  <c r="B233" i="18" s="1"/>
  <c r="C311" i="19"/>
  <c r="D283" i="18"/>
  <c r="D223" i="18"/>
  <c r="T16" i="23"/>
  <c r="H305" i="22"/>
  <c r="G305" i="22"/>
  <c r="H82" i="22"/>
  <c r="G82" i="22"/>
  <c r="M9" i="23"/>
  <c r="E135" i="18"/>
  <c r="C306" i="18" s="1"/>
  <c r="E87" i="18"/>
  <c r="B306" i="18" s="1"/>
  <c r="F55" i="22"/>
  <c r="E55" i="22"/>
  <c r="R8" i="23"/>
  <c r="J399" i="22"/>
  <c r="R19" i="23"/>
  <c r="L399" i="22"/>
  <c r="K399" i="22"/>
  <c r="F835" i="22"/>
  <c r="P33" i="23"/>
  <c r="G835" i="22"/>
  <c r="J457" i="22"/>
  <c r="L21" i="23"/>
  <c r="K457" i="22"/>
  <c r="L457" i="22"/>
  <c r="Q32" i="23"/>
  <c r="J804" i="22"/>
  <c r="I804" i="22"/>
  <c r="F51" i="22"/>
  <c r="E51" i="22"/>
  <c r="N8" i="23"/>
  <c r="D258" i="18"/>
  <c r="O29" i="23"/>
  <c r="G706" i="22"/>
  <c r="F706" i="22"/>
  <c r="O19" i="23"/>
  <c r="K396" i="22"/>
  <c r="L396" i="22"/>
  <c r="J396" i="22"/>
  <c r="S16" i="23"/>
  <c r="H304" i="22"/>
  <c r="G304" i="22"/>
  <c r="D242" i="18"/>
  <c r="G181" i="22"/>
  <c r="H181" i="22"/>
  <c r="T12" i="23"/>
  <c r="E142" i="22"/>
  <c r="M11" i="23"/>
  <c r="F142" i="22"/>
  <c r="R11" i="23"/>
  <c r="F147" i="22"/>
  <c r="E147" i="22"/>
  <c r="S34" i="23"/>
  <c r="J870" i="22"/>
  <c r="I870" i="22"/>
  <c r="C129" i="18"/>
  <c r="C246" i="18" s="1"/>
  <c r="C81" i="18"/>
  <c r="B246" i="18" s="1"/>
  <c r="L430" i="22"/>
  <c r="J430" i="22"/>
  <c r="Q20" i="23"/>
  <c r="K430" i="22"/>
  <c r="N12" i="23"/>
  <c r="G175" i="22"/>
  <c r="H175" i="22"/>
  <c r="N16" i="23"/>
  <c r="H299" i="22"/>
  <c r="G299" i="22"/>
  <c r="D224" i="18"/>
  <c r="L19" i="23"/>
  <c r="K393" i="22"/>
  <c r="L393" i="22"/>
  <c r="J393" i="22"/>
  <c r="S8" i="23"/>
  <c r="F56" i="22"/>
  <c r="E56" i="22"/>
  <c r="T11" i="23"/>
  <c r="F149" i="22"/>
  <c r="E149" i="22"/>
  <c r="M12" i="23"/>
  <c r="G174" i="22"/>
  <c r="H174" i="22"/>
  <c r="D94" i="19"/>
  <c r="D747" i="22" s="1"/>
  <c r="D749" i="22" s="1"/>
  <c r="G177" i="22"/>
  <c r="P12" i="23"/>
  <c r="H177" i="22"/>
  <c r="H301" i="22"/>
  <c r="G301" i="22"/>
  <c r="P16" i="23"/>
  <c r="C89" i="18"/>
  <c r="B254" i="18" s="1"/>
  <c r="C137" i="18"/>
  <c r="C254" i="18" s="1"/>
  <c r="R30" i="23"/>
  <c r="J741" i="22"/>
  <c r="I741" i="22"/>
  <c r="J737" i="22"/>
  <c r="I737" i="22"/>
  <c r="N30" i="23"/>
  <c r="L15" i="23"/>
  <c r="O30" i="23"/>
  <c r="J738" i="22"/>
  <c r="I738" i="22"/>
  <c r="B98" i="19"/>
  <c r="B875" i="22" s="1"/>
  <c r="T33" i="23"/>
  <c r="G839" i="22"/>
  <c r="F839" i="22"/>
  <c r="J866" i="22"/>
  <c r="I866" i="22"/>
  <c r="O34" i="23"/>
  <c r="B137" i="18"/>
  <c r="C227" i="18" s="1"/>
  <c r="B89" i="18"/>
  <c r="B227" i="18" s="1"/>
  <c r="F146" i="22"/>
  <c r="E146" i="22"/>
  <c r="Q11" i="23"/>
  <c r="K427" i="22"/>
  <c r="L427" i="22"/>
  <c r="J427" i="22"/>
  <c r="N20" i="23"/>
  <c r="D220" i="18"/>
  <c r="D230" i="18"/>
  <c r="D257" i="18"/>
  <c r="G811" i="22"/>
  <c r="G813" i="22" s="1"/>
  <c r="D296" i="18"/>
  <c r="B101" i="18"/>
  <c r="B239" i="18" s="1"/>
  <c r="D318" i="18"/>
  <c r="E98" i="19"/>
  <c r="D323" i="18"/>
  <c r="D322" i="18"/>
  <c r="D312" i="18"/>
  <c r="D310" i="18"/>
  <c r="E92" i="19"/>
  <c r="E138" i="19" s="1"/>
  <c r="D325" i="18"/>
  <c r="E91" i="19"/>
  <c r="E137" i="19" s="1"/>
  <c r="D324" i="18"/>
  <c r="E93" i="19"/>
  <c r="E139" i="19" s="1"/>
  <c r="D320" i="18"/>
  <c r="E94" i="19"/>
  <c r="E140" i="19" s="1"/>
  <c r="E143" i="19"/>
  <c r="C843" i="22"/>
  <c r="B189" i="19"/>
  <c r="D311" i="18"/>
  <c r="D321" i="18"/>
  <c r="E96" i="19"/>
  <c r="E142" i="19" s="1"/>
  <c r="E95" i="19"/>
  <c r="E141" i="19" s="1"/>
  <c r="D319" i="18"/>
  <c r="E81" i="18" l="1"/>
  <c r="B300" i="18" s="1"/>
  <c r="E128" i="18"/>
  <c r="C299" i="18" s="1"/>
  <c r="G308" i="19"/>
  <c r="H131" i="21" s="1"/>
  <c r="B312" i="19"/>
  <c r="L135" i="21" s="1"/>
  <c r="C317" i="19"/>
  <c r="E41" i="20" s="1"/>
  <c r="C305" i="19"/>
  <c r="B297" i="19"/>
  <c r="D35" i="20" s="1"/>
  <c r="C306" i="19"/>
  <c r="E131" i="18"/>
  <c r="C302" i="18" s="1"/>
  <c r="D263" i="18"/>
  <c r="D365" i="18"/>
  <c r="H141" i="21"/>
  <c r="I84" i="20"/>
  <c r="B140" i="19"/>
  <c r="B304" i="19" s="1"/>
  <c r="D144" i="19"/>
  <c r="D317" i="19" s="1"/>
  <c r="G301" i="19"/>
  <c r="G302" i="19"/>
  <c r="G300" i="19"/>
  <c r="D366" i="18"/>
  <c r="G305" i="19"/>
  <c r="G304" i="19"/>
  <c r="G306" i="19"/>
  <c r="R40" i="23"/>
  <c r="D377" i="18"/>
  <c r="I38" i="20"/>
  <c r="G315" i="19"/>
  <c r="G314" i="19"/>
  <c r="G142" i="19"/>
  <c r="H132" i="21"/>
  <c r="I81" i="20"/>
  <c r="I41" i="20"/>
  <c r="H140" i="21"/>
  <c r="L121" i="21"/>
  <c r="D78" i="20"/>
  <c r="E121" i="21"/>
  <c r="B144" i="19"/>
  <c r="D140" i="19"/>
  <c r="M134" i="21"/>
  <c r="E39" i="20"/>
  <c r="D234" i="18"/>
  <c r="B293" i="19"/>
  <c r="B294" i="19"/>
  <c r="B295" i="19"/>
  <c r="L138" i="21"/>
  <c r="D83" i="20"/>
  <c r="E138" i="21"/>
  <c r="D235" i="18"/>
  <c r="M127" i="21"/>
  <c r="E37" i="20"/>
  <c r="D294" i="18"/>
  <c r="E136" i="18"/>
  <c r="C307" i="18" s="1"/>
  <c r="E88" i="18"/>
  <c r="B307" i="18" s="1"/>
  <c r="L40" i="23"/>
  <c r="D244" i="18"/>
  <c r="D237" i="18"/>
  <c r="D226" i="18"/>
  <c r="D222" i="18"/>
  <c r="D338" i="18"/>
  <c r="D303" i="18"/>
  <c r="G875" i="22"/>
  <c r="G877" i="22" s="1"/>
  <c r="B877" i="22"/>
  <c r="D254" i="18"/>
  <c r="D246" i="18"/>
  <c r="D306" i="18"/>
  <c r="D82" i="20"/>
  <c r="B309" i="19"/>
  <c r="B308" i="19"/>
  <c r="D228" i="18"/>
  <c r="O40" i="23"/>
  <c r="M129" i="21"/>
  <c r="E80" i="20"/>
  <c r="B302" i="19"/>
  <c r="B300" i="19"/>
  <c r="B301" i="19"/>
  <c r="D298" i="18"/>
  <c r="B22" i="17"/>
  <c r="E138" i="18"/>
  <c r="C309" i="18" s="1"/>
  <c r="E90" i="18"/>
  <c r="B309" i="18" s="1"/>
  <c r="D300" i="18"/>
  <c r="D299" i="18"/>
  <c r="S40" i="23"/>
  <c r="D39" i="20"/>
  <c r="L134" i="21"/>
  <c r="D233" i="18"/>
  <c r="B21" i="17"/>
  <c r="E84" i="20"/>
  <c r="M141" i="21"/>
  <c r="D236" i="18"/>
  <c r="D339" i="18"/>
  <c r="D308" i="18"/>
  <c r="D311" i="19"/>
  <c r="D312" i="19"/>
  <c r="B33" i="17"/>
  <c r="Q40" i="23"/>
  <c r="D302" i="18"/>
  <c r="D337" i="18"/>
  <c r="E843" i="22"/>
  <c r="E845" i="22" s="1"/>
  <c r="C845" i="22"/>
  <c r="D239" i="18"/>
  <c r="D227" i="18"/>
  <c r="N40" i="23"/>
  <c r="M135" i="21"/>
  <c r="E82" i="20"/>
  <c r="D240" i="18"/>
  <c r="E134" i="18"/>
  <c r="C305" i="18" s="1"/>
  <c r="E86" i="18"/>
  <c r="B305" i="18" s="1"/>
  <c r="F255" i="18" s="1"/>
  <c r="H255" i="18" s="1"/>
  <c r="L137" i="21"/>
  <c r="D40" i="20"/>
  <c r="E137" i="21"/>
  <c r="D229" i="18"/>
  <c r="T40" i="23"/>
  <c r="M128" i="21"/>
  <c r="E59" i="20"/>
  <c r="M140" i="21"/>
  <c r="G747" i="22"/>
  <c r="G749" i="22" s="1"/>
  <c r="B749" i="22"/>
  <c r="M40" i="23"/>
  <c r="D290" i="18"/>
  <c r="P40" i="23"/>
  <c r="F354" i="18"/>
  <c r="H354" i="18" s="1"/>
  <c r="F331" i="18"/>
  <c r="H331" i="18" s="1"/>
  <c r="F355" i="18"/>
  <c r="H355" i="18" s="1"/>
  <c r="E304" i="19"/>
  <c r="E305" i="19"/>
  <c r="E306" i="19"/>
  <c r="E312" i="19"/>
  <c r="E311" i="19"/>
  <c r="C715" i="22"/>
  <c r="B185" i="19"/>
  <c r="E295" i="19"/>
  <c r="E293" i="19"/>
  <c r="E294" i="19"/>
  <c r="E297" i="19"/>
  <c r="E298" i="19"/>
  <c r="E875" i="22"/>
  <c r="B190" i="19"/>
  <c r="B188" i="19"/>
  <c r="E811" i="22"/>
  <c r="C651" i="22"/>
  <c r="B183" i="19"/>
  <c r="C683" i="22"/>
  <c r="B184" i="19"/>
  <c r="E309" i="19"/>
  <c r="E308" i="19"/>
  <c r="F843" i="22"/>
  <c r="F845" i="22" s="1"/>
  <c r="E747" i="22"/>
  <c r="B186" i="19"/>
  <c r="C779" i="22"/>
  <c r="B187" i="19"/>
  <c r="E314" i="19"/>
  <c r="E315" i="19"/>
  <c r="E302" i="19"/>
  <c r="E300" i="19"/>
  <c r="E301" i="19"/>
  <c r="E144" i="19"/>
  <c r="J78" i="21"/>
  <c r="J106" i="21"/>
  <c r="J105" i="21"/>
  <c r="J68" i="21"/>
  <c r="J80" i="21"/>
  <c r="J109" i="21"/>
  <c r="J102" i="21"/>
  <c r="J55" i="21"/>
  <c r="J56" i="21"/>
  <c r="J110" i="21"/>
  <c r="J101" i="21"/>
  <c r="J67" i="21"/>
  <c r="J82" i="21"/>
  <c r="J97" i="21"/>
  <c r="J74" i="21"/>
  <c r="J98" i="21"/>
  <c r="F275" i="18" l="1"/>
  <c r="H275" i="18" s="1"/>
  <c r="B305" i="19"/>
  <c r="F368" i="18"/>
  <c r="H368" i="18" s="1"/>
  <c r="B306" i="19"/>
  <c r="E120" i="21"/>
  <c r="F346" i="18"/>
  <c r="H346" i="18" s="1"/>
  <c r="F334" i="18"/>
  <c r="H334" i="18" s="1"/>
  <c r="L120" i="21"/>
  <c r="F317" i="18"/>
  <c r="H317" i="18" s="1"/>
  <c r="F291" i="18"/>
  <c r="H291" i="18" s="1"/>
  <c r="F231" i="18"/>
  <c r="H231" i="18" s="1"/>
  <c r="F371" i="18"/>
  <c r="H371" i="18" s="1"/>
  <c r="F270" i="18"/>
  <c r="H270" i="18" s="1"/>
  <c r="F362" i="18"/>
  <c r="H362" i="18" s="1"/>
  <c r="X33" i="23"/>
  <c r="Y33" i="23" s="1"/>
  <c r="G843" i="22"/>
  <c r="G845" i="22" s="1"/>
  <c r="F268" i="18"/>
  <c r="H268" i="18" s="1"/>
  <c r="F363" i="18"/>
  <c r="H363" i="18" s="1"/>
  <c r="F250" i="18"/>
  <c r="H250" i="18" s="1"/>
  <c r="D318" i="19"/>
  <c r="N141" i="21" s="1"/>
  <c r="F243" i="18"/>
  <c r="H243" i="18" s="1"/>
  <c r="F364" i="18"/>
  <c r="H364" i="18" s="1"/>
  <c r="F377" i="18"/>
  <c r="H377" i="18" s="1"/>
  <c r="F349" i="18"/>
  <c r="H349" i="18" s="1"/>
  <c r="F263" i="18"/>
  <c r="H263" i="18" s="1"/>
  <c r="F376" i="18"/>
  <c r="H376" i="18" s="1"/>
  <c r="F378" i="18"/>
  <c r="H378" i="18" s="1"/>
  <c r="F367" i="18"/>
  <c r="H367" i="18" s="1"/>
  <c r="F256" i="18"/>
  <c r="H256" i="18" s="1"/>
  <c r="F374" i="18"/>
  <c r="H374" i="18" s="1"/>
  <c r="F379" i="18"/>
  <c r="H379" i="18" s="1"/>
  <c r="F366" i="18"/>
  <c r="H366" i="18" s="1"/>
  <c r="F375" i="18"/>
  <c r="H375" i="18" s="1"/>
  <c r="F365" i="18"/>
  <c r="H365" i="18" s="1"/>
  <c r="B69" i="17"/>
  <c r="H137" i="21"/>
  <c r="I40" i="20"/>
  <c r="H127" i="21"/>
  <c r="I37" i="20"/>
  <c r="H123" i="21"/>
  <c r="I36" i="20"/>
  <c r="H138" i="21"/>
  <c r="I83" i="20"/>
  <c r="I59" i="20"/>
  <c r="H128" i="21"/>
  <c r="H125" i="21"/>
  <c r="I79" i="20"/>
  <c r="I58" i="20"/>
  <c r="H124" i="21"/>
  <c r="G311" i="19"/>
  <c r="G312" i="19"/>
  <c r="H129" i="21"/>
  <c r="I80" i="20"/>
  <c r="E715" i="22"/>
  <c r="E717" i="22" s="1"/>
  <c r="C717" i="22"/>
  <c r="F273" i="18"/>
  <c r="H273" i="18" s="1"/>
  <c r="F264" i="18"/>
  <c r="H264" i="18" s="1"/>
  <c r="F336" i="18"/>
  <c r="H336" i="18" s="1"/>
  <c r="F252" i="18"/>
  <c r="H252" i="18" s="1"/>
  <c r="K137" i="21"/>
  <c r="O137" i="21"/>
  <c r="Q137" i="21"/>
  <c r="P137" i="21"/>
  <c r="F240" i="18"/>
  <c r="H240" i="18" s="1"/>
  <c r="F337" i="18"/>
  <c r="H337" i="18" s="1"/>
  <c r="F266" i="18"/>
  <c r="H266" i="18" s="1"/>
  <c r="F277" i="18"/>
  <c r="H277" i="18" s="1"/>
  <c r="F301" i="18"/>
  <c r="H301" i="18" s="1"/>
  <c r="F329" i="18"/>
  <c r="H329" i="18" s="1"/>
  <c r="F360" i="18"/>
  <c r="H360" i="18" s="1"/>
  <c r="N135" i="21"/>
  <c r="F82" i="20"/>
  <c r="F339" i="18"/>
  <c r="H339" i="18" s="1"/>
  <c r="L129" i="21"/>
  <c r="D80" i="20"/>
  <c r="F233" i="18"/>
  <c r="H233" i="18" s="1"/>
  <c r="F223" i="18"/>
  <c r="H223" i="18" s="1"/>
  <c r="F325" i="18"/>
  <c r="H325" i="18" s="1"/>
  <c r="F265" i="18"/>
  <c r="H265" i="18" s="1"/>
  <c r="F361" i="18"/>
  <c r="H361" i="18" s="1"/>
  <c r="F326" i="18"/>
  <c r="H326" i="18" s="1"/>
  <c r="F370" i="18"/>
  <c r="H370" i="18" s="1"/>
  <c r="F218" i="18"/>
  <c r="H218" i="18" s="1"/>
  <c r="D58" i="20"/>
  <c r="E124" i="21"/>
  <c r="L124" i="21"/>
  <c r="F230" i="18"/>
  <c r="H230" i="18" s="1"/>
  <c r="F278" i="18"/>
  <c r="H278" i="18" s="1"/>
  <c r="F357" i="18"/>
  <c r="H357" i="18" s="1"/>
  <c r="F260" i="18"/>
  <c r="H260" i="18" s="1"/>
  <c r="F343" i="18"/>
  <c r="H343" i="18" s="1"/>
  <c r="F342" i="18"/>
  <c r="H342" i="18" s="1"/>
  <c r="F238" i="18"/>
  <c r="H238" i="18" s="1"/>
  <c r="F237" i="18"/>
  <c r="H237" i="18" s="1"/>
  <c r="F281" i="18"/>
  <c r="H281" i="18" s="1"/>
  <c r="K138" i="21"/>
  <c r="Q138" i="21"/>
  <c r="P138" i="21"/>
  <c r="O138" i="21"/>
  <c r="D57" i="20"/>
  <c r="E117" i="21"/>
  <c r="L117" i="21"/>
  <c r="D305" i="19"/>
  <c r="D306" i="19"/>
  <c r="E129" i="21" s="1"/>
  <c r="D304" i="19"/>
  <c r="E127" i="21" s="1"/>
  <c r="E779" i="22"/>
  <c r="E781" i="22" s="1"/>
  <c r="C781" i="22"/>
  <c r="D683" i="22"/>
  <c r="C685" i="22"/>
  <c r="D651" i="22"/>
  <c r="D653" i="22" s="1"/>
  <c r="C653" i="22"/>
  <c r="D305" i="18"/>
  <c r="F305" i="18"/>
  <c r="H305" i="18" s="1"/>
  <c r="F321" i="18"/>
  <c r="H321" i="18" s="1"/>
  <c r="F311" i="18"/>
  <c r="H311" i="18" s="1"/>
  <c r="F257" i="18"/>
  <c r="H257" i="18" s="1"/>
  <c r="F296" i="18"/>
  <c r="H296" i="18" s="1"/>
  <c r="F227" i="18"/>
  <c r="H227" i="18" s="1"/>
  <c r="F282" i="18"/>
  <c r="H282" i="18" s="1"/>
  <c r="F295" i="18"/>
  <c r="H295" i="18" s="1"/>
  <c r="F372" i="18"/>
  <c r="H372" i="18" s="1"/>
  <c r="F280" i="18"/>
  <c r="H280" i="18" s="1"/>
  <c r="F332" i="18"/>
  <c r="H332" i="18" s="1"/>
  <c r="F358" i="18"/>
  <c r="H358" i="18" s="1"/>
  <c r="F269" i="18"/>
  <c r="H269" i="18" s="1"/>
  <c r="F39" i="20"/>
  <c r="N134" i="21"/>
  <c r="L127" i="21"/>
  <c r="D37" i="20"/>
  <c r="B206" i="19"/>
  <c r="C69" i="17"/>
  <c r="B168" i="18" s="1"/>
  <c r="B182" i="18" s="1"/>
  <c r="E134" i="21"/>
  <c r="F258" i="18"/>
  <c r="H258" i="18" s="1"/>
  <c r="F323" i="18"/>
  <c r="H323" i="18" s="1"/>
  <c r="F320" i="18"/>
  <c r="H320" i="18" s="1"/>
  <c r="F300" i="18"/>
  <c r="H300" i="18" s="1"/>
  <c r="F245" i="18"/>
  <c r="H245" i="18" s="1"/>
  <c r="F248" i="18"/>
  <c r="H248" i="18" s="1"/>
  <c r="F351" i="18"/>
  <c r="H351" i="18" s="1"/>
  <c r="F348" i="18"/>
  <c r="H348" i="18" s="1"/>
  <c r="F333" i="18"/>
  <c r="H333" i="18" s="1"/>
  <c r="F359" i="18"/>
  <c r="H359" i="18" s="1"/>
  <c r="F298" i="18"/>
  <c r="H298" i="18" s="1"/>
  <c r="D36" i="20"/>
  <c r="E123" i="21"/>
  <c r="L123" i="21"/>
  <c r="F228" i="18"/>
  <c r="H228" i="18" s="1"/>
  <c r="E135" i="21"/>
  <c r="F306" i="18"/>
  <c r="H306" i="18" s="1"/>
  <c r="F254" i="18"/>
  <c r="H254" i="18" s="1"/>
  <c r="F303" i="18"/>
  <c r="H303" i="18" s="1"/>
  <c r="F316" i="18"/>
  <c r="H316" i="18" s="1"/>
  <c r="F293" i="18"/>
  <c r="H293" i="18" s="1"/>
  <c r="F327" i="18"/>
  <c r="H327" i="18" s="1"/>
  <c r="F352" i="18"/>
  <c r="H352" i="18" s="1"/>
  <c r="F344" i="18"/>
  <c r="H344" i="18" s="1"/>
  <c r="F285" i="18"/>
  <c r="H285" i="18" s="1"/>
  <c r="F307" i="18"/>
  <c r="H307" i="18" s="1"/>
  <c r="D307" i="18"/>
  <c r="F294" i="18"/>
  <c r="H294" i="18" s="1"/>
  <c r="F251" i="18"/>
  <c r="H251" i="18" s="1"/>
  <c r="E116" i="21"/>
  <c r="L116" i="21"/>
  <c r="D34" i="20"/>
  <c r="B318" i="19"/>
  <c r="B317" i="19"/>
  <c r="F318" i="18"/>
  <c r="H318" i="18" s="1"/>
  <c r="H747" i="22"/>
  <c r="H749" i="22" s="1"/>
  <c r="E749" i="22"/>
  <c r="H811" i="22"/>
  <c r="H813" i="22" s="1"/>
  <c r="E813" i="22"/>
  <c r="H875" i="22"/>
  <c r="H877" i="22" s="1"/>
  <c r="E877" i="22"/>
  <c r="N140" i="21"/>
  <c r="F41" i="20"/>
  <c r="F290" i="18"/>
  <c r="H290" i="18" s="1"/>
  <c r="F239" i="18"/>
  <c r="H239" i="18" s="1"/>
  <c r="F225" i="18"/>
  <c r="H225" i="18" s="1"/>
  <c r="F302" i="18"/>
  <c r="H302" i="18" s="1"/>
  <c r="F341" i="18"/>
  <c r="H341" i="18" s="1"/>
  <c r="F335" i="18"/>
  <c r="H335" i="18" s="1"/>
  <c r="F274" i="18"/>
  <c r="H274" i="18" s="1"/>
  <c r="F350" i="18"/>
  <c r="H350" i="18" s="1"/>
  <c r="F288" i="18"/>
  <c r="H288" i="18" s="1"/>
  <c r="F308" i="18"/>
  <c r="H308" i="18" s="1"/>
  <c r="L128" i="21"/>
  <c r="E128" i="21"/>
  <c r="D59" i="20"/>
  <c r="F267" i="18"/>
  <c r="H267" i="18" s="1"/>
  <c r="F242" i="18"/>
  <c r="H242" i="18" s="1"/>
  <c r="F312" i="18"/>
  <c r="H312" i="18" s="1"/>
  <c r="F284" i="18"/>
  <c r="H284" i="18" s="1"/>
  <c r="F328" i="18"/>
  <c r="H328" i="18" s="1"/>
  <c r="F315" i="18"/>
  <c r="H315" i="18" s="1"/>
  <c r="F297" i="18"/>
  <c r="H297" i="18" s="1"/>
  <c r="F247" i="18"/>
  <c r="H247" i="18" s="1"/>
  <c r="F345" i="18"/>
  <c r="H345" i="18" s="1"/>
  <c r="D309" i="18"/>
  <c r="F309" i="18"/>
  <c r="H309" i="18" s="1"/>
  <c r="F236" i="18"/>
  <c r="H236" i="18" s="1"/>
  <c r="L125" i="21"/>
  <c r="E125" i="21"/>
  <c r="D79" i="20"/>
  <c r="E131" i="21"/>
  <c r="L131" i="21"/>
  <c r="D38" i="20"/>
  <c r="F338" i="18"/>
  <c r="H338" i="18" s="1"/>
  <c r="F313" i="18"/>
  <c r="H313" i="18" s="1"/>
  <c r="F369" i="18"/>
  <c r="H369" i="18" s="1"/>
  <c r="F261" i="18"/>
  <c r="H261" i="18" s="1"/>
  <c r="F292" i="18"/>
  <c r="H292" i="18" s="1"/>
  <c r="F279" i="18"/>
  <c r="H279" i="18" s="1"/>
  <c r="F244" i="18"/>
  <c r="H244" i="18" s="1"/>
  <c r="F241" i="18"/>
  <c r="H241" i="18" s="1"/>
  <c r="F283" i="18"/>
  <c r="H283" i="18" s="1"/>
  <c r="F220" i="18"/>
  <c r="H220" i="18" s="1"/>
  <c r="F322" i="18"/>
  <c r="H322" i="18" s="1"/>
  <c r="F319" i="18"/>
  <c r="H319" i="18" s="1"/>
  <c r="F229" i="18"/>
  <c r="H229" i="18" s="1"/>
  <c r="F249" i="18"/>
  <c r="H249" i="18" s="1"/>
  <c r="P120" i="21"/>
  <c r="O120" i="21"/>
  <c r="Q120" i="21"/>
  <c r="F219" i="18"/>
  <c r="H219" i="18" s="1"/>
  <c r="F304" i="18"/>
  <c r="H304" i="18" s="1"/>
  <c r="F289" i="18"/>
  <c r="H289" i="18" s="1"/>
  <c r="F272" i="18"/>
  <c r="H272" i="18" s="1"/>
  <c r="F276" i="18"/>
  <c r="H276" i="18" s="1"/>
  <c r="F259" i="18"/>
  <c r="H259" i="18" s="1"/>
  <c r="F232" i="18"/>
  <c r="H232" i="18" s="1"/>
  <c r="F253" i="18"/>
  <c r="H253" i="18" s="1"/>
  <c r="F310" i="18"/>
  <c r="H310" i="18" s="1"/>
  <c r="F299" i="18"/>
  <c r="H299" i="18" s="1"/>
  <c r="F340" i="18"/>
  <c r="H340" i="18" s="1"/>
  <c r="F373" i="18"/>
  <c r="H373" i="18" s="1"/>
  <c r="F262" i="18"/>
  <c r="H262" i="18" s="1"/>
  <c r="F347" i="18"/>
  <c r="H347" i="18" s="1"/>
  <c r="F330" i="18"/>
  <c r="H330" i="18" s="1"/>
  <c r="F271" i="18"/>
  <c r="H271" i="18" s="1"/>
  <c r="F221" i="18"/>
  <c r="H221" i="18" s="1"/>
  <c r="L132" i="21"/>
  <c r="E132" i="21"/>
  <c r="D81" i="20"/>
  <c r="F246" i="18"/>
  <c r="H246" i="18" s="1"/>
  <c r="F286" i="18"/>
  <c r="H286" i="18" s="1"/>
  <c r="F353" i="18"/>
  <c r="H353" i="18" s="1"/>
  <c r="F314" i="18"/>
  <c r="H314" i="18" s="1"/>
  <c r="F356" i="18"/>
  <c r="H356" i="18" s="1"/>
  <c r="F287" i="18"/>
  <c r="H287" i="18" s="1"/>
  <c r="F222" i="18"/>
  <c r="H222" i="18" s="1"/>
  <c r="F226" i="18"/>
  <c r="H226" i="18" s="1"/>
  <c r="F235" i="18"/>
  <c r="H235" i="18" s="1"/>
  <c r="D77" i="20"/>
  <c r="E118" i="21"/>
  <c r="L118" i="21"/>
  <c r="F234" i="18"/>
  <c r="H234" i="18" s="1"/>
  <c r="F224" i="18"/>
  <c r="H224" i="18" s="1"/>
  <c r="Q121" i="21"/>
  <c r="P121" i="21"/>
  <c r="O121" i="21"/>
  <c r="F324" i="18"/>
  <c r="H324" i="18" s="1"/>
  <c r="F137" i="21"/>
  <c r="G40" i="20"/>
  <c r="D137" i="21"/>
  <c r="H234" i="24"/>
  <c r="C68" i="25" s="1"/>
  <c r="F132" i="21"/>
  <c r="G81" i="20"/>
  <c r="D132" i="21"/>
  <c r="H229" i="24"/>
  <c r="B299" i="24" s="1"/>
  <c r="X27" i="23"/>
  <c r="Y27" i="23" s="1"/>
  <c r="F651" i="22"/>
  <c r="F653" i="22" s="1"/>
  <c r="E651" i="22"/>
  <c r="E653" i="22" s="1"/>
  <c r="F120" i="21"/>
  <c r="G35" i="20"/>
  <c r="D120" i="21"/>
  <c r="H217" i="24"/>
  <c r="C63" i="25" s="1"/>
  <c r="G77" i="20"/>
  <c r="F118" i="21"/>
  <c r="H215" i="24"/>
  <c r="B295" i="24" s="1"/>
  <c r="D118" i="21"/>
  <c r="F129" i="21"/>
  <c r="G80" i="20"/>
  <c r="F124" i="21"/>
  <c r="G58" i="20"/>
  <c r="D124" i="21"/>
  <c r="H221" i="24"/>
  <c r="B265" i="24" s="1"/>
  <c r="X32" i="23"/>
  <c r="Y32" i="23" s="1"/>
  <c r="J811" i="22"/>
  <c r="J813" i="22" s="1"/>
  <c r="I811" i="22"/>
  <c r="I813" i="22" s="1"/>
  <c r="X29" i="23"/>
  <c r="Y29" i="23" s="1"/>
  <c r="G715" i="22"/>
  <c r="G717" i="22" s="1"/>
  <c r="F715" i="22"/>
  <c r="F717" i="22" s="1"/>
  <c r="H225" i="24"/>
  <c r="B266" i="24" s="1"/>
  <c r="F128" i="21"/>
  <c r="G59" i="20"/>
  <c r="D128" i="21"/>
  <c r="E317" i="19"/>
  <c r="E318" i="19"/>
  <c r="F123" i="21"/>
  <c r="G36" i="20"/>
  <c r="D123" i="21"/>
  <c r="H220" i="24"/>
  <c r="C64" i="25" s="1"/>
  <c r="F117" i="21"/>
  <c r="G57" i="20"/>
  <c r="D117" i="21"/>
  <c r="H214" i="24"/>
  <c r="B263" i="24" s="1"/>
  <c r="G39" i="20"/>
  <c r="H231" i="24"/>
  <c r="C67" i="25" s="1"/>
  <c r="D134" i="21"/>
  <c r="F134" i="21"/>
  <c r="F127" i="21"/>
  <c r="G37" i="20"/>
  <c r="F125" i="21"/>
  <c r="G79" i="20"/>
  <c r="H222" i="24"/>
  <c r="B297" i="24" s="1"/>
  <c r="D125" i="21"/>
  <c r="G83" i="20"/>
  <c r="F138" i="21"/>
  <c r="D138" i="21"/>
  <c r="H235" i="24"/>
  <c r="B301" i="24" s="1"/>
  <c r="X31" i="23"/>
  <c r="Y31" i="23" s="1"/>
  <c r="G779" i="22"/>
  <c r="G781" i="22" s="1"/>
  <c r="F779" i="22"/>
  <c r="F781" i="22" s="1"/>
  <c r="G38" i="20"/>
  <c r="F131" i="21"/>
  <c r="H228" i="24"/>
  <c r="C66" i="25" s="1"/>
  <c r="D131" i="21"/>
  <c r="G78" i="20"/>
  <c r="F121" i="21"/>
  <c r="H218" i="24"/>
  <c r="B296" i="24" s="1"/>
  <c r="E63" i="25" s="1"/>
  <c r="D121" i="21"/>
  <c r="G34" i="20"/>
  <c r="F116" i="21"/>
  <c r="D116" i="21"/>
  <c r="H213" i="24"/>
  <c r="C62" i="25" s="1"/>
  <c r="F135" i="21"/>
  <c r="G82" i="20"/>
  <c r="D135" i="21"/>
  <c r="H232" i="24"/>
  <c r="B300" i="24" s="1"/>
  <c r="J113" i="21"/>
  <c r="J79" i="21"/>
  <c r="J84" i="21"/>
  <c r="J83" i="21"/>
  <c r="J114" i="21"/>
  <c r="J91" i="21"/>
  <c r="E67" i="25" l="1"/>
  <c r="E68" i="25"/>
  <c r="X30" i="23"/>
  <c r="Y30" i="23" s="1"/>
  <c r="F84" i="20"/>
  <c r="I875" i="22"/>
  <c r="I877" i="22" s="1"/>
  <c r="J875" i="22"/>
  <c r="J877" i="22" s="1"/>
  <c r="X34" i="23"/>
  <c r="Y34" i="23" s="1"/>
  <c r="H224" i="24"/>
  <c r="C65" i="25" s="1"/>
  <c r="D65" i="25" s="1"/>
  <c r="D129" i="21"/>
  <c r="S129" i="21" s="1"/>
  <c r="D127" i="21"/>
  <c r="H226" i="24"/>
  <c r="B298" i="24" s="1"/>
  <c r="I747" i="22"/>
  <c r="I749" i="22" s="1"/>
  <c r="J747" i="22"/>
  <c r="J749" i="22" s="1"/>
  <c r="I324" i="18"/>
  <c r="E64" i="25"/>
  <c r="L217" i="18"/>
  <c r="E66" i="25"/>
  <c r="I234" i="18"/>
  <c r="I235" i="18"/>
  <c r="I356" i="18"/>
  <c r="I246" i="18"/>
  <c r="I221" i="18"/>
  <c r="I262" i="18"/>
  <c r="I310" i="18"/>
  <c r="I276" i="18"/>
  <c r="I219" i="18"/>
  <c r="I249" i="18"/>
  <c r="I319" i="18"/>
  <c r="I241" i="18"/>
  <c r="I261" i="18"/>
  <c r="I315" i="18"/>
  <c r="I242" i="18"/>
  <c r="I274" i="18"/>
  <c r="I225" i="18"/>
  <c r="I307" i="18"/>
  <c r="I327" i="18"/>
  <c r="I254" i="18"/>
  <c r="I359" i="18"/>
  <c r="I248" i="18"/>
  <c r="I323" i="18"/>
  <c r="I332" i="18"/>
  <c r="I282" i="18"/>
  <c r="I311" i="18"/>
  <c r="I281" i="18"/>
  <c r="I343" i="18"/>
  <c r="I230" i="18"/>
  <c r="I218" i="18"/>
  <c r="I265" i="18"/>
  <c r="I277" i="18"/>
  <c r="I252" i="18"/>
  <c r="I263" i="18"/>
  <c r="I368" i="18"/>
  <c r="I376" i="18"/>
  <c r="I270" i="18"/>
  <c r="I377" i="18"/>
  <c r="I255" i="18"/>
  <c r="I371" i="18"/>
  <c r="I250" i="18"/>
  <c r="D64" i="25"/>
  <c r="I226" i="18"/>
  <c r="I314" i="18"/>
  <c r="I271" i="18"/>
  <c r="I373" i="18"/>
  <c r="I253" i="18"/>
  <c r="I272" i="18"/>
  <c r="I229" i="18"/>
  <c r="I322" i="18"/>
  <c r="I244" i="18"/>
  <c r="I369" i="18"/>
  <c r="I345" i="18"/>
  <c r="I328" i="18"/>
  <c r="I267" i="18"/>
  <c r="I308" i="18"/>
  <c r="I335" i="18"/>
  <c r="I239" i="18"/>
  <c r="I251" i="18"/>
  <c r="I285" i="18"/>
  <c r="I293" i="18"/>
  <c r="I306" i="18"/>
  <c r="I333" i="18"/>
  <c r="I245" i="18"/>
  <c r="I258" i="18"/>
  <c r="I280" i="18"/>
  <c r="I227" i="18"/>
  <c r="I321" i="18"/>
  <c r="I237" i="18"/>
  <c r="I260" i="18"/>
  <c r="I370" i="18"/>
  <c r="I325" i="18"/>
  <c r="I360" i="18"/>
  <c r="I266" i="18"/>
  <c r="I336" i="18"/>
  <c r="I349" i="18"/>
  <c r="I365" i="18"/>
  <c r="I364" i="18"/>
  <c r="I331" i="18"/>
  <c r="I362" i="18"/>
  <c r="I275" i="18"/>
  <c r="I363" i="18"/>
  <c r="I222" i="18"/>
  <c r="I353" i="18"/>
  <c r="I330" i="18"/>
  <c r="I340" i="18"/>
  <c r="I232" i="18"/>
  <c r="I289" i="18"/>
  <c r="I220" i="18"/>
  <c r="I279" i="18"/>
  <c r="I313" i="18"/>
  <c r="I236" i="18"/>
  <c r="I247" i="18"/>
  <c r="I284" i="18"/>
  <c r="I288" i="18"/>
  <c r="I341" i="18"/>
  <c r="I290" i="18"/>
  <c r="I294" i="18"/>
  <c r="I344" i="18"/>
  <c r="I316" i="18"/>
  <c r="I348" i="18"/>
  <c r="I300" i="18"/>
  <c r="I269" i="18"/>
  <c r="I372" i="18"/>
  <c r="I296" i="18"/>
  <c r="I305" i="18"/>
  <c r="I238" i="18"/>
  <c r="I357" i="18"/>
  <c r="I326" i="18"/>
  <c r="I223" i="18"/>
  <c r="I339" i="18"/>
  <c r="I329" i="18"/>
  <c r="I337" i="18"/>
  <c r="I264" i="18"/>
  <c r="I375" i="18"/>
  <c r="H135" i="21"/>
  <c r="I82" i="20"/>
  <c r="I334" i="18"/>
  <c r="I243" i="18"/>
  <c r="I355" i="18"/>
  <c r="I317" i="18"/>
  <c r="I378" i="18"/>
  <c r="I256" i="18"/>
  <c r="I268" i="18"/>
  <c r="I224" i="18"/>
  <c r="I287" i="18"/>
  <c r="I286" i="18"/>
  <c r="I347" i="18"/>
  <c r="I299" i="18"/>
  <c r="I259" i="18"/>
  <c r="I304" i="18"/>
  <c r="I283" i="18"/>
  <c r="I292" i="18"/>
  <c r="I338" i="18"/>
  <c r="I309" i="18"/>
  <c r="I297" i="18"/>
  <c r="I312" i="18"/>
  <c r="I350" i="18"/>
  <c r="I302" i="18"/>
  <c r="I318" i="18"/>
  <c r="I352" i="18"/>
  <c r="I303" i="18"/>
  <c r="I228" i="18"/>
  <c r="I298" i="18"/>
  <c r="I351" i="18"/>
  <c r="I320" i="18"/>
  <c r="I358" i="18"/>
  <c r="I295" i="18"/>
  <c r="I257" i="18"/>
  <c r="I342" i="18"/>
  <c r="I278" i="18"/>
  <c r="I361" i="18"/>
  <c r="I233" i="18"/>
  <c r="I301" i="18"/>
  <c r="I240" i="18"/>
  <c r="I273" i="18"/>
  <c r="I366" i="18"/>
  <c r="H134" i="21"/>
  <c r="I39" i="20"/>
  <c r="I346" i="18"/>
  <c r="I291" i="18"/>
  <c r="J309" i="18" s="1"/>
  <c r="K309" i="18" s="1"/>
  <c r="I374" i="18"/>
  <c r="I379" i="18"/>
  <c r="I354" i="18"/>
  <c r="I367" i="18"/>
  <c r="J376" i="18" s="1"/>
  <c r="K376" i="18" s="1"/>
  <c r="I231" i="18"/>
  <c r="J298" i="18" s="1"/>
  <c r="K298" i="18" s="1"/>
  <c r="P129" i="21"/>
  <c r="Q129" i="21"/>
  <c r="O129" i="21"/>
  <c r="Q125" i="21"/>
  <c r="P125" i="21"/>
  <c r="O125" i="21"/>
  <c r="D41" i="20"/>
  <c r="L140" i="21"/>
  <c r="E140" i="21"/>
  <c r="K116" i="21"/>
  <c r="O116" i="21"/>
  <c r="Q116" i="21"/>
  <c r="P116" i="21"/>
  <c r="F59" i="20"/>
  <c r="N128" i="21"/>
  <c r="J219" i="18"/>
  <c r="K219" i="18" s="1"/>
  <c r="J241" i="18"/>
  <c r="K241" i="18" s="1"/>
  <c r="J263" i="18"/>
  <c r="K263" i="18" s="1"/>
  <c r="J262" i="18"/>
  <c r="K262" i="18" s="1"/>
  <c r="J289" i="18"/>
  <c r="K289" i="18" s="1"/>
  <c r="J258" i="18"/>
  <c r="K258" i="18" s="1"/>
  <c r="J287" i="18"/>
  <c r="K287" i="18" s="1"/>
  <c r="J229" i="18"/>
  <c r="K229" i="18" s="1"/>
  <c r="J233" i="18"/>
  <c r="K233" i="18" s="1"/>
  <c r="J316" i="18"/>
  <c r="K316" i="18" s="1"/>
  <c r="J274" i="18"/>
  <c r="K274" i="18" s="1"/>
  <c r="J270" i="18"/>
  <c r="K270" i="18" s="1"/>
  <c r="J358" i="18"/>
  <c r="K358" i="18" s="1"/>
  <c r="J246" i="18"/>
  <c r="K246" i="18" s="1"/>
  <c r="J299" i="18"/>
  <c r="K299" i="18" s="1"/>
  <c r="J276" i="18"/>
  <c r="K276" i="18" s="1"/>
  <c r="J271" i="18"/>
  <c r="K271" i="18" s="1"/>
  <c r="J281" i="18"/>
  <c r="K281" i="18" s="1"/>
  <c r="J254" i="18"/>
  <c r="K254" i="18" s="1"/>
  <c r="J365" i="18"/>
  <c r="K365" i="18" s="1"/>
  <c r="J321" i="18"/>
  <c r="K321" i="18" s="1"/>
  <c r="J234" i="18"/>
  <c r="K234" i="18" s="1"/>
  <c r="J268" i="18"/>
  <c r="K268" i="18" s="1"/>
  <c r="J247" i="18"/>
  <c r="K247" i="18" s="1"/>
  <c r="J291" i="18"/>
  <c r="K291" i="18" s="1"/>
  <c r="J260" i="18"/>
  <c r="K260" i="18" s="1"/>
  <c r="J225" i="18"/>
  <c r="K225" i="18" s="1"/>
  <c r="J267" i="18"/>
  <c r="K267" i="18" s="1"/>
  <c r="J307" i="18"/>
  <c r="K307" i="18" s="1"/>
  <c r="J283" i="18"/>
  <c r="K283" i="18" s="1"/>
  <c r="J377" i="18"/>
  <c r="K377" i="18" s="1"/>
  <c r="J230" i="18"/>
  <c r="K230" i="18" s="1"/>
  <c r="J255" i="18"/>
  <c r="K255" i="18" s="1"/>
  <c r="J312" i="18"/>
  <c r="K312" i="18" s="1"/>
  <c r="J369" i="18"/>
  <c r="K369" i="18" s="1"/>
  <c r="J238" i="18"/>
  <c r="K238" i="18" s="1"/>
  <c r="J324" i="18"/>
  <c r="K324" i="18" s="1"/>
  <c r="J325" i="18"/>
  <c r="K325" i="18" s="1"/>
  <c r="J352" i="18"/>
  <c r="K352" i="18" s="1"/>
  <c r="J326" i="18"/>
  <c r="K326" i="18" s="1"/>
  <c r="J218" i="18"/>
  <c r="K218" i="18" s="1"/>
  <c r="J252" i="18"/>
  <c r="K252" i="18" s="1"/>
  <c r="J290" i="18"/>
  <c r="K290" i="18" s="1"/>
  <c r="J231" i="18"/>
  <c r="K231" i="18" s="1"/>
  <c r="J265" i="18"/>
  <c r="K265" i="18" s="1"/>
  <c r="J345" i="18"/>
  <c r="K345" i="18" s="1"/>
  <c r="J322" i="18"/>
  <c r="K322" i="18" s="1"/>
  <c r="J261" i="18"/>
  <c r="K261" i="18" s="1"/>
  <c r="J227" i="18"/>
  <c r="K227" i="18" s="1"/>
  <c r="J277" i="18"/>
  <c r="K277" i="18" s="1"/>
  <c r="J373" i="18"/>
  <c r="K373" i="18" s="1"/>
  <c r="J244" i="18"/>
  <c r="K244" i="18" s="1"/>
  <c r="J347" i="18"/>
  <c r="K347" i="18" s="1"/>
  <c r="J285" i="18"/>
  <c r="K285" i="18" s="1"/>
  <c r="J240" i="18"/>
  <c r="K240" i="18" s="1"/>
  <c r="J280" i="18"/>
  <c r="K280" i="18" s="1"/>
  <c r="J360" i="18"/>
  <c r="K360" i="18" s="1"/>
  <c r="J243" i="18"/>
  <c r="K243" i="18" s="1"/>
  <c r="J323" i="18"/>
  <c r="K323" i="18" s="1"/>
  <c r="J294" i="18"/>
  <c r="K294" i="18" s="1"/>
  <c r="J239" i="18"/>
  <c r="K239" i="18" s="1"/>
  <c r="J273" i="18"/>
  <c r="K273" i="18" s="1"/>
  <c r="J357" i="18"/>
  <c r="K357" i="18" s="1"/>
  <c r="J349" i="18"/>
  <c r="K349" i="18" s="1"/>
  <c r="J249" i="18"/>
  <c r="K249" i="18" s="1"/>
  <c r="J293" i="18"/>
  <c r="K293" i="18" s="1"/>
  <c r="J248" i="18"/>
  <c r="K248" i="18" s="1"/>
  <c r="J314" i="18"/>
  <c r="K314" i="18" s="1"/>
  <c r="J354" i="18"/>
  <c r="K354" i="18" s="1"/>
  <c r="J336" i="18"/>
  <c r="K336" i="18" s="1"/>
  <c r="J351" i="18"/>
  <c r="K351" i="18" s="1"/>
  <c r="J327" i="18"/>
  <c r="K327" i="18" s="1"/>
  <c r="J350" i="18"/>
  <c r="K350" i="18" s="1"/>
  <c r="J374" i="18"/>
  <c r="K374" i="18" s="1"/>
  <c r="J223" i="18"/>
  <c r="K223" i="18" s="1"/>
  <c r="J266" i="18"/>
  <c r="K266" i="18" s="1"/>
  <c r="J342" i="18"/>
  <c r="K342" i="18" s="1"/>
  <c r="J235" i="18"/>
  <c r="K235" i="18" s="1"/>
  <c r="J286" i="18"/>
  <c r="K286" i="18" s="1"/>
  <c r="J340" i="18"/>
  <c r="K340" i="18" s="1"/>
  <c r="J356" i="18"/>
  <c r="K356" i="18" s="1"/>
  <c r="J269" i="18"/>
  <c r="K269" i="18" s="1"/>
  <c r="J367" i="18"/>
  <c r="K367" i="18" s="1"/>
  <c r="J220" i="18"/>
  <c r="K220" i="18" s="1"/>
  <c r="J278" i="18"/>
  <c r="K278" i="18" s="1"/>
  <c r="J275" i="18"/>
  <c r="K275" i="18" s="1"/>
  <c r="J363" i="18"/>
  <c r="K363" i="18" s="1"/>
  <c r="D62" i="25"/>
  <c r="E141" i="21"/>
  <c r="D84" i="20"/>
  <c r="L141" i="21"/>
  <c r="K123" i="21"/>
  <c r="P123" i="21"/>
  <c r="O123" i="21"/>
  <c r="Q123" i="21"/>
  <c r="O118" i="21"/>
  <c r="Q118" i="21"/>
  <c r="P118" i="21"/>
  <c r="Q132" i="21"/>
  <c r="P132" i="21"/>
  <c r="O132" i="21"/>
  <c r="K131" i="21"/>
  <c r="Q131" i="21"/>
  <c r="P131" i="21"/>
  <c r="O131" i="21"/>
  <c r="Q135" i="21"/>
  <c r="P135" i="21"/>
  <c r="O135" i="21"/>
  <c r="P134" i="21"/>
  <c r="O134" i="21"/>
  <c r="K134" i="21"/>
  <c r="Q134" i="21"/>
  <c r="N127" i="21"/>
  <c r="Q127" i="21" s="1"/>
  <c r="F37" i="20"/>
  <c r="K117" i="21"/>
  <c r="Q117" i="21"/>
  <c r="P117" i="21"/>
  <c r="O117" i="21"/>
  <c r="Q124" i="21"/>
  <c r="P124" i="21"/>
  <c r="O124" i="21"/>
  <c r="E62" i="25"/>
  <c r="O128" i="21"/>
  <c r="Q128" i="21"/>
  <c r="P128" i="21"/>
  <c r="E334" i="18"/>
  <c r="E344" i="18"/>
  <c r="E374" i="18"/>
  <c r="E378" i="18"/>
  <c r="E289" i="18"/>
  <c r="E262" i="18"/>
  <c r="E253" i="18"/>
  <c r="E351" i="18"/>
  <c r="E348" i="18"/>
  <c r="E373" i="18"/>
  <c r="E377" i="18"/>
  <c r="E226" i="18"/>
  <c r="E261" i="18"/>
  <c r="E290" i="18"/>
  <c r="E276" i="18"/>
  <c r="E357" i="18"/>
  <c r="E302" i="18"/>
  <c r="E313" i="18"/>
  <c r="E352" i="18"/>
  <c r="E237" i="18"/>
  <c r="E239" i="18"/>
  <c r="E245" i="18"/>
  <c r="E222" i="18"/>
  <c r="E251" i="18"/>
  <c r="E229" i="18"/>
  <c r="E353" i="18"/>
  <c r="E228" i="18"/>
  <c r="E340" i="18"/>
  <c r="E298" i="18"/>
  <c r="E296" i="18"/>
  <c r="E218" i="18"/>
  <c r="E285" i="18"/>
  <c r="E361" i="18"/>
  <c r="E281" i="18"/>
  <c r="E278" i="18"/>
  <c r="E345" i="18"/>
  <c r="E346" i="18"/>
  <c r="E333" i="18"/>
  <c r="E283" i="18"/>
  <c r="E258" i="18"/>
  <c r="E359" i="18"/>
  <c r="E305" i="18"/>
  <c r="E314" i="18"/>
  <c r="E243" i="18"/>
  <c r="E256" i="18"/>
  <c r="E231" i="18"/>
  <c r="E326" i="18"/>
  <c r="E372" i="18"/>
  <c r="B217" i="18"/>
  <c r="K217" i="18" s="1"/>
  <c r="E219" i="18"/>
  <c r="E363" i="18"/>
  <c r="E277" i="18"/>
  <c r="E371" i="18"/>
  <c r="E274" i="18"/>
  <c r="E343" i="18"/>
  <c r="E358" i="18"/>
  <c r="E360" i="18"/>
  <c r="E350" i="18"/>
  <c r="E327" i="18"/>
  <c r="E266" i="18"/>
  <c r="E264" i="18"/>
  <c r="E279" i="18"/>
  <c r="E227" i="18"/>
  <c r="E234" i="18"/>
  <c r="E329" i="18"/>
  <c r="E331" i="18"/>
  <c r="E270" i="18"/>
  <c r="E268" i="18"/>
  <c r="E275" i="18"/>
  <c r="E354" i="18"/>
  <c r="E254" i="18"/>
  <c r="E286" i="18"/>
  <c r="E364" i="18"/>
  <c r="E341" i="18"/>
  <c r="E335" i="18"/>
  <c r="E291" i="18"/>
  <c r="E293" i="18"/>
  <c r="E247" i="18"/>
  <c r="E230" i="18"/>
  <c r="E260" i="18"/>
  <c r="E370" i="18"/>
  <c r="E223" i="18"/>
  <c r="E316" i="18"/>
  <c r="E259" i="18"/>
  <c r="E303" i="18"/>
  <c r="E297" i="18"/>
  <c r="E369" i="18"/>
  <c r="E330" i="18"/>
  <c r="E301" i="18"/>
  <c r="E349" i="18"/>
  <c r="E263" i="18"/>
  <c r="E356" i="18"/>
  <c r="E336" i="18"/>
  <c r="E379" i="18"/>
  <c r="E250" i="18"/>
  <c r="E238" i="18"/>
  <c r="E342" i="18"/>
  <c r="E299" i="18"/>
  <c r="E317" i="18"/>
  <c r="E265" i="18"/>
  <c r="E267" i="18"/>
  <c r="E252" i="18"/>
  <c r="E257" i="18"/>
  <c r="E273" i="18"/>
  <c r="E284" i="18"/>
  <c r="E328" i="18"/>
  <c r="E269" i="18"/>
  <c r="E271" i="18"/>
  <c r="E246" i="18"/>
  <c r="E287" i="18"/>
  <c r="E282" i="18"/>
  <c r="E368" i="18"/>
  <c r="E249" i="18"/>
  <c r="E306" i="18"/>
  <c r="E300" i="18"/>
  <c r="E332" i="18"/>
  <c r="E294" i="18"/>
  <c r="E292" i="18"/>
  <c r="E280" i="18"/>
  <c r="E248" i="18"/>
  <c r="E220" i="18"/>
  <c r="E221" i="18"/>
  <c r="E235" i="18"/>
  <c r="E315" i="18"/>
  <c r="E347" i="18"/>
  <c r="E244" i="18"/>
  <c r="E242" i="18"/>
  <c r="E272" i="18"/>
  <c r="E224" i="18"/>
  <c r="E225" i="18"/>
  <c r="E288" i="18"/>
  <c r="E355" i="18"/>
  <c r="E308" i="18"/>
  <c r="E309" i="18"/>
  <c r="E304" i="18"/>
  <c r="E236" i="18"/>
  <c r="E241" i="18"/>
  <c r="E233" i="18"/>
  <c r="E366" i="18"/>
  <c r="E376" i="18"/>
  <c r="E375" i="18"/>
  <c r="E362" i="18"/>
  <c r="E307" i="18"/>
  <c r="E240" i="18"/>
  <c r="E367" i="18"/>
  <c r="E232" i="18"/>
  <c r="E295" i="18"/>
  <c r="E255" i="18"/>
  <c r="E365" i="18"/>
  <c r="E324" i="18"/>
  <c r="E311" i="18"/>
  <c r="E320" i="18"/>
  <c r="E322" i="18"/>
  <c r="E325" i="18"/>
  <c r="E323" i="18"/>
  <c r="E321" i="18"/>
  <c r="E310" i="18"/>
  <c r="E312" i="18"/>
  <c r="E319" i="18"/>
  <c r="E318" i="18"/>
  <c r="E338" i="18"/>
  <c r="E339" i="18"/>
  <c r="E337" i="18"/>
  <c r="K127" i="21"/>
  <c r="P127" i="21"/>
  <c r="O127" i="21"/>
  <c r="X28" i="23"/>
  <c r="Y28" i="23" s="1"/>
  <c r="D685" i="22"/>
  <c r="N129" i="21"/>
  <c r="F80" i="20"/>
  <c r="I131" i="21"/>
  <c r="T131" i="21"/>
  <c r="S131" i="21"/>
  <c r="R131" i="21"/>
  <c r="J131" i="21"/>
  <c r="F140" i="21"/>
  <c r="G41" i="20"/>
  <c r="H237" i="24"/>
  <c r="C69" i="25" s="1"/>
  <c r="D140" i="21"/>
  <c r="T132" i="21"/>
  <c r="S132" i="21"/>
  <c r="R132" i="21"/>
  <c r="I116" i="21"/>
  <c r="R116" i="21"/>
  <c r="J116" i="21"/>
  <c r="T116" i="21"/>
  <c r="S116" i="21"/>
  <c r="S121" i="21"/>
  <c r="R121" i="21"/>
  <c r="T121" i="21"/>
  <c r="T125" i="21"/>
  <c r="S125" i="21"/>
  <c r="R125" i="21"/>
  <c r="T129" i="21"/>
  <c r="I137" i="21"/>
  <c r="S137" i="21"/>
  <c r="T137" i="21"/>
  <c r="R137" i="21"/>
  <c r="J137" i="21"/>
  <c r="I123" i="21"/>
  <c r="J123" i="21"/>
  <c r="T123" i="21"/>
  <c r="S123" i="21"/>
  <c r="R123" i="21"/>
  <c r="R118" i="21"/>
  <c r="T118" i="21"/>
  <c r="S118" i="21"/>
  <c r="T135" i="21"/>
  <c r="R135" i="21"/>
  <c r="S135" i="21"/>
  <c r="I127" i="21"/>
  <c r="J127" i="21"/>
  <c r="R127" i="21"/>
  <c r="S127" i="21"/>
  <c r="T127" i="21"/>
  <c r="I138" i="21"/>
  <c r="S138" i="21"/>
  <c r="T138" i="21"/>
  <c r="R138" i="21"/>
  <c r="I134" i="21"/>
  <c r="S134" i="21"/>
  <c r="T134" i="21"/>
  <c r="R134" i="21"/>
  <c r="J134" i="21"/>
  <c r="I117" i="21"/>
  <c r="S117" i="21"/>
  <c r="R117" i="21"/>
  <c r="T117" i="21"/>
  <c r="H238" i="24"/>
  <c r="B302" i="24" s="1"/>
  <c r="F141" i="21"/>
  <c r="G84" i="20"/>
  <c r="D141" i="21"/>
  <c r="T128" i="21"/>
  <c r="R128" i="21"/>
  <c r="S128" i="21"/>
  <c r="S124" i="21"/>
  <c r="R124" i="21"/>
  <c r="T124" i="21"/>
  <c r="S120" i="21"/>
  <c r="R120" i="21"/>
  <c r="T120" i="21"/>
  <c r="J242" i="18" l="1"/>
  <c r="K242" i="18" s="1"/>
  <c r="J237" i="18"/>
  <c r="K237" i="18" s="1"/>
  <c r="J328" i="18"/>
  <c r="K328" i="18" s="1"/>
  <c r="J257" i="18"/>
  <c r="K257" i="18" s="1"/>
  <c r="J228" i="18"/>
  <c r="K228" i="18" s="1"/>
  <c r="J375" i="18"/>
  <c r="K375" i="18" s="1"/>
  <c r="J335" i="18"/>
  <c r="K335" i="18" s="1"/>
  <c r="J313" i="18"/>
  <c r="K313" i="18" s="1"/>
  <c r="J226" i="18"/>
  <c r="K226" i="18" s="1"/>
  <c r="J300" i="18"/>
  <c r="K300" i="18" s="1"/>
  <c r="J292" i="18"/>
  <c r="K292" i="18" s="1"/>
  <c r="J318" i="18"/>
  <c r="K318" i="18" s="1"/>
  <c r="J378" i="18"/>
  <c r="K378" i="18" s="1"/>
  <c r="J361" i="18"/>
  <c r="K361" i="18" s="1"/>
  <c r="J302" i="18"/>
  <c r="K302" i="18" s="1"/>
  <c r="J236" i="18"/>
  <c r="K236" i="18" s="1"/>
  <c r="J272" i="18"/>
  <c r="K272" i="18" s="1"/>
  <c r="J295" i="18"/>
  <c r="K295" i="18" s="1"/>
  <c r="J317" i="18"/>
  <c r="K317" i="18" s="1"/>
  <c r="J221" i="18"/>
  <c r="K221" i="18" s="1"/>
  <c r="J251" i="18"/>
  <c r="K251" i="18" s="1"/>
  <c r="J284" i="18"/>
  <c r="K284" i="18" s="1"/>
  <c r="J330" i="18"/>
  <c r="K330" i="18" s="1"/>
  <c r="J296" i="18"/>
  <c r="K296" i="18" s="1"/>
  <c r="J368" i="18"/>
  <c r="K368" i="18" s="1"/>
  <c r="J362" i="18"/>
  <c r="K362" i="18" s="1"/>
  <c r="J279" i="18"/>
  <c r="K279" i="18" s="1"/>
  <c r="J222" i="18"/>
  <c r="K222" i="18" s="1"/>
  <c r="J256" i="18"/>
  <c r="K256" i="18" s="1"/>
  <c r="J282" i="18"/>
  <c r="K282" i="18" s="1"/>
  <c r="J288" i="18"/>
  <c r="K288" i="18" s="1"/>
  <c r="R129" i="21"/>
  <c r="J339" i="18"/>
  <c r="K339" i="18" s="1"/>
  <c r="E65" i="25"/>
  <c r="J371" i="18"/>
  <c r="K371" i="18" s="1"/>
  <c r="J264" i="18"/>
  <c r="K264" i="18" s="1"/>
  <c r="J338" i="18"/>
  <c r="K338" i="18" s="1"/>
  <c r="J364" i="18"/>
  <c r="K364" i="18" s="1"/>
  <c r="J343" i="18"/>
  <c r="K343" i="18" s="1"/>
  <c r="J308" i="18"/>
  <c r="K308" i="18" s="1"/>
  <c r="J333" i="18"/>
  <c r="K333" i="18" s="1"/>
  <c r="J348" i="18"/>
  <c r="K348" i="18" s="1"/>
  <c r="J310" i="18"/>
  <c r="K310" i="18" s="1"/>
  <c r="J245" i="18"/>
  <c r="K245" i="18" s="1"/>
  <c r="J232" i="18"/>
  <c r="K232" i="18" s="1"/>
  <c r="J331" i="18"/>
  <c r="K331" i="18" s="1"/>
  <c r="J304" i="18"/>
  <c r="K304" i="18" s="1"/>
  <c r="J344" i="18"/>
  <c r="K344" i="18" s="1"/>
  <c r="J306" i="18"/>
  <c r="K306" i="18" s="1"/>
  <c r="J315" i="18"/>
  <c r="K315" i="18" s="1"/>
  <c r="J355" i="18"/>
  <c r="K355" i="18" s="1"/>
  <c r="J366" i="18"/>
  <c r="K366" i="18" s="1"/>
  <c r="J370" i="18"/>
  <c r="K370" i="18" s="1"/>
  <c r="J337" i="18"/>
  <c r="K337" i="18" s="1"/>
  <c r="E69" i="25"/>
  <c r="J250" i="18"/>
  <c r="K250" i="18" s="1"/>
  <c r="J341" i="18"/>
  <c r="K341" i="18" s="1"/>
  <c r="J372" i="18"/>
  <c r="K372" i="18" s="1"/>
  <c r="J303" i="18"/>
  <c r="K303" i="18" s="1"/>
  <c r="J332" i="18"/>
  <c r="K332" i="18" s="1"/>
  <c r="J329" i="18"/>
  <c r="K329" i="18" s="1"/>
  <c r="J379" i="18"/>
  <c r="K379" i="18" s="1"/>
  <c r="J311" i="18"/>
  <c r="K311" i="18" s="1"/>
  <c r="J353" i="18"/>
  <c r="K353" i="18" s="1"/>
  <c r="J320" i="18"/>
  <c r="K320" i="18" s="1"/>
  <c r="J301" i="18"/>
  <c r="K301" i="18" s="1"/>
  <c r="J305" i="18"/>
  <c r="K305" i="18" s="1"/>
  <c r="J334" i="18"/>
  <c r="K334" i="18" s="1"/>
  <c r="M217" i="18"/>
  <c r="M218" i="18" s="1"/>
  <c r="J346" i="18"/>
  <c r="K346" i="18" s="1"/>
  <c r="J259" i="18"/>
  <c r="K259" i="18" s="1"/>
  <c r="J359" i="18"/>
  <c r="K359" i="18" s="1"/>
  <c r="J319" i="18"/>
  <c r="K319" i="18" s="1"/>
  <c r="J253" i="18"/>
  <c r="K253" i="18" s="1"/>
  <c r="J224" i="18"/>
  <c r="K224" i="18" s="1"/>
  <c r="J297" i="18"/>
  <c r="K297" i="18" s="1"/>
  <c r="P141" i="21"/>
  <c r="Q141" i="21"/>
  <c r="O141" i="21"/>
  <c r="Q140" i="21"/>
  <c r="K140" i="21"/>
  <c r="P140" i="21"/>
  <c r="O140" i="21"/>
  <c r="L218" i="18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S141" i="21"/>
  <c r="R141" i="21"/>
  <c r="T141" i="21"/>
  <c r="I140" i="21"/>
  <c r="R140" i="21"/>
  <c r="T140" i="21"/>
  <c r="J140" i="21"/>
  <c r="S140" i="21"/>
  <c r="M219" i="18" l="1"/>
  <c r="N218" i="18"/>
  <c r="N219" i="18" l="1"/>
  <c r="M220" i="18"/>
  <c r="M221" i="18" l="1"/>
  <c r="N221" i="18" s="1"/>
  <c r="N220" i="18"/>
  <c r="M222" i="18" l="1"/>
  <c r="M223" i="18" s="1"/>
  <c r="N222" i="18" l="1"/>
  <c r="N223" i="18"/>
  <c r="M224" i="18"/>
  <c r="M225" i="18" l="1"/>
  <c r="N225" i="18" s="1"/>
  <c r="N224" i="18"/>
  <c r="M226" i="18" l="1"/>
  <c r="M227" i="18" s="1"/>
  <c r="N226" i="18" l="1"/>
  <c r="N227" i="18"/>
  <c r="M228" i="18"/>
  <c r="N228" i="18" l="1"/>
  <c r="M229" i="18"/>
  <c r="M230" i="18" l="1"/>
  <c r="N229" i="18"/>
  <c r="N230" i="18" l="1"/>
  <c r="M231" i="18"/>
  <c r="M232" i="18" l="1"/>
  <c r="N232" i="18" s="1"/>
  <c r="N231" i="18"/>
  <c r="M233" i="18" l="1"/>
  <c r="M234" i="18" s="1"/>
  <c r="N234" i="18" s="1"/>
  <c r="M235" i="18" l="1"/>
  <c r="N235" i="18" s="1"/>
  <c r="N233" i="18"/>
  <c r="M236" i="18" l="1"/>
  <c r="N236" i="18" s="1"/>
  <c r="M237" i="18" l="1"/>
  <c r="M238" i="18" s="1"/>
  <c r="N237" i="18" l="1"/>
  <c r="M239" i="18"/>
  <c r="N239" i="18" s="1"/>
  <c r="N238" i="18"/>
  <c r="M240" i="18" l="1"/>
  <c r="M241" i="18" l="1"/>
  <c r="N240" i="18"/>
  <c r="M242" i="18" l="1"/>
  <c r="N242" i="18" s="1"/>
  <c r="N241" i="18"/>
  <c r="M243" i="18" l="1"/>
  <c r="M244" i="18" l="1"/>
  <c r="N243" i="18"/>
  <c r="M245" i="18" l="1"/>
  <c r="N245" i="18" s="1"/>
  <c r="N244" i="18"/>
  <c r="M246" i="18" l="1"/>
  <c r="M247" i="18" l="1"/>
  <c r="N246" i="18"/>
  <c r="M248" i="18" l="1"/>
  <c r="N248" i="18" s="1"/>
  <c r="N247" i="18"/>
  <c r="M249" i="18" l="1"/>
  <c r="M250" i="18" l="1"/>
  <c r="N249" i="18"/>
  <c r="M251" i="18" l="1"/>
  <c r="N251" i="18" s="1"/>
  <c r="N250" i="18"/>
  <c r="M252" i="18" l="1"/>
  <c r="M253" i="18" l="1"/>
  <c r="N252" i="18"/>
  <c r="M254" i="18" l="1"/>
  <c r="N254" i="18" s="1"/>
  <c r="N253" i="18"/>
  <c r="M255" i="18" l="1"/>
  <c r="M256" i="18" l="1"/>
  <c r="N255" i="18"/>
  <c r="M257" i="18" l="1"/>
  <c r="N257" i="18" s="1"/>
  <c r="N256" i="18"/>
  <c r="M258" i="18" l="1"/>
  <c r="M259" i="18" l="1"/>
  <c r="N258" i="18"/>
  <c r="M260" i="18" l="1"/>
  <c r="N260" i="18" s="1"/>
  <c r="N259" i="18"/>
  <c r="M261" i="18" l="1"/>
  <c r="M262" i="18" l="1"/>
  <c r="N261" i="18"/>
  <c r="M263" i="18" l="1"/>
  <c r="N263" i="18" s="1"/>
  <c r="N262" i="18"/>
  <c r="M264" i="18" l="1"/>
  <c r="M265" i="18" l="1"/>
  <c r="N264" i="18"/>
  <c r="M266" i="18" l="1"/>
  <c r="N266" i="18" s="1"/>
  <c r="N265" i="18"/>
  <c r="M267" i="18" l="1"/>
  <c r="M268" i="18" l="1"/>
  <c r="N267" i="18"/>
  <c r="M269" i="18" l="1"/>
  <c r="N269" i="18" s="1"/>
  <c r="N268" i="18"/>
  <c r="M270" i="18" l="1"/>
  <c r="M271" i="18" l="1"/>
  <c r="N270" i="18"/>
  <c r="M272" i="18" l="1"/>
  <c r="M273" i="18" s="1"/>
  <c r="N273" i="18" s="1"/>
  <c r="N271" i="18"/>
  <c r="M274" i="18" l="1"/>
  <c r="M275" i="18" s="1"/>
  <c r="N275" i="18" s="1"/>
  <c r="N272" i="18"/>
  <c r="N274" i="18" l="1"/>
  <c r="M276" i="18"/>
  <c r="N276" i="18" s="1"/>
  <c r="M277" i="18" l="1"/>
  <c r="N277" i="18" s="1"/>
  <c r="M278" i="18" l="1"/>
  <c r="N278" i="18" s="1"/>
  <c r="M279" i="18" l="1"/>
  <c r="N279" i="18" s="1"/>
  <c r="M280" i="18" l="1"/>
  <c r="N280" i="18" s="1"/>
  <c r="M281" i="18" l="1"/>
  <c r="M282" i="18" s="1"/>
  <c r="N282" i="18" l="1"/>
  <c r="M283" i="18"/>
  <c r="M284" i="18" s="1"/>
  <c r="M285" i="18" s="1"/>
  <c r="N281" i="18"/>
  <c r="N283" i="18" l="1"/>
  <c r="N284" i="18"/>
  <c r="M286" i="18"/>
  <c r="N285" i="18"/>
  <c r="M287" i="18" l="1"/>
  <c r="N286" i="18"/>
  <c r="M288" i="18" l="1"/>
  <c r="N287" i="18"/>
  <c r="M289" i="18" l="1"/>
  <c r="N288" i="18"/>
  <c r="M290" i="18" l="1"/>
  <c r="N290" i="18"/>
  <c r="N289" i="18"/>
  <c r="M291" i="18" l="1"/>
  <c r="M292" i="18" l="1"/>
  <c r="N292" i="18" s="1"/>
  <c r="N291" i="18"/>
  <c r="M293" i="18" l="1"/>
  <c r="M294" i="18" l="1"/>
  <c r="N293" i="18"/>
  <c r="M295" i="18" l="1"/>
  <c r="N294" i="18"/>
  <c r="M296" i="18" l="1"/>
  <c r="N295" i="18"/>
  <c r="M297" i="18" l="1"/>
  <c r="N297" i="18" s="1"/>
  <c r="N296" i="18"/>
  <c r="M298" i="18" l="1"/>
  <c r="M299" i="18" l="1"/>
  <c r="N298" i="18"/>
  <c r="M300" i="18" l="1"/>
  <c r="N299" i="18"/>
  <c r="M301" i="18" l="1"/>
  <c r="N300" i="18"/>
  <c r="M302" i="18" l="1"/>
  <c r="N301" i="18"/>
  <c r="M303" i="18" l="1"/>
  <c r="N302" i="18"/>
  <c r="M304" i="18" l="1"/>
  <c r="N303" i="18"/>
  <c r="M305" i="18" l="1"/>
  <c r="N304" i="18"/>
  <c r="M306" i="18" l="1"/>
  <c r="N305" i="18"/>
  <c r="M307" i="18" l="1"/>
  <c r="N307" i="18" s="1"/>
  <c r="N306" i="18"/>
  <c r="M308" i="18" l="1"/>
  <c r="M309" i="18" l="1"/>
  <c r="N308" i="18"/>
  <c r="M310" i="18" l="1"/>
  <c r="N309" i="18"/>
  <c r="M311" i="18" l="1"/>
  <c r="N311" i="18" s="1"/>
  <c r="N310" i="18"/>
  <c r="M312" i="18" l="1"/>
  <c r="M313" i="18" l="1"/>
  <c r="N312" i="18"/>
  <c r="M314" i="18" l="1"/>
  <c r="N313" i="18"/>
  <c r="M315" i="18" l="1"/>
  <c r="N314" i="18"/>
  <c r="M316" i="18" l="1"/>
  <c r="N315" i="18"/>
  <c r="M317" i="18" l="1"/>
  <c r="N316" i="18"/>
  <c r="M318" i="18" l="1"/>
  <c r="N318" i="18" s="1"/>
  <c r="N317" i="18"/>
  <c r="M319" i="18" l="1"/>
  <c r="M320" i="18" l="1"/>
  <c r="N319" i="18"/>
  <c r="M321" i="18" l="1"/>
  <c r="N320" i="18"/>
  <c r="M322" i="18" l="1"/>
  <c r="N322" i="18" s="1"/>
  <c r="N321" i="18"/>
  <c r="M323" i="18" l="1"/>
  <c r="M324" i="18" l="1"/>
  <c r="N323" i="18"/>
  <c r="M325" i="18" l="1"/>
  <c r="N324" i="18"/>
  <c r="M326" i="18" l="1"/>
  <c r="N325" i="18"/>
  <c r="M327" i="18" l="1"/>
  <c r="N326" i="18"/>
  <c r="M328" i="18" l="1"/>
  <c r="N327" i="18"/>
  <c r="M329" i="18" l="1"/>
  <c r="N328" i="18"/>
  <c r="M330" i="18" l="1"/>
  <c r="N329" i="18"/>
  <c r="M331" i="18" l="1"/>
  <c r="N330" i="18"/>
  <c r="M332" i="18" l="1"/>
  <c r="N331" i="18"/>
  <c r="M333" i="18" l="1"/>
  <c r="N332" i="18"/>
  <c r="M334" i="18" l="1"/>
  <c r="N333" i="18"/>
  <c r="M335" i="18" l="1"/>
  <c r="N334" i="18"/>
  <c r="M336" i="18" l="1"/>
  <c r="N335" i="18"/>
  <c r="M337" i="18" l="1"/>
  <c r="N336" i="18"/>
  <c r="M338" i="18" l="1"/>
  <c r="N337" i="18"/>
  <c r="M339" i="18" l="1"/>
  <c r="N339" i="18" s="1"/>
  <c r="N338" i="18"/>
  <c r="M340" i="18" l="1"/>
  <c r="M341" i="18" l="1"/>
  <c r="N341" i="18" s="1"/>
  <c r="N340" i="18"/>
  <c r="M342" i="18" l="1"/>
  <c r="N342" i="18" s="1"/>
  <c r="M343" i="18" l="1"/>
  <c r="N343" i="18" s="1"/>
  <c r="M344" i="18" l="1"/>
  <c r="N344" i="18" s="1"/>
  <c r="M345" i="18" l="1"/>
  <c r="N345" i="18" s="1"/>
  <c r="M346" i="18" l="1"/>
  <c r="N346" i="18" s="1"/>
  <c r="M347" i="18" l="1"/>
  <c r="N347" i="18" s="1"/>
  <c r="M348" i="18" l="1"/>
  <c r="N348" i="18" s="1"/>
  <c r="M349" i="18" l="1"/>
  <c r="N349" i="18" s="1"/>
  <c r="M350" i="18" l="1"/>
  <c r="N350" i="18" s="1"/>
  <c r="M351" i="18" l="1"/>
  <c r="N351" i="18" s="1"/>
  <c r="M352" i="18" l="1"/>
  <c r="N352" i="18" s="1"/>
  <c r="M353" i="18" l="1"/>
  <c r="N353" i="18" s="1"/>
  <c r="M354" i="18" l="1"/>
  <c r="N354" i="18" s="1"/>
  <c r="M355" i="18" l="1"/>
  <c r="N355" i="18" s="1"/>
  <c r="M356" i="18" l="1"/>
  <c r="N356" i="18" s="1"/>
  <c r="M357" i="18" l="1"/>
  <c r="N357" i="18" s="1"/>
  <c r="M358" i="18" l="1"/>
  <c r="N358" i="18" s="1"/>
  <c r="M359" i="18" l="1"/>
  <c r="N359" i="18" s="1"/>
  <c r="M360" i="18" l="1"/>
  <c r="M361" i="18" l="1"/>
  <c r="N360" i="18"/>
  <c r="M362" i="18" l="1"/>
  <c r="N361" i="18"/>
  <c r="M363" i="18" l="1"/>
  <c r="N362" i="18"/>
  <c r="M364" i="18" l="1"/>
  <c r="N363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M374" i="18" l="1"/>
  <c r="N373" i="18"/>
  <c r="M375" i="18" l="1"/>
  <c r="N374" i="18"/>
  <c r="M376" i="18" l="1"/>
  <c r="N375" i="18"/>
  <c r="M377" i="18" l="1"/>
  <c r="N376" i="18"/>
  <c r="M378" i="18" l="1"/>
  <c r="N377" i="18"/>
  <c r="M379" i="18" l="1"/>
  <c r="N378" i="18"/>
  <c r="N379" i="18" l="1"/>
  <c r="N217" i="18"/>
  <c r="B387" i="18" s="1"/>
  <c r="D426" i="18" l="1"/>
  <c r="D438" i="18"/>
  <c r="G438" i="18"/>
  <c r="F439" i="18"/>
  <c r="E438" i="18"/>
  <c r="D429" i="18"/>
  <c r="C424" i="18"/>
  <c r="G424" i="18"/>
  <c r="D424" i="18"/>
  <c r="D436" i="18"/>
  <c r="C422" i="18"/>
  <c r="C437" i="18"/>
  <c r="G433" i="18"/>
  <c r="F430" i="18"/>
  <c r="G427" i="18"/>
  <c r="C439" i="18"/>
  <c r="F429" i="18"/>
  <c r="B423" i="18"/>
  <c r="B435" i="18"/>
  <c r="E434" i="18"/>
  <c r="B427" i="18"/>
  <c r="C432" i="18"/>
  <c r="D432" i="18"/>
  <c r="F434" i="18"/>
  <c r="B430" i="18"/>
  <c r="E425" i="18"/>
  <c r="E431" i="18"/>
  <c r="C423" i="18"/>
  <c r="G439" i="18"/>
  <c r="D427" i="18"/>
  <c r="D439" i="18"/>
  <c r="G436" i="18"/>
  <c r="D430" i="18"/>
  <c r="C425" i="18"/>
  <c r="F424" i="18"/>
  <c r="D425" i="18"/>
  <c r="G431" i="18"/>
  <c r="D437" i="18"/>
  <c r="G437" i="18"/>
  <c r="F426" i="18"/>
  <c r="D423" i="18"/>
  <c r="C435" i="18"/>
  <c r="C436" i="18"/>
  <c r="G426" i="18"/>
  <c r="G428" i="18"/>
  <c r="C428" i="18"/>
  <c r="C429" i="18"/>
  <c r="C434" i="18"/>
  <c r="B422" i="18"/>
  <c r="D434" i="18"/>
  <c r="E433" i="18"/>
  <c r="C431" i="18"/>
  <c r="B433" i="18"/>
  <c r="F435" i="18"/>
  <c r="B440" i="18"/>
  <c r="E432" i="18"/>
  <c r="F440" i="18"/>
  <c r="G440" i="18"/>
  <c r="B428" i="18"/>
  <c r="F425" i="18"/>
  <c r="F436" i="18"/>
  <c r="E437" i="18"/>
  <c r="F423" i="18"/>
  <c r="E439" i="18"/>
  <c r="C433" i="18"/>
  <c r="C438" i="18"/>
  <c r="D428" i="18"/>
  <c r="F431" i="18"/>
  <c r="G423" i="18"/>
  <c r="F438" i="18"/>
  <c r="D422" i="18"/>
  <c r="B436" i="18"/>
  <c r="E436" i="18"/>
  <c r="F437" i="18"/>
  <c r="C430" i="18"/>
  <c r="D440" i="18"/>
  <c r="B434" i="18"/>
  <c r="D433" i="18"/>
  <c r="B438" i="18"/>
  <c r="E422" i="18"/>
  <c r="E426" i="18"/>
  <c r="B439" i="18"/>
  <c r="C440" i="18"/>
  <c r="B432" i="18"/>
  <c r="E430" i="18"/>
  <c r="E424" i="18"/>
  <c r="F432" i="18"/>
  <c r="E440" i="18"/>
  <c r="B425" i="18"/>
  <c r="G429" i="18"/>
  <c r="G430" i="18"/>
  <c r="F427" i="18"/>
  <c r="G432" i="18"/>
  <c r="C426" i="18"/>
  <c r="G425" i="18"/>
  <c r="G434" i="18"/>
  <c r="G435" i="18"/>
  <c r="F422" i="18"/>
  <c r="G422" i="18"/>
  <c r="E427" i="18"/>
  <c r="C427" i="18"/>
  <c r="F428" i="18"/>
  <c r="D431" i="18"/>
  <c r="E435" i="18"/>
  <c r="B424" i="18"/>
  <c r="B437" i="18"/>
  <c r="B429" i="18"/>
  <c r="D435" i="18"/>
  <c r="E423" i="18"/>
  <c r="B426" i="18"/>
  <c r="B431" i="18"/>
  <c r="F433" i="18"/>
  <c r="E429" i="18"/>
  <c r="E428" i="18"/>
  <c r="H427" i="18" l="1"/>
  <c r="H440" i="18"/>
  <c r="E34" i="19"/>
  <c r="H435" i="18"/>
  <c r="E468" i="22"/>
  <c r="G436" i="22"/>
  <c r="G33" i="19"/>
  <c r="B31" i="19"/>
  <c r="B372" i="22"/>
  <c r="C60" i="22"/>
  <c r="H422" i="18"/>
  <c r="E21" i="19"/>
  <c r="D39" i="19"/>
  <c r="D618" i="22"/>
  <c r="B35" i="19"/>
  <c r="B86" i="19" s="1"/>
  <c r="B498" i="22"/>
  <c r="H439" i="18"/>
  <c r="E31" i="19"/>
  <c r="E372" i="22"/>
  <c r="H432" i="18"/>
  <c r="C30" i="19"/>
  <c r="C340" i="22"/>
  <c r="C33" i="19"/>
  <c r="C436" i="22"/>
  <c r="C92" i="22"/>
  <c r="C22" i="19"/>
  <c r="F436" i="22"/>
  <c r="F33" i="19"/>
  <c r="E33" i="19"/>
  <c r="E84" i="19" s="1"/>
  <c r="E436" i="22"/>
  <c r="H434" i="18"/>
  <c r="B340" i="22"/>
  <c r="B30" i="19"/>
  <c r="B28" i="19"/>
  <c r="B276" i="22"/>
  <c r="D30" i="19"/>
  <c r="D340" i="22"/>
  <c r="C618" i="22"/>
  <c r="C39" i="19"/>
  <c r="B558" i="22"/>
  <c r="B37" i="19"/>
  <c r="C308" i="22"/>
  <c r="C29" i="19"/>
  <c r="B244" i="22"/>
  <c r="B27" i="19"/>
  <c r="B39" i="19"/>
  <c r="B618" i="22"/>
  <c r="E32" i="19"/>
  <c r="E404" i="22"/>
  <c r="H433" i="18"/>
  <c r="C28" i="19"/>
  <c r="C276" i="22"/>
  <c r="E340" i="22"/>
  <c r="H431" i="18"/>
  <c r="E30" i="19"/>
  <c r="D31" i="19"/>
  <c r="D372" i="22"/>
  <c r="B34" i="19"/>
  <c r="B468" i="22"/>
  <c r="F404" i="22"/>
  <c r="F32" i="19"/>
  <c r="E27" i="19"/>
  <c r="E78" i="19" s="1"/>
  <c r="D244" i="22"/>
  <c r="H428" i="18"/>
  <c r="B184" i="22"/>
  <c r="B25" i="19"/>
  <c r="B36" i="19"/>
  <c r="B528" i="22"/>
  <c r="C25" i="19"/>
  <c r="C184" i="22"/>
  <c r="H424" i="18"/>
  <c r="B588" i="22"/>
  <c r="B38" i="19"/>
  <c r="D404" i="22"/>
  <c r="D32" i="19"/>
  <c r="H437" i="18"/>
  <c r="F34" i="19"/>
  <c r="F468" i="22"/>
  <c r="D436" i="22"/>
  <c r="D33" i="19"/>
  <c r="C244" i="22"/>
  <c r="C27" i="19"/>
  <c r="C468" i="22"/>
  <c r="C34" i="19"/>
  <c r="C152" i="22"/>
  <c r="E24" i="19"/>
  <c r="H425" i="18"/>
  <c r="C372" i="22"/>
  <c r="C31" i="19"/>
  <c r="B92" i="22"/>
  <c r="B22" i="19"/>
  <c r="D34" i="19"/>
  <c r="D468" i="22"/>
  <c r="D276" i="22"/>
  <c r="E28" i="19"/>
  <c r="H429" i="18"/>
  <c r="E22" i="19"/>
  <c r="D92" i="22"/>
  <c r="H423" i="18"/>
  <c r="B23" i="19"/>
  <c r="B120" i="22"/>
  <c r="G34" i="19"/>
  <c r="G468" i="22"/>
  <c r="B24" i="19"/>
  <c r="B152" i="22"/>
  <c r="H430" i="18"/>
  <c r="D308" i="22"/>
  <c r="E29" i="19"/>
  <c r="E25" i="19"/>
  <c r="D184" i="22"/>
  <c r="H426" i="18"/>
  <c r="B436" i="22"/>
  <c r="B33" i="19"/>
  <c r="H436" i="18"/>
  <c r="C404" i="22"/>
  <c r="C32" i="19"/>
  <c r="B32" i="19"/>
  <c r="B404" i="22"/>
  <c r="B60" i="22"/>
  <c r="B21" i="19"/>
  <c r="B308" i="22"/>
  <c r="B29" i="19"/>
  <c r="B212" i="22"/>
  <c r="B26" i="19"/>
  <c r="G404" i="22"/>
  <c r="G32" i="19"/>
  <c r="H438" i="18"/>
  <c r="G83" i="19" l="1"/>
  <c r="G405" i="22" s="1"/>
  <c r="G407" i="22" s="1"/>
  <c r="F184" i="22"/>
  <c r="G85" i="19"/>
  <c r="G469" i="22" s="1"/>
  <c r="G471" i="22" s="1"/>
  <c r="F92" i="22"/>
  <c r="F276" i="22"/>
  <c r="E92" i="22"/>
  <c r="E75" i="19"/>
  <c r="E121" i="19" s="1"/>
  <c r="C78" i="19"/>
  <c r="C245" i="22" s="1"/>
  <c r="C247" i="22" s="1"/>
  <c r="B76" i="19"/>
  <c r="B185" i="22" s="1"/>
  <c r="E124" i="19"/>
  <c r="D245" i="22"/>
  <c r="D247" i="22" s="1"/>
  <c r="B85" i="19"/>
  <c r="B469" i="22" s="1"/>
  <c r="B471" i="22" s="1"/>
  <c r="B90" i="19"/>
  <c r="B136" i="19" s="1"/>
  <c r="B79" i="19"/>
  <c r="B277" i="22" s="1"/>
  <c r="B279" i="22" s="1"/>
  <c r="I436" i="22"/>
  <c r="C73" i="19"/>
  <c r="C93" i="22" s="1"/>
  <c r="E82" i="19"/>
  <c r="E128" i="19" s="1"/>
  <c r="D60" i="22"/>
  <c r="C212" i="22"/>
  <c r="B80" i="19"/>
  <c r="B309" i="22" s="1"/>
  <c r="B311" i="22" s="1"/>
  <c r="H404" i="22"/>
  <c r="E308" i="22"/>
  <c r="B83" i="19"/>
  <c r="B405" i="22" s="1"/>
  <c r="B84" i="19"/>
  <c r="B437" i="22" s="1"/>
  <c r="E76" i="19"/>
  <c r="C120" i="22"/>
  <c r="E73" i="19"/>
  <c r="E119" i="19" s="1"/>
  <c r="C82" i="19"/>
  <c r="C373" i="22" s="1"/>
  <c r="D152" i="22"/>
  <c r="F85" i="19"/>
  <c r="F469" i="22" s="1"/>
  <c r="F471" i="22" s="1"/>
  <c r="B89" i="19"/>
  <c r="B135" i="19" s="1"/>
  <c r="C76" i="19"/>
  <c r="C185" i="22" s="1"/>
  <c r="C187" i="22" s="1"/>
  <c r="B187" i="22"/>
  <c r="E184" i="22"/>
  <c r="F83" i="19"/>
  <c r="F405" i="22" s="1"/>
  <c r="F407" i="22" s="1"/>
  <c r="G340" i="22"/>
  <c r="I404" i="22"/>
  <c r="B78" i="19"/>
  <c r="B245" i="22" s="1"/>
  <c r="B247" i="22" s="1"/>
  <c r="B88" i="19"/>
  <c r="B134" i="19" s="1"/>
  <c r="B81" i="19"/>
  <c r="B341" i="22" s="1"/>
  <c r="B343" i="22" s="1"/>
  <c r="E130" i="19"/>
  <c r="E437" i="22"/>
  <c r="E439" i="22" s="1"/>
  <c r="C95" i="22"/>
  <c r="C81" i="19"/>
  <c r="C341" i="22" s="1"/>
  <c r="C343" i="22" s="1"/>
  <c r="D90" i="19"/>
  <c r="D619" i="22" s="1"/>
  <c r="D621" i="22" s="1"/>
  <c r="I468" i="22"/>
  <c r="B77" i="19"/>
  <c r="B123" i="19" s="1"/>
  <c r="B72" i="19"/>
  <c r="B61" i="22" s="1"/>
  <c r="B63" i="22" s="1"/>
  <c r="C83" i="19"/>
  <c r="C405" i="22" s="1"/>
  <c r="C407" i="22" s="1"/>
  <c r="H436" i="22"/>
  <c r="B439" i="22"/>
  <c r="E80" i="19"/>
  <c r="E126" i="19" s="1"/>
  <c r="E253" i="19" s="1"/>
  <c r="B75" i="19"/>
  <c r="B153" i="22" s="1"/>
  <c r="B155" i="22" s="1"/>
  <c r="B74" i="19"/>
  <c r="B120" i="19" s="1"/>
  <c r="D85" i="19"/>
  <c r="D469" i="22" s="1"/>
  <c r="D471" i="22" s="1"/>
  <c r="C375" i="22"/>
  <c r="C85" i="19"/>
  <c r="C469" i="22" s="1"/>
  <c r="C471" i="22" s="1"/>
  <c r="D84" i="19"/>
  <c r="D437" i="22" s="1"/>
  <c r="D439" i="22" s="1"/>
  <c r="C588" i="22"/>
  <c r="C528" i="22"/>
  <c r="D82" i="19"/>
  <c r="D373" i="22" s="1"/>
  <c r="D375" i="22" s="1"/>
  <c r="E83" i="19"/>
  <c r="E129" i="19" s="1"/>
  <c r="E244" i="22"/>
  <c r="C558" i="22"/>
  <c r="D81" i="19"/>
  <c r="D341" i="22" s="1"/>
  <c r="D343" i="22" s="1"/>
  <c r="F84" i="19"/>
  <c r="F437" i="22" s="1"/>
  <c r="F439" i="22" s="1"/>
  <c r="C498" i="22"/>
  <c r="E72" i="19"/>
  <c r="E118" i="19" s="1"/>
  <c r="B82" i="19"/>
  <c r="B373" i="22" s="1"/>
  <c r="B375" i="22" s="1"/>
  <c r="F308" i="22"/>
  <c r="E79" i="19"/>
  <c r="B73" i="19"/>
  <c r="B93" i="22" s="1"/>
  <c r="E93" i="22" s="1"/>
  <c r="D83" i="19"/>
  <c r="D405" i="22" s="1"/>
  <c r="D407" i="22" s="1"/>
  <c r="B87" i="19"/>
  <c r="F244" i="22"/>
  <c r="H468" i="22"/>
  <c r="E81" i="19"/>
  <c r="E127" i="19" s="1"/>
  <c r="C79" i="19"/>
  <c r="C277" i="22" s="1"/>
  <c r="C279" i="22" s="1"/>
  <c r="E618" i="22"/>
  <c r="F618" i="22"/>
  <c r="C80" i="19"/>
  <c r="C309" i="22" s="1"/>
  <c r="C311" i="22" s="1"/>
  <c r="C90" i="19"/>
  <c r="C619" i="22" s="1"/>
  <c r="C621" i="22" s="1"/>
  <c r="C84" i="19"/>
  <c r="C437" i="22" s="1"/>
  <c r="C439" i="22" s="1"/>
  <c r="G372" i="22"/>
  <c r="B132" i="19"/>
  <c r="B499" i="22"/>
  <c r="C499" i="22" s="1"/>
  <c r="B178" i="19"/>
  <c r="C206" i="19"/>
  <c r="C14" i="21" s="1"/>
  <c r="G84" i="19"/>
  <c r="G437" i="22" s="1"/>
  <c r="G439" i="22" s="1"/>
  <c r="E85" i="19"/>
  <c r="E131" i="19" s="1"/>
  <c r="B125" i="19" l="1"/>
  <c r="B251" i="19" s="1"/>
  <c r="D127" i="19"/>
  <c r="D257" i="19" s="1"/>
  <c r="B130" i="19"/>
  <c r="B267" i="19" s="1"/>
  <c r="E245" i="22"/>
  <c r="E247" i="22" s="1"/>
  <c r="B129" i="19"/>
  <c r="B265" i="19" s="1"/>
  <c r="G130" i="19"/>
  <c r="G268" i="19" s="1"/>
  <c r="D129" i="19"/>
  <c r="D265" i="19" s="1"/>
  <c r="B119" i="19"/>
  <c r="B227" i="19" s="1"/>
  <c r="F130" i="19"/>
  <c r="F268" i="19" s="1"/>
  <c r="C126" i="19"/>
  <c r="C253" i="19" s="1"/>
  <c r="B128" i="19"/>
  <c r="B261" i="19" s="1"/>
  <c r="C127" i="19"/>
  <c r="C255" i="19" s="1"/>
  <c r="B124" i="19"/>
  <c r="B247" i="19" s="1"/>
  <c r="C129" i="19"/>
  <c r="C265" i="19" s="1"/>
  <c r="C119" i="19"/>
  <c r="C227" i="19" s="1"/>
  <c r="C130" i="19"/>
  <c r="C268" i="19" s="1"/>
  <c r="D130" i="19"/>
  <c r="D267" i="19" s="1"/>
  <c r="F129" i="19"/>
  <c r="F264" i="19" s="1"/>
  <c r="B126" i="19"/>
  <c r="B253" i="19" s="1"/>
  <c r="L76" i="21" s="1"/>
  <c r="B122" i="19"/>
  <c r="C131" i="19"/>
  <c r="C270" i="19" s="1"/>
  <c r="B131" i="19"/>
  <c r="B270" i="19" s="1"/>
  <c r="B291" i="19"/>
  <c r="B290" i="19"/>
  <c r="B289" i="19"/>
  <c r="E236" i="19"/>
  <c r="E235" i="19"/>
  <c r="E237" i="19"/>
  <c r="B287" i="19"/>
  <c r="B286" i="19"/>
  <c r="B285" i="19"/>
  <c r="E256" i="19"/>
  <c r="E255" i="19"/>
  <c r="E257" i="19"/>
  <c r="X22" i="23"/>
  <c r="D499" i="22"/>
  <c r="G618" i="22"/>
  <c r="W26" i="23"/>
  <c r="B529" i="22"/>
  <c r="B179" i="19"/>
  <c r="D277" i="22"/>
  <c r="B171" i="19"/>
  <c r="B501" i="22"/>
  <c r="E264" i="19"/>
  <c r="E263" i="19"/>
  <c r="E265" i="19"/>
  <c r="B176" i="19"/>
  <c r="C128" i="19"/>
  <c r="D120" i="22"/>
  <c r="W10" i="23"/>
  <c r="D185" i="22"/>
  <c r="B168" i="19"/>
  <c r="H405" i="22"/>
  <c r="H407" i="22" s="1"/>
  <c r="B407" i="22"/>
  <c r="W13" i="23"/>
  <c r="D212" i="22"/>
  <c r="E373" i="22"/>
  <c r="B174" i="19"/>
  <c r="F245" i="22"/>
  <c r="F247" i="22" s="1"/>
  <c r="E185" i="22"/>
  <c r="E187" i="22" s="1"/>
  <c r="C124" i="19"/>
  <c r="B95" i="22"/>
  <c r="G184" i="22"/>
  <c r="W12" i="23"/>
  <c r="H184" i="22"/>
  <c r="B273" i="19"/>
  <c r="B275" i="19"/>
  <c r="B274" i="19"/>
  <c r="C136" i="19"/>
  <c r="C501" i="22"/>
  <c r="D498" i="22"/>
  <c r="W22" i="23"/>
  <c r="W24" i="23"/>
  <c r="D558" i="22"/>
  <c r="E405" i="22"/>
  <c r="B175" i="19"/>
  <c r="D588" i="22"/>
  <c r="W25" i="23"/>
  <c r="B231" i="19"/>
  <c r="B232" i="19"/>
  <c r="B233" i="19"/>
  <c r="F76" i="21"/>
  <c r="G23" i="20"/>
  <c r="B245" i="19"/>
  <c r="B244" i="19"/>
  <c r="B243" i="19"/>
  <c r="K468" i="22"/>
  <c r="L468" i="22"/>
  <c r="J468" i="22"/>
  <c r="W21" i="23"/>
  <c r="I437" i="22"/>
  <c r="I439" i="22" s="1"/>
  <c r="B283" i="19"/>
  <c r="B282" i="19"/>
  <c r="B281" i="19"/>
  <c r="B589" i="22"/>
  <c r="B181" i="19"/>
  <c r="F152" i="22"/>
  <c r="E152" i="22"/>
  <c r="W11" i="23"/>
  <c r="W8" i="23"/>
  <c r="F60" i="22"/>
  <c r="E60" i="22"/>
  <c r="D22" i="20"/>
  <c r="L74" i="21"/>
  <c r="B182" i="19"/>
  <c r="B619" i="22"/>
  <c r="B170" i="19"/>
  <c r="E95" i="22"/>
  <c r="G92" i="22"/>
  <c r="W9" i="23"/>
  <c r="H92" i="22"/>
  <c r="M76" i="21"/>
  <c r="E341" i="22"/>
  <c r="B173" i="19"/>
  <c r="H244" i="22"/>
  <c r="W14" i="23"/>
  <c r="G244" i="22"/>
  <c r="G308" i="22"/>
  <c r="W16" i="23"/>
  <c r="H308" i="22"/>
  <c r="E225" i="19"/>
  <c r="E223" i="19"/>
  <c r="E224" i="19"/>
  <c r="D255" i="19"/>
  <c r="W23" i="23"/>
  <c r="D528" i="22"/>
  <c r="B166" i="19"/>
  <c r="B121" i="22"/>
  <c r="B172" i="19"/>
  <c r="D309" i="22"/>
  <c r="B169" i="19"/>
  <c r="B213" i="22"/>
  <c r="E267" i="19"/>
  <c r="E268" i="19"/>
  <c r="B559" i="22"/>
  <c r="B180" i="19"/>
  <c r="K404" i="22"/>
  <c r="W19" i="23"/>
  <c r="L404" i="22"/>
  <c r="J404" i="22"/>
  <c r="C122" i="19"/>
  <c r="F131" i="19"/>
  <c r="E227" i="19"/>
  <c r="E229" i="19"/>
  <c r="E228" i="19"/>
  <c r="H437" i="22"/>
  <c r="H439" i="22" s="1"/>
  <c r="E309" i="22"/>
  <c r="E311" i="22" s="1"/>
  <c r="H469" i="22"/>
  <c r="H471" i="22" s="1"/>
  <c r="E249" i="19"/>
  <c r="E247" i="19"/>
  <c r="E248" i="19"/>
  <c r="W15" i="23"/>
  <c r="G131" i="19"/>
  <c r="G129" i="19"/>
  <c r="E271" i="19"/>
  <c r="E270" i="19"/>
  <c r="E469" i="22"/>
  <c r="B177" i="19"/>
  <c r="W18" i="23"/>
  <c r="C125" i="19"/>
  <c r="C251" i="19" s="1"/>
  <c r="B133" i="19"/>
  <c r="E125" i="19"/>
  <c r="E251" i="19" s="1"/>
  <c r="C61" i="22"/>
  <c r="B164" i="19"/>
  <c r="D128" i="19"/>
  <c r="D131" i="19"/>
  <c r="B121" i="19"/>
  <c r="B118" i="19"/>
  <c r="D136" i="19"/>
  <c r="B127" i="19"/>
  <c r="W17" i="23"/>
  <c r="F265" i="19"/>
  <c r="D93" i="22"/>
  <c r="B165" i="19"/>
  <c r="E122" i="19"/>
  <c r="E259" i="19"/>
  <c r="E260" i="19"/>
  <c r="E261" i="19"/>
  <c r="L436" i="22"/>
  <c r="W20" i="23"/>
  <c r="K436" i="22"/>
  <c r="J436" i="22"/>
  <c r="B240" i="19"/>
  <c r="B239" i="19"/>
  <c r="B241" i="19"/>
  <c r="C153" i="22"/>
  <c r="B167" i="19"/>
  <c r="D256" i="19" l="1"/>
  <c r="B268" i="19"/>
  <c r="C228" i="19"/>
  <c r="D23" i="20"/>
  <c r="C257" i="19"/>
  <c r="B229" i="19"/>
  <c r="B260" i="19"/>
  <c r="D50" i="20" s="1"/>
  <c r="C267" i="19"/>
  <c r="M90" i="21" s="1"/>
  <c r="C256" i="19"/>
  <c r="B228" i="19"/>
  <c r="D268" i="19"/>
  <c r="D91" i="21" s="1"/>
  <c r="F267" i="19"/>
  <c r="H27" i="20" s="1"/>
  <c r="C229" i="19"/>
  <c r="D76" i="21"/>
  <c r="B22" i="25" s="1"/>
  <c r="Y22" i="23"/>
  <c r="D264" i="19"/>
  <c r="N87" i="21" s="1"/>
  <c r="D263" i="19"/>
  <c r="B259" i="19"/>
  <c r="E76" i="21"/>
  <c r="O76" i="21" s="1"/>
  <c r="B264" i="19"/>
  <c r="L87" i="21" s="1"/>
  <c r="B249" i="19"/>
  <c r="L72" i="21" s="1"/>
  <c r="B263" i="19"/>
  <c r="B248" i="19"/>
  <c r="D48" i="20" s="1"/>
  <c r="C271" i="19"/>
  <c r="E71" i="20" s="1"/>
  <c r="E23" i="20"/>
  <c r="C263" i="19"/>
  <c r="H173" i="24"/>
  <c r="F263" i="19"/>
  <c r="H26" i="20" s="1"/>
  <c r="C264" i="19"/>
  <c r="E51" i="20" s="1"/>
  <c r="D501" i="22"/>
  <c r="G267" i="19"/>
  <c r="H90" i="21" s="1"/>
  <c r="B271" i="19"/>
  <c r="D71" i="20" s="1"/>
  <c r="D19" i="20"/>
  <c r="L62" i="21"/>
  <c r="L64" i="21"/>
  <c r="D64" i="20"/>
  <c r="D28" i="20"/>
  <c r="L93" i="21"/>
  <c r="F82" i="21"/>
  <c r="G25" i="20"/>
  <c r="E241" i="19"/>
  <c r="E239" i="19"/>
  <c r="E240" i="19"/>
  <c r="G87" i="21"/>
  <c r="H51" i="20"/>
  <c r="D290" i="19"/>
  <c r="D291" i="19"/>
  <c r="D289" i="19"/>
  <c r="D260" i="19"/>
  <c r="D261" i="19"/>
  <c r="D259" i="19"/>
  <c r="B279" i="19"/>
  <c r="B277" i="19"/>
  <c r="B278" i="19"/>
  <c r="G265" i="19"/>
  <c r="D88" i="21" s="1"/>
  <c r="G263" i="19"/>
  <c r="G264" i="19"/>
  <c r="F71" i="21"/>
  <c r="G48" i="20"/>
  <c r="D50" i="21"/>
  <c r="B15" i="25" s="1"/>
  <c r="H147" i="24"/>
  <c r="C46" i="25" s="1"/>
  <c r="G16" i="20"/>
  <c r="F50" i="21"/>
  <c r="C213" i="22"/>
  <c r="B215" i="22"/>
  <c r="C121" i="22"/>
  <c r="B123" i="22"/>
  <c r="F67" i="20"/>
  <c r="N80" i="21"/>
  <c r="G60" i="20"/>
  <c r="F48" i="21"/>
  <c r="E16" i="20"/>
  <c r="M50" i="21"/>
  <c r="D70" i="20"/>
  <c r="L91" i="21"/>
  <c r="E105" i="21"/>
  <c r="H202" i="24"/>
  <c r="B260" i="24" s="1"/>
  <c r="D54" i="20"/>
  <c r="D105" i="21"/>
  <c r="L105" i="21"/>
  <c r="E24" i="20"/>
  <c r="M78" i="21"/>
  <c r="D47" i="20"/>
  <c r="E67" i="21"/>
  <c r="L67" i="21"/>
  <c r="D67" i="21"/>
  <c r="H164" i="24"/>
  <c r="B251" i="24" s="1"/>
  <c r="E69" i="20"/>
  <c r="M88" i="21"/>
  <c r="I405" i="22"/>
  <c r="E407" i="22"/>
  <c r="E50" i="21"/>
  <c r="L50" i="21"/>
  <c r="D16" i="20"/>
  <c r="F51" i="20"/>
  <c r="D29" i="20"/>
  <c r="L96" i="21"/>
  <c r="H193" i="24"/>
  <c r="C57" i="25" s="1"/>
  <c r="E96" i="21"/>
  <c r="D96" i="21"/>
  <c r="B28" i="25" s="1"/>
  <c r="G245" i="22"/>
  <c r="G247" i="22" s="1"/>
  <c r="X14" i="23"/>
  <c r="H245" i="22"/>
  <c r="H247" i="22" s="1"/>
  <c r="G51" i="20"/>
  <c r="F87" i="21"/>
  <c r="F277" i="22"/>
  <c r="D279" i="22"/>
  <c r="F80" i="21"/>
  <c r="G67" i="20"/>
  <c r="L109" i="21"/>
  <c r="D55" i="20"/>
  <c r="D109" i="21"/>
  <c r="E109" i="21"/>
  <c r="H206" i="24"/>
  <c r="B261" i="24" s="1"/>
  <c r="F59" i="21"/>
  <c r="G45" i="20"/>
  <c r="H69" i="20"/>
  <c r="G88" i="21"/>
  <c r="B225" i="19"/>
  <c r="D48" i="21" s="1"/>
  <c r="B223" i="19"/>
  <c r="H143" i="24" s="1"/>
  <c r="C45" i="25" s="1"/>
  <c r="B224" i="19"/>
  <c r="D47" i="21" s="1"/>
  <c r="D206" i="19"/>
  <c r="E206" i="19" s="1"/>
  <c r="F206" i="19" s="1"/>
  <c r="E22" i="20"/>
  <c r="M74" i="21"/>
  <c r="I469" i="22"/>
  <c r="E471" i="22"/>
  <c r="G270" i="19"/>
  <c r="G271" i="19"/>
  <c r="G21" i="20"/>
  <c r="F70" i="21"/>
  <c r="F270" i="19"/>
  <c r="F271" i="19"/>
  <c r="C559" i="22"/>
  <c r="B561" i="22"/>
  <c r="F49" i="20"/>
  <c r="N79" i="21"/>
  <c r="M52" i="21"/>
  <c r="W40" i="23"/>
  <c r="D106" i="21"/>
  <c r="L106" i="21"/>
  <c r="H203" i="24"/>
  <c r="B292" i="24" s="1"/>
  <c r="E106" i="21"/>
  <c r="D74" i="20"/>
  <c r="M80" i="21"/>
  <c r="E67" i="20"/>
  <c r="D68" i="21"/>
  <c r="D65" i="20"/>
  <c r="H165" i="24"/>
  <c r="B283" i="24" s="1"/>
  <c r="E68" i="21"/>
  <c r="L68" i="21"/>
  <c r="C22" i="25"/>
  <c r="S76" i="21"/>
  <c r="J76" i="21"/>
  <c r="I76" i="21"/>
  <c r="T76" i="21"/>
  <c r="R76" i="21"/>
  <c r="L56" i="21"/>
  <c r="D56" i="21"/>
  <c r="H153" i="24"/>
  <c r="B280" i="24" s="1"/>
  <c r="D62" i="20"/>
  <c r="E56" i="21"/>
  <c r="L52" i="21"/>
  <c r="D61" i="20"/>
  <c r="C291" i="19"/>
  <c r="C290" i="19"/>
  <c r="H210" i="24" s="1"/>
  <c r="B262" i="24" s="1"/>
  <c r="C289" i="19"/>
  <c r="F185" i="22"/>
  <c r="D187" i="22"/>
  <c r="C259" i="19"/>
  <c r="C260" i="19"/>
  <c r="C261" i="19"/>
  <c r="D84" i="21" s="1"/>
  <c r="E28" i="20"/>
  <c r="M93" i="21"/>
  <c r="G91" i="21"/>
  <c r="H70" i="20"/>
  <c r="D25" i="20"/>
  <c r="L82" i="21"/>
  <c r="G24" i="20"/>
  <c r="F78" i="21"/>
  <c r="L110" i="21"/>
  <c r="E110" i="21"/>
  <c r="D110" i="21"/>
  <c r="H207" i="24"/>
  <c r="B293" i="24" s="1"/>
  <c r="D75" i="20"/>
  <c r="L112" i="21"/>
  <c r="D33" i="20"/>
  <c r="D46" i="20"/>
  <c r="L63" i="21"/>
  <c r="G68" i="20"/>
  <c r="F84" i="21"/>
  <c r="L86" i="21"/>
  <c r="D26" i="20"/>
  <c r="F93" i="22"/>
  <c r="D95" i="22"/>
  <c r="D21" i="20"/>
  <c r="L70" i="21"/>
  <c r="B237" i="19"/>
  <c r="D60" i="21" s="1"/>
  <c r="B235" i="19"/>
  <c r="H155" i="24" s="1"/>
  <c r="C48" i="25" s="1"/>
  <c r="B236" i="19"/>
  <c r="D59" i="21" s="1"/>
  <c r="D61" i="22"/>
  <c r="C63" i="22"/>
  <c r="F93" i="21"/>
  <c r="G28" i="20"/>
  <c r="F72" i="21"/>
  <c r="G66" i="20"/>
  <c r="D51" i="21"/>
  <c r="G43" i="20"/>
  <c r="F51" i="21"/>
  <c r="C239" i="19"/>
  <c r="C240" i="19"/>
  <c r="E63" i="21" s="1"/>
  <c r="C241" i="19"/>
  <c r="F91" i="21"/>
  <c r="G70" i="20"/>
  <c r="F309" i="22"/>
  <c r="D311" i="22"/>
  <c r="G42" i="20"/>
  <c r="F47" i="21"/>
  <c r="Y14" i="23"/>
  <c r="G341" i="22"/>
  <c r="E343" i="22"/>
  <c r="M51" i="21"/>
  <c r="C589" i="22"/>
  <c r="B591" i="22"/>
  <c r="X20" i="23"/>
  <c r="Y20" i="23" s="1"/>
  <c r="K437" i="22"/>
  <c r="K439" i="22" s="1"/>
  <c r="J437" i="22"/>
  <c r="J439" i="22" s="1"/>
  <c r="L437" i="22"/>
  <c r="L439" i="22" s="1"/>
  <c r="E26" i="20"/>
  <c r="M86" i="21"/>
  <c r="L55" i="21"/>
  <c r="E55" i="21"/>
  <c r="H152" i="24"/>
  <c r="B248" i="24" s="1"/>
  <c r="D44" i="20"/>
  <c r="D55" i="21"/>
  <c r="F26" i="20"/>
  <c r="L97" i="21"/>
  <c r="D97" i="21"/>
  <c r="H194" i="24"/>
  <c r="B258" i="24" s="1"/>
  <c r="D52" i="20"/>
  <c r="E97" i="21"/>
  <c r="C249" i="19"/>
  <c r="C247" i="19"/>
  <c r="C248" i="19"/>
  <c r="G373" i="22"/>
  <c r="E375" i="22"/>
  <c r="G69" i="20"/>
  <c r="F88" i="21"/>
  <c r="H185" i="24"/>
  <c r="B287" i="24" s="1"/>
  <c r="D68" i="20"/>
  <c r="L84" i="21"/>
  <c r="C529" i="22"/>
  <c r="B531" i="22"/>
  <c r="E70" i="20"/>
  <c r="M91" i="21"/>
  <c r="G49" i="20"/>
  <c r="F79" i="21"/>
  <c r="F60" i="21"/>
  <c r="G63" i="20"/>
  <c r="L113" i="21"/>
  <c r="D56" i="20"/>
  <c r="D153" i="22"/>
  <c r="C155" i="22"/>
  <c r="F83" i="21"/>
  <c r="G50" i="20"/>
  <c r="D69" i="20"/>
  <c r="L88" i="21"/>
  <c r="E88" i="21"/>
  <c r="B255" i="19"/>
  <c r="B256" i="19"/>
  <c r="B257" i="19"/>
  <c r="H177" i="24" s="1"/>
  <c r="B285" i="24" s="1"/>
  <c r="E52" i="25" s="1"/>
  <c r="D270" i="19"/>
  <c r="H190" i="24" s="1"/>
  <c r="C56" i="25" s="1"/>
  <c r="D271" i="19"/>
  <c r="G22" i="20"/>
  <c r="F74" i="21"/>
  <c r="H171" i="24"/>
  <c r="D74" i="21"/>
  <c r="G71" i="20"/>
  <c r="F94" i="21"/>
  <c r="G61" i="20"/>
  <c r="F52" i="21"/>
  <c r="F90" i="21"/>
  <c r="G27" i="20"/>
  <c r="N90" i="21"/>
  <c r="F27" i="20"/>
  <c r="F24" i="20"/>
  <c r="N78" i="21"/>
  <c r="F46" i="21"/>
  <c r="G15" i="20"/>
  <c r="F619" i="22"/>
  <c r="E619" i="22"/>
  <c r="E621" i="22" s="1"/>
  <c r="B621" i="22"/>
  <c r="E74" i="21"/>
  <c r="L90" i="21"/>
  <c r="D27" i="20"/>
  <c r="D31" i="20"/>
  <c r="E104" i="21"/>
  <c r="H201" i="24"/>
  <c r="C59" i="25" s="1"/>
  <c r="L104" i="21"/>
  <c r="D104" i="21"/>
  <c r="B30" i="25" s="1"/>
  <c r="M79" i="21"/>
  <c r="E49" i="20"/>
  <c r="H163" i="24"/>
  <c r="C50" i="25" s="1"/>
  <c r="L66" i="21"/>
  <c r="E66" i="21"/>
  <c r="D66" i="21"/>
  <c r="D20" i="20"/>
  <c r="E87" i="21"/>
  <c r="D54" i="21"/>
  <c r="H151" i="24"/>
  <c r="C47" i="25" s="1"/>
  <c r="D17" i="20"/>
  <c r="L54" i="21"/>
  <c r="E54" i="21"/>
  <c r="L51" i="21"/>
  <c r="D43" i="20"/>
  <c r="N88" i="21"/>
  <c r="F69" i="20"/>
  <c r="H195" i="24"/>
  <c r="B290" i="24" s="1"/>
  <c r="D98" i="21"/>
  <c r="D72" i="20"/>
  <c r="E98" i="21"/>
  <c r="L98" i="21"/>
  <c r="G26" i="20"/>
  <c r="F86" i="21"/>
  <c r="H91" i="21"/>
  <c r="I70" i="20"/>
  <c r="H205" i="24"/>
  <c r="C60" i="25" s="1"/>
  <c r="D32" i="20"/>
  <c r="L108" i="21"/>
  <c r="D108" i="21"/>
  <c r="B31" i="25" s="1"/>
  <c r="E108" i="21"/>
  <c r="F58" i="21"/>
  <c r="G18" i="20"/>
  <c r="L114" i="21"/>
  <c r="D76" i="20"/>
  <c r="H211" i="24"/>
  <c r="B294" i="24" s="1"/>
  <c r="B19" i="25" l="1"/>
  <c r="J66" i="21"/>
  <c r="B16" i="25"/>
  <c r="J54" i="21"/>
  <c r="H148" i="24"/>
  <c r="B247" i="24" s="1"/>
  <c r="E51" i="21"/>
  <c r="E43" i="20"/>
  <c r="D82" i="21"/>
  <c r="L83" i="21"/>
  <c r="E27" i="20"/>
  <c r="E90" i="21"/>
  <c r="G90" i="21"/>
  <c r="D51" i="20"/>
  <c r="M94" i="21"/>
  <c r="L94" i="21"/>
  <c r="D114" i="21"/>
  <c r="E114" i="21"/>
  <c r="P114" i="21" s="1"/>
  <c r="F70" i="20"/>
  <c r="P76" i="21"/>
  <c r="E91" i="21"/>
  <c r="H157" i="24"/>
  <c r="B281" i="24" s="1"/>
  <c r="E48" i="25" s="1"/>
  <c r="H188" i="24"/>
  <c r="B288" i="24" s="1"/>
  <c r="D90" i="21"/>
  <c r="B26" i="25" s="1"/>
  <c r="N91" i="21"/>
  <c r="E52" i="21"/>
  <c r="Q52" i="21" s="1"/>
  <c r="E86" i="21"/>
  <c r="E112" i="21"/>
  <c r="O112" i="21" s="1"/>
  <c r="M87" i="21"/>
  <c r="N86" i="21"/>
  <c r="D87" i="21"/>
  <c r="D66" i="20"/>
  <c r="D52" i="21"/>
  <c r="D72" i="21"/>
  <c r="S72" i="21" s="1"/>
  <c r="H209" i="24"/>
  <c r="C61" i="25" s="1"/>
  <c r="E61" i="25" s="1"/>
  <c r="E61" i="20"/>
  <c r="H149" i="24"/>
  <c r="B279" i="24" s="1"/>
  <c r="E46" i="25" s="1"/>
  <c r="K76" i="21"/>
  <c r="D46" i="21"/>
  <c r="B14" i="25" s="1"/>
  <c r="Q76" i="21"/>
  <c r="H187" i="24"/>
  <c r="C55" i="25" s="1"/>
  <c r="I27" i="20"/>
  <c r="D71" i="21"/>
  <c r="J71" i="21" s="1"/>
  <c r="H184" i="24"/>
  <c r="B255" i="24" s="1"/>
  <c r="D58" i="21"/>
  <c r="B17" i="25" s="1"/>
  <c r="D57" i="25"/>
  <c r="L71" i="21"/>
  <c r="E57" i="25"/>
  <c r="D46" i="25"/>
  <c r="D83" i="21"/>
  <c r="S83" i="21" s="1"/>
  <c r="E84" i="21"/>
  <c r="O84" i="21" s="1"/>
  <c r="D113" i="21"/>
  <c r="T113" i="21" s="1"/>
  <c r="D86" i="21"/>
  <c r="B25" i="25" s="1"/>
  <c r="G86" i="21"/>
  <c r="H144" i="24"/>
  <c r="B246" i="24" s="1"/>
  <c r="D45" i="25" s="1"/>
  <c r="H181" i="24"/>
  <c r="B286" i="24" s="1"/>
  <c r="E53" i="25" s="1"/>
  <c r="D112" i="21"/>
  <c r="B32" i="25" s="1"/>
  <c r="E113" i="21"/>
  <c r="Q113" i="21" s="1"/>
  <c r="H183" i="24"/>
  <c r="C54" i="25" s="1"/>
  <c r="E54" i="25" s="1"/>
  <c r="E94" i="21"/>
  <c r="P94" i="21" s="1"/>
  <c r="D94" i="21"/>
  <c r="I94" i="21" s="1"/>
  <c r="Q63" i="21"/>
  <c r="K63" i="21"/>
  <c r="O63" i="21"/>
  <c r="R59" i="21"/>
  <c r="T59" i="21"/>
  <c r="I59" i="21"/>
  <c r="S59" i="21"/>
  <c r="J59" i="21"/>
  <c r="C24" i="25"/>
  <c r="S82" i="21"/>
  <c r="T82" i="21"/>
  <c r="R82" i="21"/>
  <c r="K94" i="21"/>
  <c r="I48" i="21"/>
  <c r="J48" i="21"/>
  <c r="T48" i="21"/>
  <c r="S48" i="21"/>
  <c r="R48" i="21"/>
  <c r="T114" i="21"/>
  <c r="S114" i="21"/>
  <c r="R114" i="21"/>
  <c r="S58" i="21"/>
  <c r="J58" i="21"/>
  <c r="C17" i="25"/>
  <c r="R58" i="21"/>
  <c r="T58" i="21"/>
  <c r="I58" i="21"/>
  <c r="R108" i="21"/>
  <c r="I108" i="21"/>
  <c r="T108" i="21"/>
  <c r="S108" i="21"/>
  <c r="C31" i="25"/>
  <c r="J108" i="21"/>
  <c r="J86" i="21"/>
  <c r="C25" i="25"/>
  <c r="I86" i="21"/>
  <c r="R86" i="21"/>
  <c r="O66" i="21"/>
  <c r="Q66" i="21"/>
  <c r="P66" i="21"/>
  <c r="K66" i="21"/>
  <c r="P90" i="21"/>
  <c r="K90" i="21"/>
  <c r="Q90" i="21"/>
  <c r="O90" i="21"/>
  <c r="Q74" i="21"/>
  <c r="O74" i="21"/>
  <c r="P74" i="21"/>
  <c r="H191" i="24"/>
  <c r="B289" i="24" s="1"/>
  <c r="E56" i="25" s="1"/>
  <c r="L79" i="21"/>
  <c r="D49" i="20"/>
  <c r="E79" i="21"/>
  <c r="Q88" i="21"/>
  <c r="K88" i="21"/>
  <c r="P88" i="21"/>
  <c r="O88" i="21"/>
  <c r="S88" i="21"/>
  <c r="R88" i="21"/>
  <c r="J88" i="21"/>
  <c r="I88" i="21"/>
  <c r="D70" i="21"/>
  <c r="B20" i="25" s="1"/>
  <c r="E21" i="20"/>
  <c r="M70" i="21"/>
  <c r="T55" i="21"/>
  <c r="S55" i="21"/>
  <c r="R55" i="21"/>
  <c r="M62" i="21"/>
  <c r="E19" i="20"/>
  <c r="T51" i="21"/>
  <c r="R51" i="21"/>
  <c r="J51" i="21"/>
  <c r="I51" i="21"/>
  <c r="S51" i="21"/>
  <c r="D18" i="20"/>
  <c r="E58" i="21"/>
  <c r="L58" i="21"/>
  <c r="S84" i="21"/>
  <c r="R84" i="21"/>
  <c r="T84" i="21"/>
  <c r="E82" i="21"/>
  <c r="M84" i="21"/>
  <c r="E68" i="20"/>
  <c r="H185" i="22"/>
  <c r="H187" i="22" s="1"/>
  <c r="G185" i="22"/>
  <c r="G187" i="22" s="1"/>
  <c r="X12" i="23"/>
  <c r="Y12" i="23" s="1"/>
  <c r="F187" i="22"/>
  <c r="M113" i="21"/>
  <c r="E56" i="20"/>
  <c r="E50" i="25"/>
  <c r="E59" i="25"/>
  <c r="E14" i="21"/>
  <c r="D14" i="21"/>
  <c r="E71" i="21"/>
  <c r="D60" i="25"/>
  <c r="Q67" i="21"/>
  <c r="P67" i="21"/>
  <c r="O67" i="21"/>
  <c r="D59" i="25"/>
  <c r="P91" i="21"/>
  <c r="Q91" i="21"/>
  <c r="O91" i="21"/>
  <c r="D121" i="22"/>
  <c r="D123" i="22" s="1"/>
  <c r="X10" i="23"/>
  <c r="Y10" i="23" s="1"/>
  <c r="C123" i="22"/>
  <c r="H168" i="24"/>
  <c r="B252" i="24" s="1"/>
  <c r="H87" i="21"/>
  <c r="T87" i="21" s="1"/>
  <c r="I51" i="20"/>
  <c r="D100" i="21"/>
  <c r="B29" i="25" s="1"/>
  <c r="E100" i="21"/>
  <c r="D30" i="20"/>
  <c r="L100" i="21"/>
  <c r="H197" i="24"/>
  <c r="C58" i="25" s="1"/>
  <c r="N83" i="21"/>
  <c r="F50" i="20"/>
  <c r="O98" i="21"/>
  <c r="Q98" i="21"/>
  <c r="P98" i="21"/>
  <c r="K98" i="21"/>
  <c r="P51" i="21"/>
  <c r="O51" i="21"/>
  <c r="Q51" i="21"/>
  <c r="K51" i="21"/>
  <c r="O87" i="21"/>
  <c r="P87" i="21"/>
  <c r="K87" i="21"/>
  <c r="Q87" i="21"/>
  <c r="P104" i="21"/>
  <c r="Q104" i="21"/>
  <c r="K104" i="21"/>
  <c r="O104" i="21"/>
  <c r="T46" i="21"/>
  <c r="C14" i="25"/>
  <c r="S46" i="21"/>
  <c r="J46" i="21"/>
  <c r="I46" i="21"/>
  <c r="R46" i="21"/>
  <c r="R74" i="21"/>
  <c r="S74" i="21"/>
  <c r="T74" i="21"/>
  <c r="C21" i="25"/>
  <c r="F71" i="20"/>
  <c r="N94" i="21"/>
  <c r="Q94" i="21" s="1"/>
  <c r="L78" i="21"/>
  <c r="D24" i="20"/>
  <c r="E78" i="21"/>
  <c r="H176" i="24"/>
  <c r="B253" i="24" s="1"/>
  <c r="D52" i="25" s="1"/>
  <c r="M72" i="21"/>
  <c r="E66" i="20"/>
  <c r="D589" i="22"/>
  <c r="D591" i="22" s="1"/>
  <c r="X25" i="23"/>
  <c r="Y25" i="23" s="1"/>
  <c r="C591" i="22"/>
  <c r="H309" i="22"/>
  <c r="H311" i="22" s="1"/>
  <c r="G309" i="22"/>
  <c r="G311" i="22" s="1"/>
  <c r="X16" i="23"/>
  <c r="Y16" i="23" s="1"/>
  <c r="F311" i="22"/>
  <c r="D63" i="20"/>
  <c r="L60" i="21"/>
  <c r="E60" i="21"/>
  <c r="E60" i="25"/>
  <c r="H175" i="24"/>
  <c r="C52" i="25" s="1"/>
  <c r="E50" i="20"/>
  <c r="M83" i="21"/>
  <c r="M114" i="21"/>
  <c r="E76" i="20"/>
  <c r="E47" i="25"/>
  <c r="H71" i="20"/>
  <c r="G94" i="21"/>
  <c r="X21" i="23"/>
  <c r="Y21" i="23" s="1"/>
  <c r="K469" i="22"/>
  <c r="K471" i="22" s="1"/>
  <c r="L469" i="22"/>
  <c r="L471" i="22" s="1"/>
  <c r="J469" i="22"/>
  <c r="J471" i="22" s="1"/>
  <c r="I471" i="22"/>
  <c r="L47" i="21"/>
  <c r="D42" i="20"/>
  <c r="E47" i="21"/>
  <c r="O109" i="21"/>
  <c r="Q109" i="21"/>
  <c r="P109" i="21"/>
  <c r="D80" i="21"/>
  <c r="E83" i="21"/>
  <c r="I87" i="21"/>
  <c r="J87" i="21"/>
  <c r="S87" i="21"/>
  <c r="R87" i="21"/>
  <c r="X19" i="23"/>
  <c r="Y19" i="23" s="1"/>
  <c r="L405" i="22"/>
  <c r="L407" i="22" s="1"/>
  <c r="K405" i="22"/>
  <c r="K407" i="22" s="1"/>
  <c r="J405" i="22"/>
  <c r="J407" i="22" s="1"/>
  <c r="I407" i="22"/>
  <c r="D50" i="25"/>
  <c r="O105" i="21"/>
  <c r="P105" i="21"/>
  <c r="Q105" i="21"/>
  <c r="H145" i="24"/>
  <c r="B278" i="24" s="1"/>
  <c r="E45" i="25" s="1"/>
  <c r="I26" i="20"/>
  <c r="H86" i="21"/>
  <c r="T86" i="21" s="1"/>
  <c r="L102" i="21"/>
  <c r="E102" i="21"/>
  <c r="D102" i="21"/>
  <c r="H199" i="24"/>
  <c r="B291" i="24" s="1"/>
  <c r="D73" i="20"/>
  <c r="N112" i="21"/>
  <c r="Q112" i="21" s="1"/>
  <c r="F33" i="20"/>
  <c r="E72" i="21"/>
  <c r="F63" i="21"/>
  <c r="G46" i="20"/>
  <c r="D63" i="21"/>
  <c r="H160" i="24"/>
  <c r="B250" i="24" s="1"/>
  <c r="E62" i="21"/>
  <c r="K54" i="21"/>
  <c r="O54" i="21"/>
  <c r="Q54" i="21"/>
  <c r="P54" i="21"/>
  <c r="S54" i="21"/>
  <c r="C16" i="25"/>
  <c r="T54" i="21"/>
  <c r="R54" i="21"/>
  <c r="I54" i="21"/>
  <c r="T104" i="21"/>
  <c r="J104" i="21"/>
  <c r="C30" i="25"/>
  <c r="R104" i="21"/>
  <c r="I104" i="21"/>
  <c r="S104" i="21"/>
  <c r="J90" i="21"/>
  <c r="C26" i="25"/>
  <c r="F28" i="20"/>
  <c r="N93" i="21"/>
  <c r="T60" i="21"/>
  <c r="S60" i="21"/>
  <c r="R60" i="21"/>
  <c r="J60" i="21"/>
  <c r="I60" i="21"/>
  <c r="X23" i="23"/>
  <c r="Y23" i="23" s="1"/>
  <c r="D529" i="22"/>
  <c r="D531" i="22" s="1"/>
  <c r="C531" i="22"/>
  <c r="X18" i="23"/>
  <c r="Y18" i="23" s="1"/>
  <c r="G375" i="22"/>
  <c r="S97" i="21"/>
  <c r="I97" i="21"/>
  <c r="T97" i="21"/>
  <c r="R97" i="21"/>
  <c r="D47" i="25"/>
  <c r="X17" i="23"/>
  <c r="Y17" i="23" s="1"/>
  <c r="G343" i="22"/>
  <c r="R91" i="21"/>
  <c r="T91" i="21"/>
  <c r="S91" i="21"/>
  <c r="D64" i="21"/>
  <c r="M64" i="21"/>
  <c r="E64" i="20"/>
  <c r="D93" i="21"/>
  <c r="B27" i="25" s="1"/>
  <c r="F61" i="22"/>
  <c r="F63" i="22" s="1"/>
  <c r="X8" i="23"/>
  <c r="E61" i="22"/>
  <c r="E63" i="22" s="1"/>
  <c r="D63" i="22"/>
  <c r="O86" i="21"/>
  <c r="P86" i="21"/>
  <c r="K86" i="21"/>
  <c r="K112" i="21"/>
  <c r="S110" i="21"/>
  <c r="R110" i="21"/>
  <c r="T110" i="21"/>
  <c r="M82" i="21"/>
  <c r="E25" i="20"/>
  <c r="R56" i="21"/>
  <c r="T56" i="21"/>
  <c r="S56" i="21"/>
  <c r="S68" i="21"/>
  <c r="R68" i="21"/>
  <c r="T68" i="21"/>
  <c r="T106" i="21"/>
  <c r="S106" i="21"/>
  <c r="R106" i="21"/>
  <c r="G93" i="21"/>
  <c r="H28" i="20"/>
  <c r="H94" i="21"/>
  <c r="I71" i="20"/>
  <c r="D15" i="20"/>
  <c r="L46" i="21"/>
  <c r="E46" i="21"/>
  <c r="S109" i="21"/>
  <c r="T109" i="21"/>
  <c r="R109" i="21"/>
  <c r="X15" i="23"/>
  <c r="Y15" i="23" s="1"/>
  <c r="F279" i="22"/>
  <c r="H180" i="24"/>
  <c r="B254" i="24" s="1"/>
  <c r="D53" i="25" s="1"/>
  <c r="S96" i="21"/>
  <c r="R96" i="21"/>
  <c r="C28" i="25"/>
  <c r="T96" i="21"/>
  <c r="I96" i="21"/>
  <c r="J96" i="21"/>
  <c r="T67" i="21"/>
  <c r="R67" i="21"/>
  <c r="S67" i="21"/>
  <c r="T105" i="21"/>
  <c r="S105" i="21"/>
  <c r="R105" i="21"/>
  <c r="E55" i="25"/>
  <c r="X13" i="23"/>
  <c r="Y13" i="23" s="1"/>
  <c r="D213" i="22"/>
  <c r="D215" i="22" s="1"/>
  <c r="C215" i="22"/>
  <c r="H88" i="21"/>
  <c r="T88" i="21" s="1"/>
  <c r="I69" i="20"/>
  <c r="H179" i="24"/>
  <c r="C53" i="25" s="1"/>
  <c r="F25" i="20"/>
  <c r="N82" i="21"/>
  <c r="F76" i="20"/>
  <c r="N114" i="21"/>
  <c r="H159" i="24"/>
  <c r="C49" i="25" s="1"/>
  <c r="F62" i="21"/>
  <c r="G19" i="20"/>
  <c r="D62" i="21"/>
  <c r="B18" i="25" s="1"/>
  <c r="E64" i="21"/>
  <c r="Q108" i="21"/>
  <c r="K108" i="21"/>
  <c r="O108" i="21"/>
  <c r="P108" i="21"/>
  <c r="T98" i="21"/>
  <c r="R98" i="21"/>
  <c r="S98" i="21"/>
  <c r="I98" i="21"/>
  <c r="C19" i="25"/>
  <c r="R66" i="21"/>
  <c r="S66" i="21"/>
  <c r="I66" i="21"/>
  <c r="T66" i="21"/>
  <c r="G619" i="22"/>
  <c r="G621" i="22" s="1"/>
  <c r="X26" i="23"/>
  <c r="Y26" i="23" s="1"/>
  <c r="F621" i="22"/>
  <c r="D78" i="21"/>
  <c r="S52" i="21"/>
  <c r="R52" i="21"/>
  <c r="J52" i="21"/>
  <c r="I52" i="21"/>
  <c r="T52" i="21"/>
  <c r="L80" i="21"/>
  <c r="D67" i="20"/>
  <c r="E80" i="21"/>
  <c r="T83" i="21"/>
  <c r="F153" i="22"/>
  <c r="F155" i="22" s="1"/>
  <c r="E153" i="22"/>
  <c r="E155" i="22" s="1"/>
  <c r="X11" i="23"/>
  <c r="Y11" i="23" s="1"/>
  <c r="D155" i="22"/>
  <c r="R113" i="21"/>
  <c r="D79" i="21"/>
  <c r="M71" i="21"/>
  <c r="E48" i="20"/>
  <c r="Q97" i="21"/>
  <c r="O97" i="21"/>
  <c r="P97" i="21"/>
  <c r="K97" i="21"/>
  <c r="P55" i="21"/>
  <c r="O55" i="21"/>
  <c r="Q55" i="21"/>
  <c r="I47" i="21"/>
  <c r="R47" i="21"/>
  <c r="T47" i="21"/>
  <c r="J47" i="21"/>
  <c r="S47" i="21"/>
  <c r="M63" i="21"/>
  <c r="P63" i="21" s="1"/>
  <c r="E46" i="20"/>
  <c r="H169" i="24"/>
  <c r="B284" i="24" s="1"/>
  <c r="L59" i="21"/>
  <c r="E59" i="21"/>
  <c r="D45" i="20"/>
  <c r="E70" i="21"/>
  <c r="X9" i="23"/>
  <c r="Y9" i="23" s="1"/>
  <c r="H93" i="22"/>
  <c r="H95" i="22" s="1"/>
  <c r="G93" i="22"/>
  <c r="G95" i="22" s="1"/>
  <c r="F95" i="22"/>
  <c r="I112" i="21"/>
  <c r="C32" i="25"/>
  <c r="J112" i="21"/>
  <c r="T112" i="21"/>
  <c r="R112" i="21"/>
  <c r="S112" i="21"/>
  <c r="O110" i="21"/>
  <c r="Q110" i="21"/>
  <c r="P110" i="21"/>
  <c r="E93" i="21"/>
  <c r="E33" i="20"/>
  <c r="M112" i="21"/>
  <c r="O56" i="21"/>
  <c r="P56" i="21"/>
  <c r="Q56" i="21"/>
  <c r="Q68" i="21"/>
  <c r="P68" i="21"/>
  <c r="O68" i="21"/>
  <c r="P106" i="21"/>
  <c r="Q106" i="21"/>
  <c r="O106" i="21"/>
  <c r="X24" i="23"/>
  <c r="Y24" i="23" s="1"/>
  <c r="D559" i="22"/>
  <c r="D561" i="22" s="1"/>
  <c r="C561" i="22"/>
  <c r="H167" i="24"/>
  <c r="C51" i="25" s="1"/>
  <c r="I28" i="20"/>
  <c r="H93" i="21"/>
  <c r="D60" i="20"/>
  <c r="E48" i="21"/>
  <c r="L48" i="21"/>
  <c r="H156" i="24"/>
  <c r="B249" i="24" s="1"/>
  <c r="D48" i="25" s="1"/>
  <c r="P96" i="21"/>
  <c r="K96" i="21"/>
  <c r="Q96" i="21"/>
  <c r="O96" i="21"/>
  <c r="O50" i="21"/>
  <c r="P50" i="21"/>
  <c r="K50" i="21"/>
  <c r="Q50" i="21"/>
  <c r="S50" i="21"/>
  <c r="J50" i="21"/>
  <c r="R50" i="21"/>
  <c r="C15" i="25"/>
  <c r="T50" i="21"/>
  <c r="I50" i="21"/>
  <c r="D53" i="20"/>
  <c r="D101" i="21"/>
  <c r="L101" i="21"/>
  <c r="E101" i="21"/>
  <c r="H198" i="24"/>
  <c r="B259" i="24" s="1"/>
  <c r="F68" i="20"/>
  <c r="N84" i="21"/>
  <c r="N113" i="21"/>
  <c r="F56" i="20"/>
  <c r="F64" i="21"/>
  <c r="G64" i="20"/>
  <c r="H161" i="24"/>
  <c r="B282" i="24" s="1"/>
  <c r="Q86" i="21" l="1"/>
  <c r="Q114" i="21"/>
  <c r="K52" i="21"/>
  <c r="J72" i="21"/>
  <c r="D61" i="25"/>
  <c r="R83" i="21"/>
  <c r="O114" i="21"/>
  <c r="O52" i="21"/>
  <c r="R72" i="21"/>
  <c r="P52" i="21"/>
  <c r="T72" i="21"/>
  <c r="I72" i="21"/>
  <c r="D54" i="25"/>
  <c r="S113" i="21"/>
  <c r="S90" i="21"/>
  <c r="P112" i="21"/>
  <c r="R90" i="21"/>
  <c r="I90" i="21"/>
  <c r="T90" i="21"/>
  <c r="O94" i="21"/>
  <c r="S86" i="21"/>
  <c r="S94" i="21"/>
  <c r="P113" i="21"/>
  <c r="Q84" i="21"/>
  <c r="E49" i="25"/>
  <c r="T94" i="21"/>
  <c r="R71" i="21"/>
  <c r="G156" i="21"/>
  <c r="O113" i="21"/>
  <c r="R94" i="21"/>
  <c r="P84" i="21"/>
  <c r="T71" i="21"/>
  <c r="D58" i="25"/>
  <c r="E58" i="25"/>
  <c r="J94" i="21"/>
  <c r="S71" i="21"/>
  <c r="I71" i="21"/>
  <c r="F156" i="21"/>
  <c r="S79" i="21"/>
  <c r="T79" i="21"/>
  <c r="R79" i="21"/>
  <c r="Q80" i="21"/>
  <c r="P80" i="21"/>
  <c r="O80" i="21"/>
  <c r="R78" i="21"/>
  <c r="C23" i="25"/>
  <c r="T78" i="21"/>
  <c r="S78" i="21"/>
  <c r="K64" i="21"/>
  <c r="O64" i="21"/>
  <c r="P64" i="21"/>
  <c r="Q64" i="21"/>
  <c r="Q102" i="21"/>
  <c r="O102" i="21"/>
  <c r="K102" i="21"/>
  <c r="P102" i="21"/>
  <c r="S80" i="21"/>
  <c r="R80" i="21"/>
  <c r="T80" i="21"/>
  <c r="Q47" i="21"/>
  <c r="O47" i="21"/>
  <c r="K47" i="21"/>
  <c r="P47" i="21"/>
  <c r="P78" i="21"/>
  <c r="O78" i="21"/>
  <c r="Q78" i="21"/>
  <c r="K58" i="21"/>
  <c r="Q58" i="21"/>
  <c r="P58" i="21"/>
  <c r="O58" i="21"/>
  <c r="Q101" i="21"/>
  <c r="O101" i="21"/>
  <c r="K101" i="21"/>
  <c r="P101" i="21"/>
  <c r="O93" i="21"/>
  <c r="P93" i="21"/>
  <c r="Q93" i="21"/>
  <c r="K93" i="21"/>
  <c r="K59" i="21"/>
  <c r="P59" i="21"/>
  <c r="O59" i="21"/>
  <c r="Q59" i="21"/>
  <c r="I62" i="21"/>
  <c r="R62" i="21"/>
  <c r="C18" i="25"/>
  <c r="S62" i="21"/>
  <c r="J62" i="21"/>
  <c r="T62" i="21"/>
  <c r="X40" i="23"/>
  <c r="Y40" i="23"/>
  <c r="Y8" i="23"/>
  <c r="P62" i="21"/>
  <c r="K62" i="21"/>
  <c r="O62" i="21"/>
  <c r="Q62" i="21"/>
  <c r="P60" i="21"/>
  <c r="K60" i="21"/>
  <c r="O60" i="21"/>
  <c r="Q60" i="21"/>
  <c r="K48" i="21"/>
  <c r="Q48" i="21"/>
  <c r="P48" i="21"/>
  <c r="O48" i="21"/>
  <c r="Q46" i="21"/>
  <c r="K46" i="21"/>
  <c r="E156" i="21"/>
  <c r="O46" i="21"/>
  <c r="P46" i="21"/>
  <c r="S64" i="21"/>
  <c r="J64" i="21"/>
  <c r="R64" i="21"/>
  <c r="T64" i="21"/>
  <c r="I64" i="21"/>
  <c r="D49" i="25"/>
  <c r="Q72" i="21"/>
  <c r="K72" i="21"/>
  <c r="P72" i="21"/>
  <c r="O72" i="21"/>
  <c r="H156" i="21"/>
  <c r="D156" i="21"/>
  <c r="Q100" i="21"/>
  <c r="O100" i="21"/>
  <c r="K100" i="21"/>
  <c r="P100" i="21"/>
  <c r="D51" i="25"/>
  <c r="P71" i="21"/>
  <c r="Q71" i="21"/>
  <c r="K71" i="21"/>
  <c r="O71" i="21"/>
  <c r="S70" i="21"/>
  <c r="T70" i="21"/>
  <c r="R70" i="21"/>
  <c r="I70" i="21"/>
  <c r="J70" i="21"/>
  <c r="C20" i="25"/>
  <c r="T101" i="21"/>
  <c r="I101" i="21"/>
  <c r="R101" i="21"/>
  <c r="S101" i="21"/>
  <c r="O70" i="21"/>
  <c r="P70" i="21"/>
  <c r="Q70" i="21"/>
  <c r="K70" i="21"/>
  <c r="E51" i="25"/>
  <c r="T93" i="21"/>
  <c r="I93" i="21"/>
  <c r="J93" i="21"/>
  <c r="S93" i="21"/>
  <c r="C27" i="25"/>
  <c r="R93" i="21"/>
  <c r="J63" i="21"/>
  <c r="R63" i="21"/>
  <c r="I63" i="21"/>
  <c r="S63" i="21"/>
  <c r="T63" i="21"/>
  <c r="I102" i="21"/>
  <c r="R102" i="21"/>
  <c r="T102" i="21"/>
  <c r="S102" i="21"/>
  <c r="O83" i="21"/>
  <c r="Q83" i="21"/>
  <c r="P83" i="21"/>
  <c r="J100" i="21"/>
  <c r="T100" i="21"/>
  <c r="I100" i="21"/>
  <c r="R100" i="21"/>
  <c r="S100" i="21"/>
  <c r="C29" i="25"/>
  <c r="P82" i="21"/>
  <c r="O82" i="21"/>
  <c r="Q82" i="21"/>
  <c r="O79" i="21"/>
  <c r="Q79" i="21"/>
  <c r="P79" i="21"/>
</calcChain>
</file>

<file path=xl/sharedStrings.xml><?xml version="1.0" encoding="utf-8"?>
<sst xmlns="http://schemas.openxmlformats.org/spreadsheetml/2006/main" count="8550" uniqueCount="1975">
  <si>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</si>
  <si>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</si>
  <si>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</si>
  <si>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</si>
  <si>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</si>
  <si>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</si>
  <si>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</si>
  <si>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</si>
  <si>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</si>
  <si>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</si>
  <si>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</si>
  <si>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</si>
  <si>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</si>
  <si>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</si>
  <si>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</si>
  <si>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</si>
  <si>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</si>
  <si>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</si>
  <si>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</si>
  <si>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</si>
  <si>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</si>
  <si>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</si>
  <si>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</si>
  <si>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</si>
  <si>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</si>
  <si>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</si>
  <si>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</si>
  <si>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</si>
  <si>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</si>
  <si>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</si>
  <si>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</si>
  <si>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</si>
  <si>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</si>
  <si>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</si>
  <si>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</si>
  <si>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</si>
  <si>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</si>
  <si>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</si>
  <si>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</si>
  <si>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</si>
  <si>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</si>
  <si>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</si>
  <si>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</si>
  <si>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</si>
  <si>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</si>
  <si>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</si>
  <si>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</si>
  <si>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</si>
  <si>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</si>
  <si>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</si>
  <si>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</si>
  <si>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</si>
  <si>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</si>
  <si>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</si>
  <si>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</si>
  <si>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</si>
  <si>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</si>
  <si>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</si>
  <si>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</si>
  <si>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</si>
  <si>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</si>
  <si>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</si>
  <si>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</si>
  <si>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</si>
  <si>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</si>
  <si>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</si>
  <si>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</si>
  <si>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</si>
  <si>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</si>
  <si>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</si>
  <si>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</si>
  <si>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</si>
  <si>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</si>
  <si>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</si>
  <si>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</si>
  <si>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</si>
  <si>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</si>
  <si>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</si>
  <si>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</si>
  <si>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</si>
  <si>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</si>
  <si>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</si>
  <si>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</si>
  <si>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</si>
  <si>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</si>
  <si>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</si>
  <si>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</si>
  <si>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</si>
  <si>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</si>
  <si>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</si>
  <si>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</si>
  <si>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</si>
  <si>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</si>
  <si>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</si>
  <si>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</si>
  <si>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</si>
  <si>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</si>
  <si>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</si>
  <si>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</si>
  <si>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</si>
  <si>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</si>
  <si>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</si>
  <si>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</si>
  <si>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</si>
  <si>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</si>
  <si>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</si>
  <si>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</si>
  <si>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</si>
  <si>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</si>
  <si>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</si>
  <si>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</si>
  <si>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</si>
  <si>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</si>
  <si>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</si>
  <si>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</si>
  <si>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</si>
  <si>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</si>
  <si>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</si>
  <si>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</si>
  <si>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</si>
  <si>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</si>
  <si>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</si>
  <si>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</si>
  <si>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</si>
  <si>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</si>
  <si>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</si>
  <si>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</si>
  <si>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</si>
  <si>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</si>
  <si>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</si>
  <si>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</si>
  <si>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</si>
  <si>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</si>
  <si>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</si>
  <si>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</si>
  <si>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</si>
  <si>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</si>
  <si>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</si>
  <si>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</si>
  <si>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</si>
  <si>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</si>
  <si>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</si>
  <si>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</si>
  <si>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</si>
  <si>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</si>
  <si>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</si>
  <si>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</si>
  <si>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</si>
  <si>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</si>
  <si>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</si>
  <si>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</si>
  <si>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</si>
  <si>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</si>
  <si>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</si>
  <si>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</si>
  <si>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</si>
  <si>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</si>
  <si>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</si>
  <si>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</si>
  <si>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</si>
  <si>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</si>
  <si>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</si>
  <si>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</si>
  <si>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</si>
  <si>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</si>
  <si>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</si>
  <si>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</si>
  <si>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</si>
  <si>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</si>
  <si>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</si>
  <si>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</si>
  <si>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</si>
  <si>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</si>
  <si>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</si>
  <si>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</si>
  <si>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</si>
  <si>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</si>
  <si>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</si>
  <si>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</si>
  <si>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</si>
  <si>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</si>
  <si>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</si>
  <si>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</si>
  <si>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</si>
  <si>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</si>
  <si>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</si>
  <si>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</si>
  <si>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</si>
  <si>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</si>
  <si>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</si>
  <si>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</si>
  <si>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</si>
  <si>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</si>
  <si>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</si>
  <si>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</si>
  <si>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</si>
  <si>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</si>
  <si>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</si>
  <si>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</si>
  <si>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</si>
  <si>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</si>
  <si>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</si>
  <si>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</si>
  <si>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</si>
  <si>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</si>
  <si>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</si>
  <si>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</si>
  <si>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</si>
  <si>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</si>
  <si>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</si>
  <si>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</si>
  <si>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</si>
  <si>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</si>
  <si>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</si>
  <si>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</si>
  <si>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</si>
  <si>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</si>
  <si>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</si>
  <si>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</si>
  <si>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</si>
  <si>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</si>
  <si>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</si>
  <si>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</si>
  <si>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</si>
  <si>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</si>
  <si>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</si>
  <si>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</si>
  <si>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</si>
  <si>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</si>
  <si>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</si>
  <si>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</si>
  <si>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</si>
  <si>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</si>
  <si>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</si>
  <si>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</si>
  <si>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</si>
  <si>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</si>
  <si>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</si>
  <si>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</si>
  <si>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</si>
  <si>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</si>
  <si>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</si>
  <si>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</si>
  <si>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</si>
  <si>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</si>
  <si>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</si>
  <si>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</si>
  <si>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</si>
  <si>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</si>
  <si>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</si>
  <si>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</si>
  <si>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</si>
  <si>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</si>
  <si>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</si>
  <si>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</si>
  <si>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</si>
  <si>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</si>
  <si>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</si>
  <si>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</si>
  <si>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</si>
  <si>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</si>
  <si>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</si>
  <si>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</si>
  <si>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</si>
  <si>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</si>
  <si>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</si>
  <si>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</si>
  <si>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</si>
  <si>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</si>
  <si>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</si>
  <si>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</si>
  <si>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</si>
  <si>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</si>
  <si>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</si>
  <si>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</si>
  <si>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</si>
  <si>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</si>
  <si>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</si>
  <si>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</si>
  <si>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</si>
  <si>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</si>
  <si>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</si>
  <si>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</si>
  <si>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</si>
  <si>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</si>
  <si>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</si>
  <si>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</si>
  <si>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</si>
  <si>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</si>
  <si>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</si>
  <si>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</si>
  <si>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</si>
  <si>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</si>
  <si>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</si>
  <si>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</si>
  <si>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</si>
  <si>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</si>
  <si>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</si>
  <si>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</si>
  <si>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</si>
  <si>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</si>
  <si>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</si>
  <si>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</si>
  <si>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</si>
  <si>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</si>
  <si>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</si>
  <si>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</si>
  <si>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</si>
  <si>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</si>
  <si>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</si>
  <si>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</si>
  <si>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</si>
  <si>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</si>
  <si>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</si>
  <si>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</si>
  <si>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</si>
  <si>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</si>
  <si>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</si>
  <si>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</si>
  <si>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</si>
  <si>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</si>
  <si>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</si>
  <si>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</si>
  <si>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</si>
  <si>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</si>
  <si>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</si>
  <si>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</si>
  <si>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</si>
  <si>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</si>
  <si>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</si>
  <si>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</si>
  <si>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</si>
  <si>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</si>
  <si>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</si>
  <si>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</si>
  <si>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</si>
  <si>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</si>
  <si>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</si>
  <si>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</si>
  <si>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</si>
  <si>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</si>
  <si>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</si>
  <si>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</si>
  <si>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</si>
  <si>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</si>
  <si>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</si>
  <si>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</si>
  <si>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</si>
  <si>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</si>
  <si>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</si>
  <si>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</si>
  <si>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</si>
  <si>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</si>
  <si>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</si>
  <si>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</si>
  <si>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</si>
  <si>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</si>
  <si>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</si>
  <si>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</si>
  <si>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</si>
  <si>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</si>
  <si>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</si>
  <si>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</si>
  <si>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</si>
  <si>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</si>
  <si>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</si>
  <si>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</si>
  <si>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</si>
  <si>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</si>
  <si>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</si>
  <si>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</si>
  <si>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</si>
  <si>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</si>
  <si>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</si>
  <si>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</si>
  <si>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</si>
  <si>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</si>
  <si>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</si>
  <si>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</si>
  <si>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</si>
  <si>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</si>
  <si>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</si>
  <si>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</si>
  <si>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</si>
  <si>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</si>
  <si>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</si>
  <si>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</si>
  <si>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</si>
  <si>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</si>
  <si>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</si>
  <si>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</si>
  <si>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</si>
  <si>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</si>
  <si>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</si>
  <si>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</si>
  <si>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</si>
  <si>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</si>
  <si>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</si>
  <si>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</si>
  <si>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</si>
  <si>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</si>
  <si>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</si>
  <si>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</si>
  <si>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</si>
  <si>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</si>
  <si>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</si>
  <si>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</si>
  <si>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</si>
  <si>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</si>
  <si>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</si>
  <si>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</si>
  <si>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</si>
  <si>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</si>
  <si>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</si>
  <si>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</si>
  <si>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</si>
  <si>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</si>
  <si>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</si>
  <si>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</si>
  <si>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</si>
  <si>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</si>
  <si>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</si>
  <si>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</si>
  <si>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</si>
  <si>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</si>
  <si>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</si>
  <si>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</si>
  <si>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</si>
  <si>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</si>
  <si>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</si>
  <si>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</si>
  <si>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</si>
  <si>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</si>
  <si>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</si>
  <si>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</si>
  <si>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</si>
  <si>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</si>
  <si>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</si>
  <si>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</si>
  <si>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</si>
  <si>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</si>
  <si>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</si>
  <si>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</si>
  <si>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</si>
  <si>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</si>
  <si>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</si>
  <si>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</si>
  <si>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</si>
  <si>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</si>
  <si>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</si>
  <si>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</si>
  <si>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</si>
  <si>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</si>
  <si>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</si>
  <si>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</si>
  <si>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</si>
  <si>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</si>
  <si>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</si>
  <si>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</si>
  <si>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</si>
  <si>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</si>
  <si>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</si>
  <si>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</si>
  <si>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</si>
  <si>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</si>
  <si>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</si>
  <si>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</si>
  <si>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</si>
  <si>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</si>
  <si>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</si>
  <si>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</si>
  <si>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</si>
  <si>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</si>
  <si>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</si>
  <si>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</si>
  <si>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</si>
  <si>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</si>
  <si>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</si>
  <si>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</si>
  <si>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</si>
  <si>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</si>
  <si>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</si>
  <si>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</si>
  <si>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</si>
  <si>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</si>
  <si>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</si>
  <si>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</si>
  <si>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</si>
  <si>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</si>
  <si>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</si>
  <si>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</si>
  <si>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</si>
  <si>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</si>
  <si>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</si>
  <si>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</si>
  <si>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</si>
  <si>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</si>
  <si>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</si>
  <si>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</si>
  <si>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</si>
  <si>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</si>
  <si>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</si>
  <si>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</si>
  <si>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</si>
  <si>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</si>
  <si>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</si>
  <si>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</si>
  <si>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</si>
  <si>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</si>
  <si>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</si>
  <si>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</si>
  <si>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</si>
  <si>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</si>
  <si>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</si>
  <si>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</si>
  <si>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</si>
  <si>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</si>
  <si>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</si>
  <si>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</si>
  <si>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</si>
  <si>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</si>
  <si>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</si>
  <si>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</si>
  <si>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</si>
  <si>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</si>
  <si>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</si>
  <si>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</si>
  <si>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</si>
  <si>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</si>
  <si>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</si>
  <si>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</si>
  <si>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</si>
  <si>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</si>
  <si>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</si>
  <si>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</si>
  <si>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</si>
  <si>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</si>
  <si>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</si>
  <si>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</si>
  <si>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</si>
  <si>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</si>
  <si>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</si>
  <si>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</si>
  <si>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</si>
  <si>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</si>
  <si>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</si>
  <si>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</si>
  <si>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</si>
  <si>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</si>
  <si>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</si>
  <si>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</si>
  <si>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</si>
  <si>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</si>
  <si>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</si>
  <si>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</si>
  <si>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</si>
  <si>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</si>
  <si>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</si>
  <si>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</si>
  <si>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</si>
  <si>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</si>
  <si>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</si>
  <si>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</si>
  <si>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</si>
  <si>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</si>
  <si>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</si>
  <si>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</si>
  <si>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</si>
  <si>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</si>
  <si>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</si>
  <si>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</si>
  <si>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</si>
  <si>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</si>
  <si>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</si>
  <si>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</si>
  <si>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</si>
  <si>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</si>
  <si>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</si>
  <si>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</si>
  <si>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</si>
  <si>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</si>
  <si>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</si>
  <si>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</si>
  <si>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</si>
  <si>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</si>
  <si>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</si>
  <si>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</si>
  <si>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</si>
  <si>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</si>
  <si>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</si>
  <si>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</si>
  <si>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</si>
  <si>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</si>
  <si>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</si>
  <si>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</si>
  <si>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</si>
  <si>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</si>
  <si>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</si>
  <si>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</si>
  <si>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</si>
  <si>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</si>
  <si>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</si>
  <si>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</si>
  <si>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</si>
  <si>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</si>
  <si>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</si>
  <si>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</si>
  <si>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</si>
  <si>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</si>
  <si>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</si>
  <si>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</si>
  <si>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</si>
  <si>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</si>
  <si>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</si>
  <si>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</si>
  <si>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</si>
  <si>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</si>
  <si>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</si>
  <si>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</si>
  <si>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</si>
  <si>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</si>
  <si>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</si>
  <si>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</si>
  <si>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</si>
  <si>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</si>
  <si>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</si>
  <si>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</si>
  <si>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</si>
  <si>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</si>
  <si>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</si>
  <si>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</si>
  <si>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</si>
  <si>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</si>
  <si>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</si>
  <si>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</si>
  <si>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</si>
  <si>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</si>
  <si>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</si>
  <si>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</si>
  <si>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</si>
  <si>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</si>
  <si>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</si>
  <si>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</si>
  <si>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</si>
  <si>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</si>
  <si>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</si>
  <si>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</si>
  <si>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</si>
  <si>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</si>
  <si>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</si>
  <si>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</si>
  <si>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</si>
  <si>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</si>
  <si>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</si>
  <si>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</si>
  <si>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</si>
  <si>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</si>
  <si>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</si>
  <si>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</si>
  <si>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</si>
  <si>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</si>
  <si>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</si>
  <si>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</si>
  <si>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</si>
  <si>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</si>
  <si>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</si>
  <si>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</si>
  <si>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</si>
  <si>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</si>
  <si>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</si>
  <si>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</si>
  <si>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</si>
  <si>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</si>
  <si>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</si>
  <si>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</si>
  <si>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</si>
  <si>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</si>
  <si>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</si>
  <si>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</si>
  <si>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</si>
  <si>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</si>
  <si>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</si>
  <si>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</si>
  <si>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</si>
  <si>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</si>
  <si>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</si>
  <si>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</si>
  <si>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</si>
  <si>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</si>
  <si>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</si>
  <si>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</si>
  <si>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</si>
  <si>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</si>
  <si>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</si>
  <si>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</si>
  <si>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</si>
  <si>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</si>
  <si>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</si>
  <si>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</si>
  <si>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</si>
  <si>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</si>
  <si>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</si>
  <si>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</si>
  <si>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</si>
  <si>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</si>
  <si>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</si>
  <si>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</si>
  <si>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</si>
  <si>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</si>
  <si>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</si>
  <si>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</si>
  <si>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</si>
  <si>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</si>
  <si>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</si>
  <si>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</si>
  <si>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</si>
  <si>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</si>
  <si>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</si>
  <si>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</si>
  <si>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</si>
  <si>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</si>
  <si>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</si>
  <si>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</si>
  <si>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</si>
  <si>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</si>
  <si>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</si>
  <si>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</si>
  <si>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</si>
  <si>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</si>
  <si>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</si>
  <si>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</si>
  <si>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</si>
  <si>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</si>
  <si>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</si>
  <si>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</si>
  <si>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</si>
  <si>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</si>
  <si>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</si>
  <si>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</si>
  <si>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</si>
  <si>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</si>
  <si>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</si>
  <si>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</si>
  <si>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</si>
  <si>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</si>
  <si>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</si>
  <si>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</si>
  <si>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</si>
  <si>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</si>
  <si>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</si>
  <si>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</si>
  <si>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</si>
  <si>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</si>
  <si>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</si>
  <si>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</si>
  <si>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</si>
  <si>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</si>
  <si>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</si>
  <si>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</si>
  <si>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</si>
  <si>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</si>
  <si>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</si>
  <si>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</si>
  <si>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</si>
  <si>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</si>
  <si>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</si>
  <si>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</si>
  <si>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</si>
  <si>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</si>
  <si>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</si>
  <si>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</si>
  <si>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</si>
  <si>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</si>
  <si>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</si>
  <si>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</si>
  <si>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</si>
  <si>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</si>
  <si>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</si>
  <si>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</si>
  <si>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</si>
  <si>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</si>
  <si>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</si>
  <si>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</si>
  <si>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</si>
  <si>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</si>
  <si>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</si>
  <si>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</si>
  <si>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</si>
  <si>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</si>
  <si>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</si>
  <si>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</si>
  <si>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</si>
  <si>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</si>
  <si>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</si>
  <si>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</si>
  <si>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</si>
  <si>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</si>
  <si>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</si>
  <si>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</si>
  <si>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</si>
  <si>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</si>
  <si>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</si>
  <si>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</si>
  <si>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</si>
  <si>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</si>
  <si>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</si>
  <si>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</si>
  <si>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</si>
  <si>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</si>
  <si>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</si>
  <si>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</si>
  <si>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</si>
  <si>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</si>
  <si>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</si>
  <si>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</si>
  <si>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</si>
  <si>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</si>
  <si>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</si>
  <si>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</si>
  <si>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</si>
  <si>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</si>
  <si>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</si>
  <si>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</si>
  <si>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</si>
  <si>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</si>
  <si>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</si>
  <si>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</si>
  <si>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</si>
  <si>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</si>
  <si>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</si>
  <si>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</si>
  <si>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</si>
  <si>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</si>
  <si>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</si>
  <si>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</si>
  <si>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</si>
  <si>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</si>
  <si>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</si>
  <si>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</si>
  <si>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</si>
  <si>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</si>
  <si>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</si>
  <si>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</si>
  <si>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</si>
  <si>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</si>
  <si>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</si>
  <si>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</si>
  <si>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</si>
  <si>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</si>
  <si>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</si>
  <si>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</si>
  <si>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</si>
  <si>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</si>
  <si>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</si>
  <si>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</si>
  <si>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</si>
  <si>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</si>
  <si>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</si>
  <si>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</si>
  <si>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</si>
  <si>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</si>
  <si>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</si>
  <si>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</si>
  <si>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</si>
  <si>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</si>
  <si>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</si>
  <si>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</si>
  <si>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</si>
  <si>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</si>
  <si>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</si>
  <si>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</si>
  <si>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</si>
  <si>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</si>
  <si>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</si>
  <si>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</si>
  <si>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</si>
  <si>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</si>
  <si>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</si>
  <si>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</si>
  <si>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</si>
  <si>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</si>
  <si>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</si>
  <si>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</si>
  <si>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</si>
  <si>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</si>
  <si>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</si>
  <si>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</si>
  <si>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</si>
  <si>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</si>
  <si>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</si>
  <si>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</si>
  <si>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</si>
  <si>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</si>
  <si>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</si>
  <si>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</si>
  <si>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</si>
  <si>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</si>
  <si>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</si>
  <si>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</si>
  <si>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</si>
  <si>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</si>
  <si>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</si>
  <si>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</si>
  <si>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</si>
  <si>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</si>
  <si>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</si>
  <si>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</si>
  <si>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</si>
  <si>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</si>
  <si>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</si>
  <si>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</si>
  <si>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</si>
  <si>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</si>
  <si>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</si>
  <si>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</si>
  <si>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</si>
  <si>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</si>
  <si>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</si>
  <si>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</si>
  <si>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</si>
  <si>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</si>
  <si>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</si>
  <si>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</si>
  <si>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</si>
  <si>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</si>
  <si>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</si>
  <si>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</si>
  <si>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</si>
  <si>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</si>
  <si>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</si>
  <si>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</si>
  <si>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</si>
  <si>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</si>
  <si>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</si>
  <si>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</si>
  <si>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</si>
  <si>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</si>
  <si>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</si>
  <si>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</si>
  <si>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</si>
  <si>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</si>
  <si>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</si>
  <si>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</si>
  <si>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</si>
  <si>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</si>
  <si>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</si>
  <si>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</si>
  <si>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</si>
  <si>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</si>
  <si>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</si>
  <si>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</si>
  <si>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</si>
  <si>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</si>
  <si>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</si>
  <si>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</si>
  <si>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</si>
  <si>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</si>
  <si>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</si>
  <si>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</si>
  <si>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</si>
  <si>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</si>
  <si>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</si>
  <si>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</si>
  <si>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</si>
  <si>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</si>
  <si>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</si>
  <si>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</si>
  <si>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</si>
  <si>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</si>
  <si>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</si>
  <si>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</si>
  <si>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</si>
  <si>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</si>
  <si>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</si>
  <si>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</si>
  <si>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</si>
  <si>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</si>
  <si>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</si>
  <si>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</si>
  <si>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</si>
  <si>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</si>
  <si>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</si>
  <si>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</si>
  <si>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</si>
  <si>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</si>
  <si>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</si>
  <si>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</si>
  <si>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</si>
  <si>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</si>
  <si>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</si>
  <si>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</si>
  <si>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</si>
  <si>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</si>
  <si>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</si>
  <si>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</si>
  <si>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</si>
  <si>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</si>
  <si>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</si>
  <si>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</si>
  <si>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</si>
  <si>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</si>
  <si>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</si>
  <si>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</si>
  <si>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</si>
  <si>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</si>
  <si>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</si>
  <si>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</si>
  <si>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</si>
  <si>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</si>
  <si>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</si>
  <si>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</si>
  <si>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</si>
  <si>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</si>
  <si>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</si>
  <si>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</si>
  <si>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</si>
  <si>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</si>
  <si>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</si>
  <si>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</si>
  <si>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</si>
  <si>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</si>
  <si>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</si>
  <si>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</si>
  <si>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</si>
  <si>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</si>
  <si>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</si>
  <si>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</si>
  <si>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</si>
  <si>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</si>
  <si>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</si>
  <si>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</si>
  <si>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</si>
  <si>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</si>
  <si>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</si>
  <si>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</si>
  <si>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</si>
  <si>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</si>
  <si>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</si>
  <si>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</si>
  <si>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</si>
  <si>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</si>
  <si>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</si>
  <si>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</si>
  <si>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</si>
  <si>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</si>
  <si>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</si>
  <si>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</si>
  <si>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</si>
  <si>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</si>
  <si>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</si>
  <si>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</si>
  <si>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</si>
  <si>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</si>
  <si>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</si>
  <si>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</si>
  <si>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</si>
  <si>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</si>
  <si>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</si>
  <si>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</si>
  <si>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</si>
  <si>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</si>
  <si>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</si>
  <si>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</si>
  <si>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</si>
  <si>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</si>
  <si>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</si>
  <si>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</si>
  <si>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</si>
  <si>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</si>
  <si>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</si>
  <si>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</si>
  <si>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</si>
  <si>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</si>
  <si>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</si>
  <si>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</si>
  <si>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</si>
  <si>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</si>
  <si>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</si>
  <si>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</si>
  <si>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</si>
  <si>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</si>
  <si>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</si>
  <si>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</si>
  <si>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</si>
  <si>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</si>
  <si>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</si>
  <si>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</si>
  <si>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</si>
  <si>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</si>
  <si>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</si>
  <si>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</si>
  <si>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</si>
  <si>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</si>
  <si>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</si>
  <si>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</si>
  <si>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</si>
  <si>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</si>
  <si>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</si>
  <si>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</si>
  <si>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</si>
  <si>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</si>
  <si>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</si>
  <si>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</si>
  <si>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</si>
  <si>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</si>
  <si>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</si>
  <si>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</si>
  <si>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</si>
  <si>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</si>
  <si>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</si>
  <si>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</si>
  <si>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</si>
  <si>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</si>
  <si>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</si>
  <si>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</si>
  <si>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</si>
  <si>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</si>
  <si>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</si>
  <si>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</si>
  <si>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</si>
  <si>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</si>
  <si>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</si>
  <si>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</si>
  <si>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</si>
  <si>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</si>
  <si>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</si>
  <si>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</si>
  <si>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</si>
  <si>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</si>
  <si>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</si>
  <si>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</si>
  <si>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</si>
  <si>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</si>
  <si>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</si>
  <si>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</si>
  <si>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</si>
  <si>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</si>
  <si>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</si>
  <si>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</si>
  <si>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</si>
  <si>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</si>
  <si>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</si>
  <si>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</si>
  <si>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</si>
  <si>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</si>
  <si>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</si>
  <si>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</si>
  <si>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</si>
  <si>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</si>
  <si>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</si>
  <si>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</si>
  <si>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</si>
  <si>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</si>
  <si>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</si>
  <si>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</si>
  <si>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</si>
  <si>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</si>
  <si>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</si>
  <si>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</si>
  <si>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</si>
  <si>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</si>
  <si>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</si>
  <si>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</si>
  <si>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</si>
  <si>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</si>
  <si>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</si>
  <si>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</si>
  <si>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</si>
  <si>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</si>
  <si>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</si>
  <si>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</si>
  <si>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</si>
  <si>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</si>
  <si>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</si>
  <si>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</si>
  <si>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</si>
  <si>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</si>
  <si>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</si>
  <si>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</si>
  <si>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</si>
  <si>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</si>
  <si>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</si>
  <si>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</si>
  <si>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</si>
  <si>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</si>
  <si>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</si>
  <si>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</si>
  <si>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</si>
  <si>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</si>
  <si>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</si>
  <si>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</si>
  <si>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</si>
  <si>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</si>
  <si>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</si>
  <si>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</si>
  <si>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</si>
  <si>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</si>
  <si>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</si>
  <si>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</si>
  <si>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</si>
  <si>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</si>
  <si>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</si>
  <si>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</si>
  <si>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</si>
  <si>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</si>
  <si>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</si>
  <si>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</si>
  <si>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</si>
  <si>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</si>
  <si>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</si>
  <si>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</si>
  <si>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</si>
  <si>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</si>
  <si>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</si>
  <si>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</si>
  <si>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</si>
  <si>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</si>
  <si>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</si>
  <si>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</si>
  <si>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</si>
  <si>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</si>
  <si>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</si>
  <si>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</si>
  <si>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</si>
  <si>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</si>
  <si>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</si>
  <si>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</si>
  <si>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</si>
  <si>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</si>
  <si>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</si>
  <si>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</si>
  <si>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</si>
  <si>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</si>
  <si>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</si>
  <si>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</si>
  <si>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</si>
  <si>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</si>
  <si>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</si>
  <si>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</si>
  <si>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</si>
  <si>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</si>
  <si>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</si>
  <si>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</si>
  <si>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</si>
  <si>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</si>
  <si>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</si>
  <si>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</si>
  <si>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</si>
  <si>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</si>
  <si>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</si>
  <si>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</si>
  <si>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</si>
  <si>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</si>
  <si>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</si>
  <si>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</si>
  <si>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</si>
  <si>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</si>
  <si>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</si>
  <si>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</si>
  <si>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</si>
  <si>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</si>
  <si>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</si>
  <si>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</si>
  <si>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</si>
  <si>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</si>
  <si>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</si>
  <si>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</si>
  <si>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</si>
  <si>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</si>
  <si>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</si>
  <si>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</si>
  <si>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</si>
  <si>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</si>
  <si>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</si>
  <si>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</si>
  <si>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</si>
  <si>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</si>
  <si>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</si>
  <si>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</si>
  <si>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</si>
  <si>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</si>
  <si>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</si>
  <si>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</si>
  <si>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</si>
  <si>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</si>
  <si>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</si>
  <si>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</si>
  <si>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</si>
  <si>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</si>
  <si>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</si>
  <si>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</si>
  <si>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</si>
  <si>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</si>
  <si>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</si>
  <si>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</si>
  <si>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</si>
  <si>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</si>
  <si>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</si>
  <si>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</si>
  <si>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</si>
  <si>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</si>
  <si>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</si>
  <si>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</si>
  <si>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</si>
  <si>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</si>
  <si>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</si>
  <si>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</si>
  <si>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</si>
  <si>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</si>
  <si>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</si>
  <si>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</si>
  <si>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</si>
  <si>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</si>
  <si>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</si>
  <si>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</si>
  <si>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</si>
  <si>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</si>
  <si>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</si>
  <si>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</si>
  <si>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</si>
  <si>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</si>
  <si>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</si>
  <si>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</si>
  <si>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</si>
  <si>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</si>
  <si>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</si>
  <si>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</si>
  <si>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</si>
  <si>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</si>
  <si>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</si>
  <si>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</si>
  <si>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</si>
  <si>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</si>
  <si>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</si>
  <si>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</si>
  <si>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</si>
  <si>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</si>
  <si>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</si>
  <si>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</si>
  <si>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</si>
  <si>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</si>
  <si>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</si>
  <si>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</si>
  <si>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</si>
  <si>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</si>
  <si>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</si>
  <si>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</si>
  <si>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</si>
  <si>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</si>
  <si>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</si>
  <si>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</si>
  <si>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</si>
  <si>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</si>
  <si>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</si>
  <si>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</si>
  <si>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</si>
  <si>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</si>
  <si>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</si>
  <si>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</si>
  <si>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</si>
  <si>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</si>
  <si>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</si>
  <si>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</si>
  <si>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</si>
  <si>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</si>
  <si>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</si>
  <si>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</si>
  <si>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</si>
  <si>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</si>
  <si>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</si>
  <si>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</si>
  <si>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</si>
  <si>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</si>
  <si>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</si>
  <si>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</si>
  <si>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</si>
  <si>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</si>
  <si>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</si>
  <si>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</si>
  <si>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</si>
  <si>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</si>
  <si>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</si>
  <si>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</si>
  <si>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</si>
  <si>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</si>
  <si>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</si>
  <si>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</si>
  <si>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</si>
  <si>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</si>
  <si>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</si>
  <si>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</si>
  <si>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</si>
  <si>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</si>
  <si>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</si>
  <si>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</si>
  <si>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</si>
  <si>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</si>
  <si>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</si>
  <si>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</si>
  <si>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</si>
  <si>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</si>
  <si>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</si>
  <si>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</si>
  <si>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</si>
  <si>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</si>
  <si>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</si>
  <si>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</si>
  <si>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</si>
  <si>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</si>
  <si>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</si>
  <si>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</si>
  <si>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</si>
  <si>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</si>
  <si>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</si>
  <si>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</si>
  <si>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</si>
  <si>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</si>
  <si>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</si>
  <si>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</si>
  <si>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</si>
  <si>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</si>
  <si>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</si>
  <si>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</si>
  <si>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</si>
  <si>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</si>
  <si>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</si>
  <si>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</si>
  <si>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</si>
  <si>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</si>
  <si>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</si>
  <si>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</si>
  <si>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</si>
  <si>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</si>
  <si>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</si>
  <si>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</si>
  <si>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</si>
  <si>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</si>
  <si>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</si>
  <si>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</si>
  <si>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</si>
  <si>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</si>
  <si>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</si>
  <si>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</si>
  <si>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</si>
  <si>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</si>
  <si>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</si>
  <si>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</si>
  <si>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</si>
  <si>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</si>
  <si>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</si>
  <si>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</si>
  <si>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</si>
  <si>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</si>
  <si>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</si>
  <si>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</si>
  <si>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</si>
  <si>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</si>
  <si>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</si>
  <si>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</si>
  <si>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</si>
  <si>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</si>
  <si>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</si>
  <si>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</si>
  <si>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</si>
  <si>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</si>
  <si>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</si>
  <si>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</si>
  <si>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</si>
  <si>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</si>
  <si>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</si>
  <si>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</si>
  <si>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</si>
  <si>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</si>
  <si>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</si>
  <si>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</si>
  <si>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</si>
  <si>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</si>
  <si>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</si>
  <si>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</si>
  <si>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</si>
  <si>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</si>
  <si>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</si>
  <si>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</si>
  <si>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</si>
  <si>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</si>
  <si>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</si>
  <si>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</si>
  <si>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</si>
  <si>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</si>
  <si>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</si>
  <si>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</si>
  <si>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</si>
  <si>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</si>
  <si>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</si>
  <si>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</si>
  <si>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</si>
  <si>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</si>
  <si>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</si>
  <si>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</si>
  <si>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</si>
  <si>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</si>
  <si>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</si>
  <si>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</si>
  <si>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</si>
  <si>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</si>
  <si>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</si>
  <si>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</si>
  <si>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</si>
  <si>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</si>
  <si>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</si>
  <si>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</si>
  <si>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</si>
  <si>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</si>
  <si>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</si>
  <si>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</si>
  <si>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</si>
  <si>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</si>
  <si>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</si>
  <si>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</si>
  <si>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</si>
  <si>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</si>
  <si>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</si>
  <si>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</si>
  <si>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</si>
  <si>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</si>
  <si>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</si>
  <si>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</si>
  <si>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</si>
  <si>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</si>
  <si>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</si>
  <si>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</si>
  <si>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</si>
  <si>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</si>
  <si>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</si>
  <si>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</si>
  <si>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</si>
  <si>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</si>
  <si>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</si>
  <si>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</si>
  <si>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</si>
  <si>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</si>
  <si>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</si>
  <si>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</si>
  <si>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</si>
  <si>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</si>
  <si>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</si>
  <si>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</si>
  <si>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</si>
  <si>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</si>
  <si>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</si>
  <si>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</si>
  <si>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</si>
  <si>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</si>
  <si>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</si>
  <si>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</si>
  <si>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</si>
  <si>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</si>
  <si>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</si>
  <si>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</si>
  <si>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</si>
  <si>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</si>
  <si>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</si>
  <si>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</si>
  <si>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</si>
  <si>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</si>
  <si>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</si>
  <si>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</si>
  <si>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</si>
  <si>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</si>
  <si>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</si>
  <si>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</si>
  <si>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</si>
  <si>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</si>
  <si>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</si>
  <si>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</si>
  <si>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</si>
  <si>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</si>
  <si>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</si>
  <si>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</si>
  <si>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</si>
  <si>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</si>
  <si>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</si>
  <si>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</si>
  <si>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</si>
  <si>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</si>
  <si>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</si>
  <si>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</si>
  <si>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</si>
  <si>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</si>
  <si>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</si>
  <si>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</si>
  <si>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</si>
  <si>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</si>
  <si>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</si>
  <si>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</si>
  <si>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</si>
  <si>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</si>
  <si>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</si>
  <si>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</si>
  <si>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</si>
  <si>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</si>
  <si>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</si>
  <si>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</si>
  <si>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</si>
  <si>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</si>
  <si>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</si>
  <si>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</si>
  <si>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</si>
  <si>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</si>
  <si>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</si>
  <si>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</si>
  <si>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</si>
  <si>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</si>
  <si>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</si>
  <si>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</si>
  <si>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</si>
  <si>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</si>
  <si>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</si>
  <si>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</si>
  <si>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</si>
  <si>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</si>
  <si>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</si>
  <si>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</si>
  <si>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</si>
  <si>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</si>
  <si>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</si>
  <si>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</si>
  <si>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</si>
  <si>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</si>
  <si>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</si>
  <si>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</si>
  <si>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</si>
  <si>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</si>
  <si>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</si>
  <si>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</si>
  <si>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</si>
  <si>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</si>
  <si>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</si>
  <si>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</si>
  <si>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</si>
  <si>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</si>
  <si>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</si>
  <si>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</si>
  <si>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</si>
  <si>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</si>
  <si>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</si>
  <si>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</si>
  <si>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</si>
  <si>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</si>
  <si>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</si>
  <si>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</si>
  <si>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</si>
  <si>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</si>
  <si>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</si>
  <si>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</si>
  <si>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</si>
  <si>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</si>
  <si>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</si>
  <si>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</si>
  <si>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</si>
  <si>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</si>
  <si>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</si>
  <si>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</si>
  <si>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</si>
  <si>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</si>
  <si>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</si>
  <si>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</si>
  <si>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</si>
  <si>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</si>
  <si>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</si>
  <si>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</si>
  <si>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</si>
  <si>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</si>
  <si>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</si>
  <si>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</si>
  <si>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</si>
  <si>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</si>
  <si>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</si>
  <si>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</si>
  <si>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</si>
  <si>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</si>
  <si>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</si>
  <si>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</si>
  <si>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</si>
  <si>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</si>
  <si>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</si>
  <si>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</si>
  <si>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</si>
  <si>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</si>
  <si>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</si>
  <si>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</si>
  <si>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</si>
  <si>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</si>
  <si>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</si>
  <si>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</si>
  <si>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</si>
  <si>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</si>
  <si>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</si>
  <si>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</si>
  <si>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</si>
  <si>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</si>
  <si>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</si>
  <si>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</si>
  <si>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</si>
  <si>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</si>
  <si>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</si>
  <si>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</si>
  <si>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</si>
  <si>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</si>
  <si>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</si>
  <si>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</si>
  <si>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</si>
  <si>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</si>
  <si>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</si>
  <si>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</si>
  <si>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</si>
  <si>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</si>
  <si>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</si>
  <si>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</si>
  <si>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</si>
  <si>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</si>
  <si>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</si>
  <si>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</si>
  <si>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</si>
  <si>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</si>
  <si>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</si>
  <si>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</si>
  <si>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</si>
  <si>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</si>
  <si>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</si>
  <si>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</si>
  <si>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</si>
  <si>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</si>
  <si>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</si>
  <si>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</si>
  <si>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</si>
  <si>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</si>
  <si>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</si>
  <si>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</si>
  <si>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</si>
  <si>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</si>
  <si>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</si>
  <si>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</si>
  <si>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</si>
  <si>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</si>
  <si>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</si>
  <si>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</si>
  <si>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</si>
  <si>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</si>
  <si>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</si>
  <si>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</si>
  <si>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</si>
  <si>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</si>
  <si>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</si>
  <si>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</si>
  <si>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</si>
  <si>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</si>
  <si>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</si>
  <si>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</si>
  <si>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</si>
  <si>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</si>
  <si>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</si>
  <si>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</si>
  <si>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</si>
  <si>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</si>
  <si>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</si>
  <si>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</si>
  <si>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</si>
  <si>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</si>
  <si>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</si>
  <si>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</si>
  <si>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</si>
  <si>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</si>
  <si>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</si>
  <si>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</si>
  <si>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</si>
  <si>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</si>
  <si>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</si>
  <si>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</si>
  <si>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</si>
  <si>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</si>
  <si>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</si>
  <si>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</si>
  <si>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</si>
  <si>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</si>
  <si>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</si>
  <si>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</si>
  <si>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</si>
  <si>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</si>
  <si>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</si>
  <si>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</si>
  <si>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</si>
  <si>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</si>
  <si>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</si>
  <si>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</si>
  <si>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</si>
  <si>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</si>
  <si>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</si>
  <si>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</si>
  <si>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</si>
  <si>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</si>
  <si>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</si>
  <si>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</si>
  <si>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</si>
  <si>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</si>
  <si>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</si>
  <si>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</si>
  <si>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</si>
  <si>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</si>
  <si>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</si>
  <si>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</si>
  <si>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</si>
  <si>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</si>
  <si>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</si>
  <si>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</si>
  <si>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</si>
  <si>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</si>
  <si>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</si>
  <si>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</si>
  <si>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</si>
  <si>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</si>
  <si>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</si>
  <si>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</si>
  <si>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</si>
  <si>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</si>
  <si>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</si>
  <si>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</si>
  <si>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</si>
  <si>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</si>
  <si>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</si>
  <si>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</si>
  <si>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</si>
  <si>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</si>
  <si>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</si>
  <si>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</si>
  <si>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</si>
  <si>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</si>
  <si>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</si>
  <si>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</si>
  <si>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</si>
  <si>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</si>
  <si>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</si>
  <si>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</si>
  <si>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</si>
  <si>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</si>
  <si>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</si>
  <si>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</si>
  <si>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</si>
  <si>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</si>
  <si>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</si>
  <si>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</si>
  <si>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</si>
  <si>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</si>
  <si>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</si>
  <si>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</si>
  <si>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</si>
  <si>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</si>
  <si>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</si>
  <si>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</si>
  <si>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</si>
  <si>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</si>
  <si>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</si>
  <si>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</si>
  <si>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</si>
  <si>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</si>
  <si>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</si>
  <si>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</si>
  <si>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</si>
  <si>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</si>
  <si>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</si>
  <si>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</si>
  <si>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</si>
  <si>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</si>
  <si>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</si>
  <si>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</si>
  <si>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</si>
  <si>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</si>
  <si>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</si>
  <si>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</si>
  <si>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</si>
  <si>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</si>
  <si>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</si>
  <si>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</si>
  <si>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</si>
  <si>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</si>
  <si>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</si>
  <si>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</si>
  <si>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</si>
  <si>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</si>
  <si>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</si>
  <si>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</si>
  <si>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</si>
  <si>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</si>
  <si>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</si>
  <si>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</si>
  <si>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</si>
  <si>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</si>
  <si>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</si>
  <si>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</si>
  <si>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</si>
  <si>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</si>
  <si>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</si>
  <si>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East Midlands</t>
  </si>
  <si>
    <t>April 15</t>
  </si>
  <si>
    <t>DCP179</t>
  </si>
  <si>
    <t>1</t>
  </si>
  <si>
    <t>3</t>
  </si>
  <si>
    <t>11</t>
  </si>
  <si>
    <t>13</t>
  </si>
  <si>
    <t>37</t>
  </si>
  <si>
    <t>901</t>
  </si>
  <si>
    <t>81</t>
  </si>
  <si>
    <t>80</t>
  </si>
  <si>
    <t>90</t>
  </si>
  <si>
    <t>58, 990</t>
  </si>
  <si>
    <t>59</t>
  </si>
  <si>
    <t>60, 991</t>
  </si>
  <si>
    <t>800</t>
  </si>
  <si>
    <t>801</t>
  </si>
  <si>
    <t>802</t>
  </si>
  <si>
    <t>803</t>
  </si>
  <si>
    <t>804</t>
  </si>
  <si>
    <t>986</t>
  </si>
  <si>
    <t>970</t>
  </si>
  <si>
    <t>971</t>
  </si>
  <si>
    <t>973</t>
  </si>
  <si>
    <t>972</t>
  </si>
  <si>
    <t>974</t>
  </si>
  <si>
    <t>975</t>
  </si>
  <si>
    <t>977</t>
  </si>
  <si>
    <t>100</t>
  </si>
  <si>
    <t>101</t>
  </si>
  <si>
    <t>102</t>
  </si>
  <si>
    <t>103</t>
  </si>
  <si>
    <t>104</t>
  </si>
  <si>
    <t>105</t>
  </si>
  <si>
    <t>106</t>
  </si>
  <si>
    <t>107</t>
  </si>
  <si>
    <t>152</t>
  </si>
  <si>
    <t>108</t>
  </si>
  <si>
    <t>153</t>
  </si>
  <si>
    <t>154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</si>
  <si>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</si>
  <si>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</si>
  <si>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</si>
  <si>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</si>
  <si>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</si>
  <si>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</si>
  <si>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</si>
  <si>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</si>
  <si>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</si>
  <si>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</si>
  <si>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</si>
  <si>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</si>
  <si>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</si>
  <si>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</si>
  <si>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149</t>
  </si>
  <si>
    <t>123</t>
  </si>
  <si>
    <t>150</t>
  </si>
  <si>
    <t>151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</si>
  <si>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</si>
  <si>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</si>
  <si>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</si>
  <si>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</si>
  <si>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</si>
  <si>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</si>
  <si>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</si>
  <si>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</si>
  <si>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</si>
  <si>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4, 8</t>
  </si>
  <si>
    <t>900</t>
  </si>
  <si>
    <t>22, 34, 43</t>
  </si>
  <si>
    <t>16, 28, 31, 49, 52</t>
  </si>
  <si>
    <t>83,85</t>
  </si>
  <si>
    <t>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</si>
</sst>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134" activePane="bottomLeft" state="frozen"/>
      <selection pane="bottomLeft" activeCell="B155" sqref="B155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East Midlands in April 15 (DCP179)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H46" activePane="bottomRight" state="frozen"/>
      <selection pane="topRight" activeCell="B1" sqref="B1"/>
      <selection pane="bottomLeft" activeCell="A2" sqref="A2"/>
      <selection pane="bottomRight" activeCell="C68" sqref="C68:L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East Midlands in April 15 (DCP179)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10355425.7384074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806320072.64896488</v>
      </c>
      <c r="C20" s="17">
        <f>IF(DRM!$B$114,AMD!$D218*Input!$B$91/DRM!$B$114/1000,0)</f>
        <v>268798171.10742301</v>
      </c>
      <c r="D20" s="17">
        <f>IF(DRM!$B$115,AMD!$E218*Input!$B$92/DRM!$B$115/1000,0)</f>
        <v>400676269.75264382</v>
      </c>
      <c r="E20" s="17">
        <f>IF(DRM!$B$116,AMD!$F218*Input!$B$93/DRM!$B$116/1000,0)</f>
        <v>668076851.97319531</v>
      </c>
      <c r="F20" s="17">
        <f>IF(DRM!$B$117,AMD!$G218*Input!$B$94/DRM!$B$117/1000,0)</f>
        <v>50366155.820611343</v>
      </c>
      <c r="G20" s="17">
        <f>IF(DRM!$B$118,AMD!$H218*Input!$B$95/DRM!$B$118/1000,0)</f>
        <v>1102704434.3801672</v>
      </c>
      <c r="H20" s="17">
        <f>IF(DRM!$B$119,AMD!$I218*Input!$B$96/DRM!$B$119/1000,0)</f>
        <v>548656682.26691747</v>
      </c>
      <c r="I20" s="17">
        <f>IF(DRM!$B$120,AMD!$J218*Input!$B$97/DRM!$B$120/1000,0)</f>
        <v>530005057.20769447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52719.981735363108</v>
      </c>
      <c r="C28" s="10"/>
    </row>
    <row r="29" spans="1:10" x14ac:dyDescent="0.25">
      <c r="A29" s="11" t="s">
        <v>214</v>
      </c>
      <c r="B29" s="33">
        <f>Multi!B$134</f>
        <v>23714.44887676285</v>
      </c>
      <c r="C29" s="10"/>
    </row>
    <row r="30" spans="1:10" x14ac:dyDescent="0.25">
      <c r="A30" s="11" t="s">
        <v>215</v>
      </c>
      <c r="B30" s="33">
        <f>Multi!B$135</f>
        <v>381.63823691686002</v>
      </c>
      <c r="C30" s="10"/>
    </row>
    <row r="31" spans="1:10" x14ac:dyDescent="0.25">
      <c r="A31" s="11" t="s">
        <v>216</v>
      </c>
      <c r="B31" s="33">
        <f>Multi!B$136</f>
        <v>9513.7048495501022</v>
      </c>
      <c r="C31" s="10"/>
    </row>
    <row r="32" spans="1:10" x14ac:dyDescent="0.25">
      <c r="A32" s="11" t="s">
        <v>217</v>
      </c>
      <c r="B32" s="33">
        <f>Multi!B$137</f>
        <v>263890.33080852579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350220.1045071187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704904781.85662413</v>
      </c>
      <c r="C56" s="17">
        <f>SUMPRODUCT(SM!C$66:C$92,Loads!$E$302:$E$328)</f>
        <v>28586911.655268863</v>
      </c>
      <c r="D56" s="17">
        <f>SM!B35*$B40</f>
        <v>80123923.706236184</v>
      </c>
      <c r="E56" s="33">
        <f>$D56</f>
        <v>80123923.706236184</v>
      </c>
      <c r="F56" s="9"/>
      <c r="G56" s="17">
        <f>B56+E56</f>
        <v>785028705.56286025</v>
      </c>
      <c r="H56" s="17">
        <f>C56+F56</f>
        <v>28586911.655268863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806320072.64896488</v>
      </c>
      <c r="D68" s="33">
        <f>$C20</f>
        <v>268798171.10742301</v>
      </c>
      <c r="E68" s="33">
        <f>$D20</f>
        <v>400676269.75264382</v>
      </c>
      <c r="F68" s="33">
        <f>$E20</f>
        <v>668076851.97319531</v>
      </c>
      <c r="G68" s="33">
        <f>$F20</f>
        <v>50366155.820611343</v>
      </c>
      <c r="H68" s="33">
        <f>$G20</f>
        <v>1102704434.3801672</v>
      </c>
      <c r="I68" s="33">
        <f>$H20</f>
        <v>548656682.26691747</v>
      </c>
      <c r="J68" s="33">
        <f>$I20</f>
        <v>530005057.20769447</v>
      </c>
      <c r="K68" s="33">
        <f>$G56</f>
        <v>785028705.56286025</v>
      </c>
      <c r="L68" s="33">
        <f>$H56</f>
        <v>28586911.655268863</v>
      </c>
      <c r="M68" s="33">
        <f>SUM($B68:$L68)</f>
        <v>5189219312.3757458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126760394.0944864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10355425.7384074</v>
      </c>
      <c r="C90" s="17">
        <f t="shared" si="0"/>
        <v>19696498.456235763</v>
      </c>
      <c r="D90" s="17">
        <f t="shared" si="0"/>
        <v>6566105.6221296471</v>
      </c>
      <c r="E90" s="17">
        <f t="shared" si="0"/>
        <v>9787576.6663061064</v>
      </c>
      <c r="F90" s="17">
        <f t="shared" si="0"/>
        <v>16319542.486778229</v>
      </c>
      <c r="G90" s="17">
        <f t="shared" si="0"/>
        <v>1230326.4472979195</v>
      </c>
      <c r="H90" s="17">
        <f t="shared" si="0"/>
        <v>26936469.680209663</v>
      </c>
      <c r="I90" s="17">
        <f t="shared" si="0"/>
        <v>13402389.276719006</v>
      </c>
      <c r="J90" s="17">
        <f t="shared" si="0"/>
        <v>12946774.048167935</v>
      </c>
      <c r="K90" s="17">
        <f t="shared" si="0"/>
        <v>19176400.55322203</v>
      </c>
      <c r="L90" s="17">
        <f t="shared" si="0"/>
        <v>698310.85742011899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2.4427642476427251E-2</v>
      </c>
      <c r="D99" s="29">
        <f t="shared" si="1"/>
        <v>2.4427642476427255E-2</v>
      </c>
      <c r="E99" s="29">
        <f t="shared" si="1"/>
        <v>2.4427642476427251E-2</v>
      </c>
      <c r="F99" s="29">
        <f t="shared" si="1"/>
        <v>2.4427642476427255E-2</v>
      </c>
      <c r="G99" s="29">
        <f t="shared" si="1"/>
        <v>2.4427642476427258E-2</v>
      </c>
      <c r="H99" s="29">
        <f t="shared" si="1"/>
        <v>2.4427642476427255E-2</v>
      </c>
      <c r="I99" s="29">
        <f t="shared" si="1"/>
        <v>2.4427642476427255E-2</v>
      </c>
      <c r="J99" s="29">
        <f t="shared" si="1"/>
        <v>2.4427642476427255E-2</v>
      </c>
      <c r="K99" s="29">
        <f t="shared" si="1"/>
        <v>2.4427642476427255E-2</v>
      </c>
      <c r="L99" s="29">
        <f t="shared" si="1"/>
        <v>2.4427642476427255E-2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2.1979392725979912</v>
      </c>
      <c r="C108" s="6">
        <f>IF(AMD!C218&gt;0,$C90/AMD!C218,0)</f>
        <v>4.1608352828425152</v>
      </c>
      <c r="D108" s="6">
        <f>IF(AMD!D218&gt;0,$D90/AMD!D218,0)</f>
        <v>1.5135944761851516</v>
      </c>
      <c r="E108" s="6">
        <f>IF(AMD!E218&gt;0,$E90/AMD!E218,0)</f>
        <v>2.1655875200745038</v>
      </c>
      <c r="F108" s="6">
        <f>IF(AMD!F218&gt;0,$F90/AMD!F218,0)</f>
        <v>3.0602264810185669</v>
      </c>
      <c r="G108" s="6">
        <f>IF(AMD!G218&gt;0,$G90/AMD!G218,0)</f>
        <v>2.7449157328504135</v>
      </c>
      <c r="H108" s="6">
        <f>IF(AMD!H218&gt;0,$H90/AMD!H218,0)</f>
        <v>5.0714896568100185</v>
      </c>
      <c r="I108" s="6">
        <f>IF(AMD!I218&gt;0,$I90/AMD!I218,0)</f>
        <v>3.3628028220478492</v>
      </c>
      <c r="J108" s="6">
        <f>IF(AMD!J218&gt;0,$J90/AMD!J218,0)</f>
        <v>3.8743351841732565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1.6079237145349068</v>
      </c>
      <c r="C121" s="6">
        <f>100/Input!$F$58*$L$99*SM!$C66</f>
        <v>0</v>
      </c>
      <c r="D121" s="6">
        <f t="shared" ref="D121:D147" si="2">SUM($B121:$C121)</f>
        <v>1.6079237145349068</v>
      </c>
      <c r="E121" s="10"/>
    </row>
    <row r="122" spans="1:5" x14ac:dyDescent="0.25">
      <c r="A122" s="11" t="s">
        <v>172</v>
      </c>
      <c r="B122" s="6">
        <f>100/Input!$F$58*$K$99*SM!$B67</f>
        <v>1.6079237145349068</v>
      </c>
      <c r="C122" s="6">
        <f>100/Input!$F$58*$L$99*SM!$C67</f>
        <v>0</v>
      </c>
      <c r="D122" s="6">
        <f t="shared" si="2"/>
        <v>1.6079237145349068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3.9300977682096985</v>
      </c>
      <c r="C124" s="6">
        <f>100/Input!$F$58*$L$99*SM!$C69</f>
        <v>0</v>
      </c>
      <c r="D124" s="6">
        <f t="shared" si="2"/>
        <v>3.9300977682096985</v>
      </c>
      <c r="E124" s="10"/>
    </row>
    <row r="125" spans="1:5" x14ac:dyDescent="0.25">
      <c r="A125" s="11" t="s">
        <v>174</v>
      </c>
      <c r="B125" s="6">
        <f>100/Input!$F$58*$K$99*SM!$B70</f>
        <v>3.9300977682096985</v>
      </c>
      <c r="C125" s="6">
        <f>100/Input!$F$58*$L$99*SM!$C70</f>
        <v>0</v>
      </c>
      <c r="D125" s="6">
        <f t="shared" si="2"/>
        <v>3.9300977682096985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4.5942322514821772</v>
      </c>
      <c r="C127" s="6">
        <f>100/Input!$F$58*$L$99*SM!$C72</f>
        <v>0</v>
      </c>
      <c r="D127" s="6">
        <f t="shared" si="2"/>
        <v>4.5942322514821772</v>
      </c>
      <c r="E127" s="10"/>
    </row>
    <row r="128" spans="1:5" x14ac:dyDescent="0.25">
      <c r="A128" s="11" t="s">
        <v>176</v>
      </c>
      <c r="B128" s="6">
        <f>100/Input!$F$58*$K$99*SM!$B73</f>
        <v>3.3926306781248718</v>
      </c>
      <c r="C128" s="6">
        <f>100/Input!$F$58*$L$99*SM!$C73</f>
        <v>0</v>
      </c>
      <c r="D128" s="6">
        <f t="shared" si="2"/>
        <v>3.3926306781248718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59.876093236646959</v>
      </c>
      <c r="D129" s="6">
        <f t="shared" si="2"/>
        <v>59.876093236646959</v>
      </c>
      <c r="E129" s="10"/>
    </row>
    <row r="130" spans="1:5" x14ac:dyDescent="0.25">
      <c r="A130" s="11" t="s">
        <v>177</v>
      </c>
      <c r="B130" s="6">
        <f>100/Input!$F$58*$K$99*SM!$B75</f>
        <v>1.6079237145349068</v>
      </c>
      <c r="C130" s="6">
        <f>100/Input!$F$58*$L$99*SM!$C75</f>
        <v>0</v>
      </c>
      <c r="D130" s="6">
        <f t="shared" si="2"/>
        <v>1.6079237145349068</v>
      </c>
      <c r="E130" s="10"/>
    </row>
    <row r="131" spans="1:5" x14ac:dyDescent="0.25">
      <c r="A131" s="11" t="s">
        <v>178</v>
      </c>
      <c r="B131" s="6">
        <f>100/Input!$F$58*$K$99*SM!$B76</f>
        <v>3.9300977682096985</v>
      </c>
      <c r="C131" s="6">
        <f>100/Input!$F$58*$L$99*SM!$C76</f>
        <v>0</v>
      </c>
      <c r="D131" s="6">
        <f t="shared" si="2"/>
        <v>3.9300977682096985</v>
      </c>
      <c r="E131" s="10"/>
    </row>
    <row r="132" spans="1:5" x14ac:dyDescent="0.25">
      <c r="A132" s="11" t="s">
        <v>179</v>
      </c>
      <c r="B132" s="6">
        <f>100/Input!$F$58*$K$99*SM!$B77</f>
        <v>7.8752780705781635</v>
      </c>
      <c r="C132" s="6">
        <f>100/Input!$F$58*$L$99*SM!$C77</f>
        <v>0</v>
      </c>
      <c r="D132" s="6">
        <f t="shared" si="2"/>
        <v>7.8752780705781635</v>
      </c>
      <c r="E132" s="10"/>
    </row>
    <row r="133" spans="1:5" x14ac:dyDescent="0.25">
      <c r="A133" s="11" t="s">
        <v>180</v>
      </c>
      <c r="B133" s="6">
        <f>100/Input!$F$58*$K$99*SM!$B78</f>
        <v>5.9567932453267289</v>
      </c>
      <c r="C133" s="6">
        <f>100/Input!$F$58*$L$99*SM!$C78</f>
        <v>0</v>
      </c>
      <c r="D133" s="6">
        <f t="shared" si="2"/>
        <v>5.9567932453267289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59.876093236646959</v>
      </c>
      <c r="D134" s="6">
        <f t="shared" si="2"/>
        <v>59.876093236646959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28.927668067494555</v>
      </c>
      <c r="D146" s="6">
        <f t="shared" si="2"/>
        <v>28.927668067494555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28.927668067494555</v>
      </c>
      <c r="D147" s="6">
        <f t="shared" si="2"/>
        <v>28.927668067494555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0.55885956771641832</v>
      </c>
      <c r="C156" s="10"/>
    </row>
    <row r="157" spans="1:5" x14ac:dyDescent="0.25">
      <c r="A157" s="11" t="s">
        <v>214</v>
      </c>
      <c r="B157" s="6">
        <f>0.1*$K$99*SM!$B$35</f>
        <v>0.55885956771641832</v>
      </c>
      <c r="C157" s="10"/>
    </row>
    <row r="158" spans="1:5" x14ac:dyDescent="0.25">
      <c r="A158" s="11" t="s">
        <v>215</v>
      </c>
      <c r="B158" s="6">
        <f>0.1*$K$99*SM!$B$35</f>
        <v>0.55885956771641832</v>
      </c>
      <c r="C158" s="10"/>
    </row>
    <row r="159" spans="1:5" x14ac:dyDescent="0.25">
      <c r="A159" s="11" t="s">
        <v>216</v>
      </c>
      <c r="B159" s="6">
        <f>0.1*$K$99*SM!$B$35</f>
        <v>0.55885956771641832</v>
      </c>
      <c r="C159" s="10"/>
    </row>
    <row r="160" spans="1:5" x14ac:dyDescent="0.25">
      <c r="A160" s="11" t="s">
        <v>217</v>
      </c>
      <c r="B160" s="6">
        <f>0.1*$K$99*SM!$B$35</f>
        <v>0.55885956771641832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East Midlands in April 15 (DCP179)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</v>
      </c>
      <c r="E43" s="29">
        <f>Input!$C$304*(1-Input!$D$58)</f>
        <v>0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6.5420049562801799E-2</v>
      </c>
      <c r="E44" s="29">
        <f>Input!$D$304*(1-Input!$D$58)</f>
        <v>6.5420049562801799E-2</v>
      </c>
      <c r="F44" s="10"/>
    </row>
    <row r="45" spans="1:6" x14ac:dyDescent="0.25">
      <c r="A45" s="11" t="s">
        <v>459</v>
      </c>
      <c r="B45" s="29">
        <f>Input!$E$301*(1-Input!$D$58)</f>
        <v>0</v>
      </c>
      <c r="C45" s="29">
        <f>Input!$E$302*(1-Input!$D$58)</f>
        <v>0</v>
      </c>
      <c r="D45" s="29">
        <f>Input!$E$303*(1-Input!$D$58)</f>
        <v>0.35162962287700078</v>
      </c>
      <c r="E45" s="29">
        <f>Input!$E$304*(1-Input!$D$58)</f>
        <v>0.35162962287700078</v>
      </c>
      <c r="F45" s="10"/>
    </row>
    <row r="46" spans="1:6" x14ac:dyDescent="0.25">
      <c r="A46" s="11" t="s">
        <v>460</v>
      </c>
      <c r="B46" s="29">
        <f>Input!$F$301*(1-Input!$D$58)</f>
        <v>0</v>
      </c>
      <c r="C46" s="29">
        <f>Input!$F$302*(1-Input!$D$58)</f>
        <v>0</v>
      </c>
      <c r="D46" s="29">
        <f>Input!$F$303*(1-Input!$D$58)</f>
        <v>0.35162962287700078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0.47913351897273304</v>
      </c>
      <c r="C47" s="29">
        <f>Input!$G$302*(1-Input!$D$58)</f>
        <v>0.47913351897273304</v>
      </c>
      <c r="D47" s="29">
        <f>Input!$G$303*(1-Input!$D$58)</f>
        <v>0.63783919619119978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0.70892384564689981</v>
      </c>
      <c r="C48" s="29">
        <f>Input!$H$302*(1-Input!$D$58)</f>
        <v>0.70892384564689981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0.93871417232106646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</v>
      </c>
      <c r="F58" s="29">
        <f t="shared" ref="F58:F84" si="4">SUMPRODUCT($B7:$E7,$B$46:$E$46)</f>
        <v>0</v>
      </c>
      <c r="G58" s="29">
        <f t="shared" ref="G58:G84" si="5">SUMPRODUCT($B7:$E7,$B$47:$E$47)</f>
        <v>0.47913351897273304</v>
      </c>
      <c r="H58" s="29">
        <f t="shared" ref="H58:H84" si="6">SUMPRODUCT($B7:$E7,$B$48:$E$48)</f>
        <v>0.70892384564689981</v>
      </c>
      <c r="I58" s="29">
        <f t="shared" ref="I58:I84" si="7">SUMPRODUCT($B7:$E7,$B$49:$E$49)</f>
        <v>0.93871417232106646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</v>
      </c>
      <c r="F59" s="29">
        <f t="shared" si="4"/>
        <v>0</v>
      </c>
      <c r="G59" s="29">
        <f t="shared" si="5"/>
        <v>0.47913351897273304</v>
      </c>
      <c r="H59" s="29">
        <f t="shared" si="6"/>
        <v>0.70892384564689981</v>
      </c>
      <c r="I59" s="29">
        <f t="shared" si="7"/>
        <v>0.93871417232106646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</v>
      </c>
      <c r="F60" s="29">
        <f t="shared" si="4"/>
        <v>0</v>
      </c>
      <c r="G60" s="29">
        <f t="shared" si="5"/>
        <v>0.47913351897273304</v>
      </c>
      <c r="H60" s="29">
        <f t="shared" si="6"/>
        <v>0.70892384564689981</v>
      </c>
      <c r="I60" s="29">
        <f t="shared" si="7"/>
        <v>0.93871417232106646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</v>
      </c>
      <c r="F61" s="29">
        <f t="shared" si="4"/>
        <v>0</v>
      </c>
      <c r="G61" s="29">
        <f t="shared" si="5"/>
        <v>0.47913351897273304</v>
      </c>
      <c r="H61" s="29">
        <f t="shared" si="6"/>
        <v>0.70892384564689981</v>
      </c>
      <c r="I61" s="29">
        <f t="shared" si="7"/>
        <v>0.93871417232106646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</v>
      </c>
      <c r="F62" s="29">
        <f t="shared" si="4"/>
        <v>0</v>
      </c>
      <c r="G62" s="29">
        <f t="shared" si="5"/>
        <v>0.47913351897273304</v>
      </c>
      <c r="H62" s="29">
        <f t="shared" si="6"/>
        <v>0.70892384564689981</v>
      </c>
      <c r="I62" s="29">
        <f t="shared" si="7"/>
        <v>0.93871417232106646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</v>
      </c>
      <c r="F63" s="29">
        <f t="shared" si="4"/>
        <v>0</v>
      </c>
      <c r="G63" s="29">
        <f t="shared" si="5"/>
        <v>0.47913351897273304</v>
      </c>
      <c r="H63" s="29">
        <f t="shared" si="6"/>
        <v>0.70892384564689981</v>
      </c>
      <c r="I63" s="29">
        <f t="shared" si="7"/>
        <v>0.93871417232106646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</v>
      </c>
      <c r="F64" s="29">
        <f t="shared" si="4"/>
        <v>0</v>
      </c>
      <c r="G64" s="29">
        <f t="shared" si="5"/>
        <v>0.47913351897273304</v>
      </c>
      <c r="H64" s="29">
        <f t="shared" si="6"/>
        <v>0.70892384564689981</v>
      </c>
      <c r="I64" s="29">
        <f t="shared" si="7"/>
        <v>0.93871417232106646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</v>
      </c>
      <c r="F65" s="29">
        <f t="shared" si="4"/>
        <v>0</v>
      </c>
      <c r="G65" s="29">
        <f t="shared" si="5"/>
        <v>0.47913351897273304</v>
      </c>
      <c r="H65" s="29">
        <f t="shared" si="6"/>
        <v>0.70892384564689981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</v>
      </c>
      <c r="D66" s="29">
        <f t="shared" si="2"/>
        <v>6.5420049562801799E-2</v>
      </c>
      <c r="E66" s="29">
        <f t="shared" si="3"/>
        <v>0.35162962287700078</v>
      </c>
      <c r="F66" s="29">
        <f t="shared" si="4"/>
        <v>0.35162962287700078</v>
      </c>
      <c r="G66" s="29">
        <f t="shared" si="5"/>
        <v>0.63783919619119978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</v>
      </c>
      <c r="F67" s="29">
        <f t="shared" si="4"/>
        <v>0</v>
      </c>
      <c r="G67" s="29">
        <f t="shared" si="5"/>
        <v>0.47913351897273304</v>
      </c>
      <c r="H67" s="29">
        <f t="shared" si="6"/>
        <v>0.70892384564689981</v>
      </c>
      <c r="I67" s="29">
        <f t="shared" si="7"/>
        <v>0.93871417232106646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</v>
      </c>
      <c r="F68" s="29">
        <f t="shared" si="4"/>
        <v>0</v>
      </c>
      <c r="G68" s="29">
        <f t="shared" si="5"/>
        <v>0.47913351897273304</v>
      </c>
      <c r="H68" s="29">
        <f t="shared" si="6"/>
        <v>0.70892384564689981</v>
      </c>
      <c r="I68" s="29">
        <f t="shared" si="7"/>
        <v>0.93871417232106646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</v>
      </c>
      <c r="F69" s="29">
        <f t="shared" si="4"/>
        <v>0</v>
      </c>
      <c r="G69" s="29">
        <f t="shared" si="5"/>
        <v>0.47913351897273304</v>
      </c>
      <c r="H69" s="29">
        <f t="shared" si="6"/>
        <v>0.70892384564689981</v>
      </c>
      <c r="I69" s="29">
        <f t="shared" si="7"/>
        <v>0.93871417232106646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</v>
      </c>
      <c r="F70" s="29">
        <f t="shared" si="4"/>
        <v>0</v>
      </c>
      <c r="G70" s="29">
        <f t="shared" si="5"/>
        <v>0.47913351897273304</v>
      </c>
      <c r="H70" s="29">
        <f t="shared" si="6"/>
        <v>0.70892384564689981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</v>
      </c>
      <c r="D71" s="29">
        <f t="shared" si="2"/>
        <v>6.5420049562801799E-2</v>
      </c>
      <c r="E71" s="29">
        <f t="shared" si="3"/>
        <v>0.35162962287700078</v>
      </c>
      <c r="F71" s="29">
        <f t="shared" si="4"/>
        <v>0.35162962287700078</v>
      </c>
      <c r="G71" s="29">
        <f t="shared" si="5"/>
        <v>0.63783919619119978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</v>
      </c>
      <c r="F72" s="29">
        <f t="shared" si="4"/>
        <v>0</v>
      </c>
      <c r="G72" s="29">
        <f t="shared" si="5"/>
        <v>0.47913351897273304</v>
      </c>
      <c r="H72" s="29">
        <f t="shared" si="6"/>
        <v>0.70892384564689981</v>
      </c>
      <c r="I72" s="29">
        <f t="shared" si="7"/>
        <v>0.93871417232106646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</v>
      </c>
      <c r="F73" s="29">
        <f t="shared" si="4"/>
        <v>0</v>
      </c>
      <c r="G73" s="29">
        <f t="shared" si="5"/>
        <v>0.47913351897273304</v>
      </c>
      <c r="H73" s="29">
        <f t="shared" si="6"/>
        <v>0.70892384564689981</v>
      </c>
      <c r="I73" s="29">
        <f t="shared" si="7"/>
        <v>0.93871417232106646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</v>
      </c>
      <c r="F74" s="29">
        <f t="shared" si="4"/>
        <v>0</v>
      </c>
      <c r="G74" s="29">
        <f t="shared" si="5"/>
        <v>0.47913351897273304</v>
      </c>
      <c r="H74" s="29">
        <f t="shared" si="6"/>
        <v>0.70892384564689981</v>
      </c>
      <c r="I74" s="29">
        <f t="shared" si="7"/>
        <v>0.93871417232106646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</v>
      </c>
      <c r="F75" s="29">
        <f t="shared" si="4"/>
        <v>0</v>
      </c>
      <c r="G75" s="29">
        <f t="shared" si="5"/>
        <v>0.47913351897273304</v>
      </c>
      <c r="H75" s="29">
        <f t="shared" si="6"/>
        <v>0.70892384564689981</v>
      </c>
      <c r="I75" s="29">
        <f t="shared" si="7"/>
        <v>0.93871417232106646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</v>
      </c>
      <c r="F76" s="29">
        <f t="shared" si="4"/>
        <v>0</v>
      </c>
      <c r="G76" s="29">
        <f t="shared" si="5"/>
        <v>0.47913351897273304</v>
      </c>
      <c r="H76" s="29">
        <f t="shared" si="6"/>
        <v>0.70892384564689981</v>
      </c>
      <c r="I76" s="29">
        <f t="shared" si="7"/>
        <v>0.93871417232106646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</v>
      </c>
      <c r="F77" s="29">
        <f t="shared" si="4"/>
        <v>0</v>
      </c>
      <c r="G77" s="29">
        <f t="shared" si="5"/>
        <v>0.47913351897273304</v>
      </c>
      <c r="H77" s="29">
        <f t="shared" si="6"/>
        <v>0.70892384564689981</v>
      </c>
      <c r="I77" s="29">
        <f t="shared" si="7"/>
        <v>0.93871417232106646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</v>
      </c>
      <c r="F78" s="29">
        <f t="shared" si="4"/>
        <v>0</v>
      </c>
      <c r="G78" s="29">
        <f t="shared" si="5"/>
        <v>0.47913351897273304</v>
      </c>
      <c r="H78" s="29">
        <f t="shared" si="6"/>
        <v>0.70892384564689981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</v>
      </c>
      <c r="F79" s="29">
        <f t="shared" si="4"/>
        <v>0</v>
      </c>
      <c r="G79" s="29">
        <f t="shared" si="5"/>
        <v>0.47913351897273304</v>
      </c>
      <c r="H79" s="29">
        <f t="shared" si="6"/>
        <v>0.70892384564689981</v>
      </c>
      <c r="I79" s="29">
        <f t="shared" si="7"/>
        <v>0.93871417232106646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</v>
      </c>
      <c r="F80" s="29">
        <f t="shared" si="4"/>
        <v>0</v>
      </c>
      <c r="G80" s="29">
        <f t="shared" si="5"/>
        <v>0.47913351897273304</v>
      </c>
      <c r="H80" s="29">
        <f t="shared" si="6"/>
        <v>0.70892384564689981</v>
      </c>
      <c r="I80" s="29">
        <f t="shared" si="7"/>
        <v>0.93871417232106646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</v>
      </c>
      <c r="F81" s="29">
        <f t="shared" si="4"/>
        <v>0</v>
      </c>
      <c r="G81" s="29">
        <f t="shared" si="5"/>
        <v>0.47913351897273304</v>
      </c>
      <c r="H81" s="29">
        <f t="shared" si="6"/>
        <v>0.70892384564689981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</v>
      </c>
      <c r="F82" s="29">
        <f t="shared" si="4"/>
        <v>0</v>
      </c>
      <c r="G82" s="29">
        <f t="shared" si="5"/>
        <v>0.47913351897273304</v>
      </c>
      <c r="H82" s="29">
        <f t="shared" si="6"/>
        <v>0.70892384564689981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</v>
      </c>
      <c r="D83" s="29">
        <f t="shared" si="2"/>
        <v>6.5420049562801799E-2</v>
      </c>
      <c r="E83" s="29">
        <f t="shared" si="3"/>
        <v>0.35162962287700078</v>
      </c>
      <c r="F83" s="29">
        <f t="shared" si="4"/>
        <v>0.35162962287700078</v>
      </c>
      <c r="G83" s="29">
        <f t="shared" si="5"/>
        <v>0.63783919619119978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</v>
      </c>
      <c r="D84" s="29">
        <f t="shared" si="2"/>
        <v>6.5420049562801799E-2</v>
      </c>
      <c r="E84" s="29">
        <f t="shared" si="3"/>
        <v>0.35162962287700078</v>
      </c>
      <c r="F84" s="29">
        <f t="shared" si="4"/>
        <v>0.35162962287700078</v>
      </c>
      <c r="G84" s="29">
        <f t="shared" si="5"/>
        <v>0.63783919619119978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</v>
      </c>
      <c r="G94" s="31">
        <f t="shared" ref="G94:G120" si="12">$F58</f>
        <v>0</v>
      </c>
      <c r="H94" s="31">
        <f t="shared" ref="H94:H120" si="13">$G58</f>
        <v>0.47913351897273304</v>
      </c>
      <c r="I94" s="31">
        <f t="shared" ref="I94:I120" si="14">$H58</f>
        <v>0.70892384564689981</v>
      </c>
      <c r="J94" s="31">
        <f t="shared" ref="J94:J120" si="15">$I58</f>
        <v>0.93871417232106646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</v>
      </c>
      <c r="G95" s="31">
        <f t="shared" si="12"/>
        <v>0</v>
      </c>
      <c r="H95" s="31">
        <f t="shared" si="13"/>
        <v>0.47913351897273304</v>
      </c>
      <c r="I95" s="31">
        <f t="shared" si="14"/>
        <v>0.70892384564689981</v>
      </c>
      <c r="J95" s="31">
        <f t="shared" si="15"/>
        <v>0.93871417232106646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</v>
      </c>
      <c r="G96" s="31">
        <f t="shared" si="12"/>
        <v>0</v>
      </c>
      <c r="H96" s="31">
        <f t="shared" si="13"/>
        <v>0.47913351897273304</v>
      </c>
      <c r="I96" s="31">
        <f t="shared" si="14"/>
        <v>0.70892384564689981</v>
      </c>
      <c r="J96" s="31">
        <f t="shared" si="15"/>
        <v>0.93871417232106646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</v>
      </c>
      <c r="G97" s="31">
        <f t="shared" si="12"/>
        <v>0</v>
      </c>
      <c r="H97" s="31">
        <f t="shared" si="13"/>
        <v>0.47913351897273304</v>
      </c>
      <c r="I97" s="31">
        <f t="shared" si="14"/>
        <v>0.70892384564689981</v>
      </c>
      <c r="J97" s="31">
        <f t="shared" si="15"/>
        <v>0.93871417232106646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</v>
      </c>
      <c r="G98" s="31">
        <f t="shared" si="12"/>
        <v>0</v>
      </c>
      <c r="H98" s="31">
        <f t="shared" si="13"/>
        <v>0.47913351897273304</v>
      </c>
      <c r="I98" s="31">
        <f t="shared" si="14"/>
        <v>0.70892384564689981</v>
      </c>
      <c r="J98" s="31">
        <f t="shared" si="15"/>
        <v>0.93871417232106646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</v>
      </c>
      <c r="G99" s="31">
        <f t="shared" si="12"/>
        <v>0</v>
      </c>
      <c r="H99" s="31">
        <f t="shared" si="13"/>
        <v>0.47913351897273304</v>
      </c>
      <c r="I99" s="31">
        <f t="shared" si="14"/>
        <v>0.70892384564689981</v>
      </c>
      <c r="J99" s="31">
        <f t="shared" si="15"/>
        <v>0.93871417232106646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</v>
      </c>
      <c r="G100" s="31">
        <f t="shared" si="12"/>
        <v>0</v>
      </c>
      <c r="H100" s="31">
        <f t="shared" si="13"/>
        <v>0.47913351897273304</v>
      </c>
      <c r="I100" s="31">
        <f t="shared" si="14"/>
        <v>0.70892384564689981</v>
      </c>
      <c r="J100" s="31">
        <f t="shared" si="15"/>
        <v>0.93871417232106646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</v>
      </c>
      <c r="G101" s="31">
        <f t="shared" si="12"/>
        <v>0</v>
      </c>
      <c r="H101" s="31">
        <f t="shared" si="13"/>
        <v>0.47913351897273304</v>
      </c>
      <c r="I101" s="31">
        <f t="shared" si="14"/>
        <v>0.70892384564689981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</v>
      </c>
      <c r="E102" s="31">
        <f t="shared" si="10"/>
        <v>6.5420049562801799E-2</v>
      </c>
      <c r="F102" s="31">
        <f t="shared" si="11"/>
        <v>0.35162962287700078</v>
      </c>
      <c r="G102" s="31">
        <f t="shared" si="12"/>
        <v>0.35162962287700078</v>
      </c>
      <c r="H102" s="31">
        <f t="shared" si="13"/>
        <v>0.63783919619119978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</v>
      </c>
      <c r="G103" s="31">
        <f t="shared" si="12"/>
        <v>0</v>
      </c>
      <c r="H103" s="31">
        <f t="shared" si="13"/>
        <v>0.47913351897273304</v>
      </c>
      <c r="I103" s="31">
        <f t="shared" si="14"/>
        <v>0.70892384564689981</v>
      </c>
      <c r="J103" s="31">
        <f t="shared" si="15"/>
        <v>0.93871417232106646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</v>
      </c>
      <c r="G104" s="31">
        <f t="shared" si="12"/>
        <v>0</v>
      </c>
      <c r="H104" s="31">
        <f t="shared" si="13"/>
        <v>0.47913351897273304</v>
      </c>
      <c r="I104" s="31">
        <f t="shared" si="14"/>
        <v>0.70892384564689981</v>
      </c>
      <c r="J104" s="31">
        <f t="shared" si="15"/>
        <v>0.93871417232106646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</v>
      </c>
      <c r="G105" s="31">
        <f t="shared" si="12"/>
        <v>0</v>
      </c>
      <c r="H105" s="31">
        <f t="shared" si="13"/>
        <v>0.47913351897273304</v>
      </c>
      <c r="I105" s="31">
        <f t="shared" si="14"/>
        <v>0.70892384564689981</v>
      </c>
      <c r="J105" s="31">
        <f t="shared" si="15"/>
        <v>0.93871417232106646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</v>
      </c>
      <c r="G106" s="31">
        <f t="shared" si="12"/>
        <v>0</v>
      </c>
      <c r="H106" s="31">
        <f t="shared" si="13"/>
        <v>0.47913351897273304</v>
      </c>
      <c r="I106" s="31">
        <f t="shared" si="14"/>
        <v>0.70892384564689981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</v>
      </c>
      <c r="E107" s="31">
        <f t="shared" si="10"/>
        <v>6.5420049562801799E-2</v>
      </c>
      <c r="F107" s="31">
        <f t="shared" si="11"/>
        <v>0.35162962287700078</v>
      </c>
      <c r="G107" s="31">
        <f t="shared" si="12"/>
        <v>0.35162962287700078</v>
      </c>
      <c r="H107" s="31">
        <f t="shared" si="13"/>
        <v>0.63783919619119978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</v>
      </c>
      <c r="G108" s="31">
        <f t="shared" si="12"/>
        <v>0</v>
      </c>
      <c r="H108" s="31">
        <f t="shared" si="13"/>
        <v>0.47913351897273304</v>
      </c>
      <c r="I108" s="31">
        <f t="shared" si="14"/>
        <v>0.70892384564689981</v>
      </c>
      <c r="J108" s="31">
        <f t="shared" si="15"/>
        <v>0.93871417232106646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</v>
      </c>
      <c r="G109" s="31">
        <f t="shared" si="12"/>
        <v>0</v>
      </c>
      <c r="H109" s="31">
        <f t="shared" si="13"/>
        <v>0.47913351897273304</v>
      </c>
      <c r="I109" s="31">
        <f t="shared" si="14"/>
        <v>0.70892384564689981</v>
      </c>
      <c r="J109" s="31">
        <f t="shared" si="15"/>
        <v>0.93871417232106646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</v>
      </c>
      <c r="G110" s="31">
        <f t="shared" si="12"/>
        <v>0</v>
      </c>
      <c r="H110" s="31">
        <f t="shared" si="13"/>
        <v>0.47913351897273304</v>
      </c>
      <c r="I110" s="31">
        <f t="shared" si="14"/>
        <v>0.70892384564689981</v>
      </c>
      <c r="J110" s="31">
        <f t="shared" si="15"/>
        <v>0.93871417232106646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</v>
      </c>
      <c r="G111" s="31">
        <f t="shared" si="12"/>
        <v>0</v>
      </c>
      <c r="H111" s="31">
        <f t="shared" si="13"/>
        <v>0.47913351897273304</v>
      </c>
      <c r="I111" s="31">
        <f t="shared" si="14"/>
        <v>0.70892384564689981</v>
      </c>
      <c r="J111" s="31">
        <f t="shared" si="15"/>
        <v>0.93871417232106646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</v>
      </c>
      <c r="G112" s="31">
        <f t="shared" si="12"/>
        <v>0</v>
      </c>
      <c r="H112" s="31">
        <f t="shared" si="13"/>
        <v>0.47913351897273304</v>
      </c>
      <c r="I112" s="31">
        <f t="shared" si="14"/>
        <v>0.70892384564689981</v>
      </c>
      <c r="J112" s="31">
        <f t="shared" si="15"/>
        <v>0.93871417232106646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</v>
      </c>
      <c r="G113" s="31">
        <f t="shared" si="12"/>
        <v>0</v>
      </c>
      <c r="H113" s="31">
        <f t="shared" si="13"/>
        <v>0.47913351897273304</v>
      </c>
      <c r="I113" s="31">
        <f t="shared" si="14"/>
        <v>0.70892384564689981</v>
      </c>
      <c r="J113" s="31">
        <f t="shared" si="15"/>
        <v>0.93871417232106646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</v>
      </c>
      <c r="G114" s="31">
        <f t="shared" si="12"/>
        <v>0</v>
      </c>
      <c r="H114" s="31">
        <f t="shared" si="13"/>
        <v>0.47913351897273304</v>
      </c>
      <c r="I114" s="31">
        <f t="shared" si="14"/>
        <v>0.70892384564689981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</v>
      </c>
      <c r="G115" s="31">
        <f t="shared" si="12"/>
        <v>0</v>
      </c>
      <c r="H115" s="31">
        <f t="shared" si="13"/>
        <v>0.47913351897273304</v>
      </c>
      <c r="I115" s="31">
        <f t="shared" si="14"/>
        <v>0.70892384564689981</v>
      </c>
      <c r="J115" s="31">
        <f t="shared" si="15"/>
        <v>0.93871417232106646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</v>
      </c>
      <c r="G116" s="31">
        <f t="shared" si="12"/>
        <v>0</v>
      </c>
      <c r="H116" s="31">
        <f t="shared" si="13"/>
        <v>0.47913351897273304</v>
      </c>
      <c r="I116" s="31">
        <f t="shared" si="14"/>
        <v>0.70892384564689981</v>
      </c>
      <c r="J116" s="31">
        <f t="shared" si="15"/>
        <v>0.93871417232106646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</v>
      </c>
      <c r="G117" s="31">
        <f t="shared" si="12"/>
        <v>0</v>
      </c>
      <c r="H117" s="31">
        <f t="shared" si="13"/>
        <v>0.47913351897273304</v>
      </c>
      <c r="I117" s="31">
        <f t="shared" si="14"/>
        <v>0.70892384564689981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</v>
      </c>
      <c r="G118" s="31">
        <f t="shared" si="12"/>
        <v>0</v>
      </c>
      <c r="H118" s="31">
        <f t="shared" si="13"/>
        <v>0.47913351897273304</v>
      </c>
      <c r="I118" s="31">
        <f t="shared" si="14"/>
        <v>0.70892384564689981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</v>
      </c>
      <c r="E119" s="31">
        <f t="shared" si="10"/>
        <v>6.5420049562801799E-2</v>
      </c>
      <c r="F119" s="31">
        <f t="shared" si="11"/>
        <v>0.35162962287700078</v>
      </c>
      <c r="G119" s="31">
        <f t="shared" si="12"/>
        <v>0.35162962287700078</v>
      </c>
      <c r="H119" s="31">
        <f t="shared" si="13"/>
        <v>0.63783919619119978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</v>
      </c>
      <c r="E120" s="31">
        <f t="shared" si="10"/>
        <v>6.5420049562801799E-2</v>
      </c>
      <c r="F120" s="31">
        <f t="shared" si="11"/>
        <v>0.35162962287700078</v>
      </c>
      <c r="G120" s="31">
        <f t="shared" si="12"/>
        <v>0.35162962287700078</v>
      </c>
      <c r="H120" s="31">
        <f t="shared" si="13"/>
        <v>0.63783919619119978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East Midlands in April 15 (DCP179)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10.754986640509594</v>
      </c>
      <c r="D11" s="7">
        <f>DRM!$B$131</f>
        <v>3.9123606833576652</v>
      </c>
      <c r="E11" s="7">
        <f>DRM!$B$132</f>
        <v>5.5976416426040814</v>
      </c>
      <c r="F11" s="7">
        <f>DRM!$B$133</f>
        <v>7.9101172440077345</v>
      </c>
      <c r="G11" s="7">
        <f>DRM!$B$134</f>
        <v>7.0950975055092478</v>
      </c>
      <c r="H11" s="7">
        <f>DRM!$B$135</f>
        <v>13.108859110907225</v>
      </c>
      <c r="I11" s="7">
        <f>DRM!$B$136</f>
        <v>8.6922209045210774</v>
      </c>
      <c r="J11" s="7">
        <f>DRM!$B$137</f>
        <v>10.014437081530772</v>
      </c>
      <c r="K11" s="7">
        <f>Otex!$B108</f>
        <v>2.1979392725979912</v>
      </c>
      <c r="L11" s="7">
        <f>Otex!$C108</f>
        <v>4.1608352828425152</v>
      </c>
      <c r="M11" s="7">
        <f>Otex!$D108</f>
        <v>1.5135944761851516</v>
      </c>
      <c r="N11" s="7">
        <f>Otex!$E108</f>
        <v>2.1655875200745038</v>
      </c>
      <c r="O11" s="7">
        <f>Otex!$F108</f>
        <v>3.0602264810185669</v>
      </c>
      <c r="P11" s="7">
        <f>Otex!$G108</f>
        <v>2.7449157328504135</v>
      </c>
      <c r="Q11" s="7">
        <f>Otex!$H108</f>
        <v>5.0714896568100185</v>
      </c>
      <c r="R11" s="7">
        <f>Otex!$I108</f>
        <v>3.3628028220478492</v>
      </c>
      <c r="S11" s="7">
        <f>Otex!$J108</f>
        <v>3.8743351841732565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0.28677412407891523</v>
      </c>
      <c r="D23" s="6">
        <f>D$11*Loads!$B46*LAFs!D237*(1-Contrib!D94)/(24*Input!$F$58)*100</f>
        <v>9.6012579237810702E-2</v>
      </c>
      <c r="E23" s="6">
        <f>E$11*Loads!$B46*LAFs!E237*(1-Contrib!E94)/(24*Input!$F$58)*100</f>
        <v>0.13696274110999637</v>
      </c>
      <c r="F23" s="6">
        <f>F$11*Loads!$B46*LAFs!F237*(1-Contrib!F94)/(24*Input!$F$58)*100</f>
        <v>0.19202327122791182</v>
      </c>
      <c r="G23" s="6">
        <f>G$11*Loads!$B46*LAFs!G237*(1-Contrib!G94)/(24*Input!$F$58)*100</f>
        <v>1.3974180754702465E-2</v>
      </c>
      <c r="H23" s="6">
        <f>H$11*Loads!$B46*LAFs!H237*(1-Contrib!H94)/(24*Input!$F$58)*100</f>
        <v>0.17642843257072774</v>
      </c>
      <c r="I23" s="6">
        <f>I$11*Loads!$B46*LAFs!I237*(1-Contrib!I94)/(24*Input!$F$58)*100</f>
        <v>6.4195830317501354E-2</v>
      </c>
      <c r="J23" s="6">
        <f>J$11*Loads!$B46*LAFs!J237*(1-Contrib!J94)/(24*Input!$F$58)*100</f>
        <v>1.5002521032648944E-2</v>
      </c>
      <c r="K23" s="6">
        <f>K$11*Loads!$B46*LAFs!B237*(1-Contrib!K94)/(24*Input!$F$58)*100</f>
        <v>5.8723711614705236E-2</v>
      </c>
      <c r="L23" s="6">
        <f>L$11*Loads!$B46*LAFs!C237*(1-Contrib!L94)/(24*Input!$F$58)*100</f>
        <v>0.11094573462131893</v>
      </c>
      <c r="M23" s="6">
        <f>M$11*Loads!$B46*LAFs!D237*(1-Contrib!M94)/(24*Input!$F$58)*100</f>
        <v>3.7144865041921306E-2</v>
      </c>
      <c r="N23" s="6">
        <f>N$11*Loads!$B46*LAFs!E237*(1-Contrib!N94)/(24*Input!$F$58)*100</f>
        <v>5.2987458254833843E-2</v>
      </c>
      <c r="O23" s="6">
        <f>O$11*Loads!$B46*LAFs!F237*(1-Contrib!O94)/(24*Input!$F$58)*100</f>
        <v>7.4288999954915447E-2</v>
      </c>
      <c r="P23" s="6">
        <f>P$11*Loads!$B46*LAFs!G237*(1-Contrib!P94)/(24*Input!$F$58)*100</f>
        <v>5.4062609537774255E-3</v>
      </c>
      <c r="Q23" s="6">
        <f>Q$11*Loads!$B46*LAFs!H237*(1-Contrib!Q94)/(24*Input!$F$58)*100</f>
        <v>0.13104269421728765</v>
      </c>
      <c r="R23" s="6">
        <f>R$11*Loads!$B46*LAFs!I237*(1-Contrib!R94)/(24*Input!$F$58)*100</f>
        <v>8.5323927933730864E-2</v>
      </c>
      <c r="S23" s="6">
        <f>S$11*Loads!$B46*LAFs!J237*(1-Contrib!S94)/(24*Input!$F$58)*100</f>
        <v>9.4705420519176089E-2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0.23216582401521862</v>
      </c>
      <c r="D24" s="6">
        <f>D$11*Loads!$B47*LAFs!D238*(1-Contrib!D95)/(24*Input!$F$58)*100</f>
        <v>7.7729605647540029E-2</v>
      </c>
      <c r="E24" s="6">
        <f>E$11*Loads!$B47*LAFs!E238*(1-Contrib!E95)/(24*Input!$F$58)*100</f>
        <v>0.11088192754948524</v>
      </c>
      <c r="F24" s="6">
        <f>F$11*Loads!$B47*LAFs!F238*(1-Contrib!F95)/(24*Input!$F$58)*100</f>
        <v>0.15545768342215563</v>
      </c>
      <c r="G24" s="6">
        <f>G$11*Loads!$B47*LAFs!G238*(1-Contrib!G95)/(24*Input!$F$58)*100</f>
        <v>1.1313179668052354E-2</v>
      </c>
      <c r="H24" s="6">
        <f>H$11*Loads!$B47*LAFs!H238*(1-Contrib!H95)/(24*Input!$F$58)*100</f>
        <v>0.14283245588861004</v>
      </c>
      <c r="I24" s="6">
        <f>I$11*Loads!$B47*LAFs!I238*(1-Contrib!I95)/(24*Input!$F$58)*100</f>
        <v>5.1971487636389799E-2</v>
      </c>
      <c r="J24" s="6">
        <f>J$11*Loads!$B47*LAFs!J238*(1-Contrib!J95)/(24*Input!$F$58)*100</f>
        <v>1.2145700624272884E-2</v>
      </c>
      <c r="K24" s="6">
        <f>K$11*Loads!$B47*LAFs!B238*(1-Contrib!K95)/(24*Input!$F$58)*100</f>
        <v>4.7541384495723767E-2</v>
      </c>
      <c r="L24" s="6">
        <f>L$11*Loads!$B47*LAFs!C238*(1-Contrib!L95)/(24*Input!$F$58)*100</f>
        <v>8.9819149416159247E-2</v>
      </c>
      <c r="M24" s="6">
        <f>M$11*Loads!$B47*LAFs!D238*(1-Contrib!M95)/(24*Input!$F$58)*100</f>
        <v>3.0071639929475077E-2</v>
      </c>
      <c r="N24" s="6">
        <f>N$11*Loads!$B47*LAFs!E238*(1-Contrib!N95)/(24*Input!$F$58)*100</f>
        <v>4.2897443929844369E-2</v>
      </c>
      <c r="O24" s="6">
        <f>O$11*Loads!$B47*LAFs!F238*(1-Contrib!O95)/(24*Input!$F$58)*100</f>
        <v>6.0142688763137178E-2</v>
      </c>
      <c r="P24" s="6">
        <f>P$11*Loads!$B47*LAFs!G238*(1-Contrib!P95)/(24*Input!$F$58)*100</f>
        <v>4.3767862013577019E-3</v>
      </c>
      <c r="Q24" s="6">
        <f>Q$11*Loads!$B47*LAFs!H238*(1-Contrib!Q95)/(24*Input!$F$58)*100</f>
        <v>0.10608919190965382</v>
      </c>
      <c r="R24" s="6">
        <f>R$11*Loads!$B47*LAFs!I238*(1-Contrib!R95)/(24*Input!$F$58)*100</f>
        <v>6.9076316074802413E-2</v>
      </c>
      <c r="S24" s="6">
        <f>S$11*Loads!$B47*LAFs!J238*(1-Contrib!S95)/(24*Input!$F$58)*100</f>
        <v>7.6671359608064815E-2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0.21735056634934083</v>
      </c>
      <c r="D26" s="6">
        <f>D$11*Loads!$B49*LAFs!D240*(1-Contrib!D97)/(24*Input!$F$58)*100</f>
        <v>7.2769426254987002E-2</v>
      </c>
      <c r="E26" s="6">
        <f>E$11*Loads!$B49*LAFs!E240*(1-Contrib!E97)/(24*Input!$F$58)*100</f>
        <v>0.10380619048050502</v>
      </c>
      <c r="F26" s="6">
        <f>F$11*Loads!$B49*LAFs!F240*(1-Contrib!F97)/(24*Input!$F$58)*100</f>
        <v>0.14553742213559898</v>
      </c>
      <c r="G26" s="6">
        <f>G$11*Loads!$B49*LAFs!G240*(1-Contrib!G97)/(24*Input!$F$58)*100</f>
        <v>1.0591248813183816E-2</v>
      </c>
      <c r="H26" s="6">
        <f>H$11*Loads!$B49*LAFs!H240*(1-Contrib!H97)/(24*Input!$F$58)*100</f>
        <v>0.13371785150609264</v>
      </c>
      <c r="I26" s="6">
        <f>I$11*Loads!$B49*LAFs!I240*(1-Contrib!I97)/(24*Input!$F$58)*100</f>
        <v>4.8655017678427233E-2</v>
      </c>
      <c r="J26" s="6">
        <f>J$11*Loads!$B49*LAFs!J240*(1-Contrib!J97)/(24*Input!$F$58)*100</f>
        <v>1.1370643894694027E-2</v>
      </c>
      <c r="K26" s="6">
        <f>K$11*Loads!$B49*LAFs!B240*(1-Contrib!K97)/(24*Input!$F$58)*100</f>
        <v>4.4507613853191359E-2</v>
      </c>
      <c r="L26" s="6">
        <f>L$11*Loads!$B49*LAFs!C240*(1-Contrib!L97)/(24*Input!$F$58)*100</f>
        <v>8.4087496845955165E-2</v>
      </c>
      <c r="M26" s="6">
        <f>M$11*Loads!$B49*LAFs!D240*(1-Contrib!M97)/(24*Input!$F$58)*100</f>
        <v>2.8152670607093373E-2</v>
      </c>
      <c r="N26" s="6">
        <f>N$11*Loads!$B49*LAFs!E240*(1-Contrib!N97)/(24*Input!$F$58)*100</f>
        <v>4.0160018265563438E-2</v>
      </c>
      <c r="O26" s="6">
        <f>O$11*Loads!$B49*LAFs!F240*(1-Contrib!O97)/(24*Input!$F$58)*100</f>
        <v>5.6304787838123496E-2</v>
      </c>
      <c r="P26" s="6">
        <f>P$11*Loads!$B49*LAFs!G240*(1-Contrib!P97)/(24*Input!$F$58)*100</f>
        <v>4.0974892135403982E-3</v>
      </c>
      <c r="Q26" s="6">
        <f>Q$11*Loads!$B49*LAFs!H240*(1-Contrib!Q97)/(24*Input!$F$58)*100</f>
        <v>9.9319294917393469E-2</v>
      </c>
      <c r="R26" s="6">
        <f>R$11*Loads!$B49*LAFs!I240*(1-Contrib!R97)/(24*Input!$F$58)*100</f>
        <v>6.466833128376473E-2</v>
      </c>
      <c r="S26" s="6">
        <f>S$11*Loads!$B49*LAFs!J240*(1-Contrib!S97)/(24*Input!$F$58)*100</f>
        <v>7.1778710343235047E-2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0.18900311611841492</v>
      </c>
      <c r="D27" s="6">
        <f>D$11*Loads!$B50*LAFs!D241*(1-Contrib!D98)/(24*Input!$F$58)*100</f>
        <v>6.3278640361285859E-2</v>
      </c>
      <c r="E27" s="6">
        <f>E$11*Loads!$B50*LAFs!E241*(1-Contrib!E98)/(24*Input!$F$58)*100</f>
        <v>9.0267505637243478E-2</v>
      </c>
      <c r="F27" s="6">
        <f>F$11*Loads!$B50*LAFs!F241*(1-Contrib!F98)/(24*Input!$F$58)*100</f>
        <v>0.12655603690150125</v>
      </c>
      <c r="G27" s="6">
        <f>G$11*Loads!$B50*LAFs!G241*(1-Contrib!G98)/(24*Input!$F$58)*100</f>
        <v>9.209909423745449E-3</v>
      </c>
      <c r="H27" s="6">
        <f>H$11*Loads!$B50*LAFs!H241*(1-Contrib!H98)/(24*Input!$F$58)*100</f>
        <v>0.11627800672343465</v>
      </c>
      <c r="I27" s="6">
        <f>I$11*Loads!$B50*LAFs!I241*(1-Contrib!I98)/(24*Input!$F$58)*100</f>
        <v>4.2309298339894573E-2</v>
      </c>
      <c r="J27" s="6">
        <f>J$11*Loads!$B50*LAFs!J241*(1-Contrib!J98)/(24*Input!$F$58)*100</f>
        <v>9.8876536853179358E-3</v>
      </c>
      <c r="K27" s="6">
        <f>K$11*Loads!$B50*LAFs!B241*(1-Contrib!K98)/(24*Input!$F$58)*100</f>
        <v>3.8702810167643299E-2</v>
      </c>
      <c r="L27" s="6">
        <f>L$11*Loads!$B50*LAFs!C241*(1-Contrib!L98)/(24*Input!$F$58)*100</f>
        <v>7.3120577495707578E-2</v>
      </c>
      <c r="M27" s="6">
        <f>M$11*Loads!$B50*LAFs!D241*(1-Contrib!M98)/(24*Input!$F$58)*100</f>
        <v>2.4480922967754171E-2</v>
      </c>
      <c r="N27" s="6">
        <f>N$11*Loads!$B50*LAFs!E241*(1-Contrib!N98)/(24*Input!$F$58)*100</f>
        <v>3.4922239785490986E-2</v>
      </c>
      <c r="O27" s="6">
        <f>O$11*Loads!$B50*LAFs!F241*(1-Contrib!O98)/(24*Input!$F$58)*100</f>
        <v>4.8961364732251801E-2</v>
      </c>
      <c r="P27" s="6">
        <f>P$11*Loads!$B50*LAFs!G241*(1-Contrib!P98)/(24*Input!$F$58)*100</f>
        <v>3.563083559561551E-3</v>
      </c>
      <c r="Q27" s="6">
        <f>Q$11*Loads!$B50*LAFs!H241*(1-Contrib!Q98)/(24*Input!$F$58)*100</f>
        <v>8.6365803160135798E-2</v>
      </c>
      <c r="R27" s="6">
        <f>R$11*Loads!$B50*LAFs!I241*(1-Contrib!R98)/(24*Input!$F$58)*100</f>
        <v>5.6234112163133884E-2</v>
      </c>
      <c r="S27" s="6">
        <f>S$11*Loads!$B50*LAFs!J241*(1-Contrib!S98)/(24*Input!$F$58)*100</f>
        <v>6.241713630516918E-2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0.19882217472776809</v>
      </c>
      <c r="D29" s="6">
        <f>D$11*Loads!$B52*LAFs!D243*(1-Contrib!D100)/(24*Input!$F$58)*100</f>
        <v>6.6566081812983235E-2</v>
      </c>
      <c r="E29" s="6">
        <f>E$11*Loads!$B52*LAFs!E243*(1-Contrib!E100)/(24*Input!$F$58)*100</f>
        <v>9.4957068151212284E-2</v>
      </c>
      <c r="F29" s="6">
        <f>F$11*Loads!$B52*LAFs!F243*(1-Contrib!F100)/(24*Input!$F$58)*100</f>
        <v>0.13313085518610962</v>
      </c>
      <c r="G29" s="6">
        <f>G$11*Loads!$B52*LAFs!G243*(1-Contrib!G100)/(24*Input!$F$58)*100</f>
        <v>9.6883811139261162E-3</v>
      </c>
      <c r="H29" s="6">
        <f>H$11*Loads!$B52*LAFs!H243*(1-Contrib!H100)/(24*Input!$F$58)*100</f>
        <v>0.12231886248520339</v>
      </c>
      <c r="I29" s="6">
        <f>I$11*Loads!$B52*LAFs!I243*(1-Contrib!I100)/(24*Input!$F$58)*100</f>
        <v>4.4507344005235629E-2</v>
      </c>
      <c r="J29" s="6">
        <f>J$11*Loads!$B52*LAFs!J243*(1-Contrib!J100)/(24*Input!$F$58)*100</f>
        <v>1.0401335433211957E-2</v>
      </c>
      <c r="K29" s="6">
        <f>K$11*Loads!$B52*LAFs!B243*(1-Contrib!K100)/(24*Input!$F$58)*100</f>
        <v>4.0713492156318372E-2</v>
      </c>
      <c r="L29" s="6">
        <f>L$11*Loads!$B52*LAFs!C243*(1-Contrib!L100)/(24*Input!$F$58)*100</f>
        <v>7.6919325636612718E-2</v>
      </c>
      <c r="M29" s="6">
        <f>M$11*Loads!$B52*LAFs!D243*(1-Contrib!M100)/(24*Input!$F$58)*100</f>
        <v>2.5752751826283869E-2</v>
      </c>
      <c r="N29" s="6">
        <f>N$11*Loads!$B52*LAFs!E243*(1-Contrib!N100)/(24*Input!$F$58)*100</f>
        <v>3.6736514207341191E-2</v>
      </c>
      <c r="O29" s="6">
        <f>O$11*Loads!$B52*LAFs!F243*(1-Contrib!O100)/(24*Input!$F$58)*100</f>
        <v>5.1504997449919245E-2</v>
      </c>
      <c r="P29" s="6">
        <f>P$11*Loads!$B52*LAFs!G243*(1-Contrib!P100)/(24*Input!$F$58)*100</f>
        <v>3.748192286972363E-3</v>
      </c>
      <c r="Q29" s="6">
        <f>Q$11*Loads!$B52*LAFs!H243*(1-Contrib!Q100)/(24*Input!$F$58)*100</f>
        <v>9.0852665072729488E-2</v>
      </c>
      <c r="R29" s="6">
        <f>R$11*Loads!$B52*LAFs!I243*(1-Contrib!R100)/(24*Input!$F$58)*100</f>
        <v>5.9155577451721036E-2</v>
      </c>
      <c r="S29" s="6">
        <f>S$11*Loads!$B52*LAFs!J243*(1-Contrib!S100)/(24*Input!$F$58)*100</f>
        <v>6.5659821040718519E-2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0.19154597437176557</v>
      </c>
      <c r="D30" s="6">
        <f>D$11*Loads!$B53*LAFs!D244*(1-Contrib!D101)/(24*Input!$F$58)*100</f>
        <v>6.4129994646908828E-2</v>
      </c>
      <c r="E30" s="6">
        <f>E$11*Loads!$B53*LAFs!E244*(1-Contrib!E101)/(24*Input!$F$58)*100</f>
        <v>9.1481969591241136E-2</v>
      </c>
      <c r="F30" s="6">
        <f>F$11*Loads!$B53*LAFs!F244*(1-Contrib!F101)/(24*Input!$F$58)*100</f>
        <v>0.12825872873831051</v>
      </c>
      <c r="G30" s="6">
        <f>G$11*Loads!$B53*LAFs!G244*(1-Contrib!G101)/(24*Input!$F$58)*100</f>
        <v>9.3338200484576403E-3</v>
      </c>
      <c r="H30" s="6">
        <f>H$11*Loads!$B53*LAFs!H244*(1-Contrib!H101)/(24*Input!$F$58)*100</f>
        <v>0.11784241738052985</v>
      </c>
      <c r="I30" s="6">
        <f>I$11*Loads!$B53*LAFs!I244*(1-Contrib!I101)/(24*Input!$F$58)*100</f>
        <v>4.2878529951979064E-2</v>
      </c>
      <c r="J30" s="6">
        <f>J$11*Loads!$B53*LAFs!J244*(1-Contrib!J101)/(24*Input!$F$58)*100</f>
        <v>0</v>
      </c>
      <c r="K30" s="6">
        <f>K$11*Loads!$B53*LAFs!B244*(1-Contrib!K101)/(24*Input!$F$58)*100</f>
        <v>3.9223519890762344E-2</v>
      </c>
      <c r="L30" s="6">
        <f>L$11*Loads!$B53*LAFs!C244*(1-Contrib!L101)/(24*Input!$F$58)*100</f>
        <v>7.4104345741402733E-2</v>
      </c>
      <c r="M30" s="6">
        <f>M$11*Loads!$B53*LAFs!D244*(1-Contrib!M101)/(24*Input!$F$58)*100</f>
        <v>2.4810290643254268E-2</v>
      </c>
      <c r="N30" s="6">
        <f>N$11*Loads!$B53*LAFs!E244*(1-Contrib!N101)/(24*Input!$F$58)*100</f>
        <v>3.539208550807893E-2</v>
      </c>
      <c r="O30" s="6">
        <f>O$11*Loads!$B53*LAFs!F244*(1-Contrib!O101)/(24*Input!$F$58)*100</f>
        <v>4.9620093609117066E-2</v>
      </c>
      <c r="P30" s="6">
        <f>P$11*Loads!$B53*LAFs!G244*(1-Contrib!P101)/(24*Input!$F$58)*100</f>
        <v>3.6110214804957897E-3</v>
      </c>
      <c r="Q30" s="6">
        <f>Q$11*Loads!$B53*LAFs!H244*(1-Contrib!Q101)/(24*Input!$F$58)*100</f>
        <v>8.7527773395776887E-2</v>
      </c>
      <c r="R30" s="6">
        <f>R$11*Loads!$B53*LAFs!I244*(1-Contrib!R101)/(24*Input!$F$58)*100</f>
        <v>5.6990688981392729E-2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0.18670952743753397</v>
      </c>
      <c r="D31" s="6">
        <f>D$11*Loads!$B54*LAFs!D245*(1-Contrib!D102)/(24*Input!$F$58)*100</f>
        <v>6.2510742052227064E-2</v>
      </c>
      <c r="E31" s="6">
        <f>E$11*Loads!$B54*LAFs!E245*(1-Contrib!E102)/(24*Input!$F$58)*100</f>
        <v>8.3338449626818217E-2</v>
      </c>
      <c r="F31" s="6">
        <f>F$11*Loads!$B54*LAFs!F245*(1-Contrib!F102)/(24*Input!$F$58)*100</f>
        <v>8.1059430127050955E-2</v>
      </c>
      <c r="G31" s="6">
        <f>G$11*Loads!$B54*LAFs!G245*(1-Contrib!G102)/(24*Input!$F$58)*100</f>
        <v>5.8989679804180616E-3</v>
      </c>
      <c r="H31" s="6">
        <f>H$11*Loads!$B54*LAFs!H245*(1-Contrib!H102)/(24*Input!$F$58)*100</f>
        <v>7.9867507004542759E-2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3.8233144221695756E-2</v>
      </c>
      <c r="L31" s="6">
        <f>L$11*Loads!$B54*LAFs!C245*(1-Contrib!L102)/(24*Input!$F$58)*100</f>
        <v>7.223324541183572E-2</v>
      </c>
      <c r="M31" s="6">
        <f>M$11*Loads!$B54*LAFs!D245*(1-Contrib!M102)/(24*Input!$F$58)*100</f>
        <v>2.4183842321839431E-2</v>
      </c>
      <c r="N31" s="6">
        <f>N$11*Loads!$B54*LAFs!E245*(1-Contrib!N102)/(24*Input!$F$58)*100</f>
        <v>3.4498451778562964E-2</v>
      </c>
      <c r="O31" s="6">
        <f>O$11*Loads!$B54*LAFs!F245*(1-Contrib!O102)/(24*Input!$F$58)*100</f>
        <v>4.8367209279915155E-2</v>
      </c>
      <c r="P31" s="6">
        <f>P$11*Loads!$B54*LAFs!G245*(1-Contrib!P102)/(24*Input!$F$58)*100</f>
        <v>3.5198448644062652E-3</v>
      </c>
      <c r="Q31" s="6">
        <f>Q$11*Loads!$B54*LAFs!H245*(1-Contrib!Q102)/(24*Input!$F$58)*100</f>
        <v>8.5317737749303277E-2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0.26712625818413099</v>
      </c>
      <c r="D32" s="6">
        <f>D$11*Loads!$B55*LAFs!D246*(1-Contrib!D103)/(24*Input!$F$58)*100</f>
        <v>8.9434432457183674E-2</v>
      </c>
      <c r="E32" s="6">
        <f>E$11*Loads!$B55*LAFs!E246*(1-Contrib!E103)/(24*Input!$F$58)*100</f>
        <v>0.12757896013409933</v>
      </c>
      <c r="F32" s="6">
        <f>F$11*Loads!$B55*LAFs!F246*(1-Contrib!F103)/(24*Input!$F$58)*100</f>
        <v>0.1788671069683862</v>
      </c>
      <c r="G32" s="6">
        <f>G$11*Loads!$B55*LAFs!G246*(1-Contrib!G103)/(24*Input!$F$58)*100</f>
        <v>1.3016762332312604E-2</v>
      </c>
      <c r="H32" s="6">
        <f>H$11*Loads!$B55*LAFs!H246*(1-Contrib!H103)/(24*Input!$F$58)*100</f>
        <v>0.16434072349198692</v>
      </c>
      <c r="I32" s="6">
        <f>I$11*Loads!$B55*LAFs!I246*(1-Contrib!I103)/(24*Input!$F$58)*100</f>
        <v>5.9797556696637638E-2</v>
      </c>
      <c r="J32" s="6">
        <f>J$11*Loads!$B55*LAFs!J246*(1-Contrib!J103)/(24*Input!$F$58)*100</f>
        <v>1.397464753715863E-2</v>
      </c>
      <c r="K32" s="6">
        <f>K$11*Loads!$B55*LAFs!B246*(1-Contrib!K103)/(24*Input!$F$58)*100</f>
        <v>5.4700351367836485E-2</v>
      </c>
      <c r="L32" s="6">
        <f>L$11*Loads!$B55*LAFs!C246*(1-Contrib!L103)/(24*Input!$F$58)*100</f>
        <v>0.10334446682060849</v>
      </c>
      <c r="M32" s="6">
        <f>M$11*Loads!$B55*LAFs!D246*(1-Contrib!M103)/(24*Input!$F$58)*100</f>
        <v>3.4599944612410387E-2</v>
      </c>
      <c r="N32" s="6">
        <f>N$11*Loads!$B55*LAFs!E246*(1-Contrib!N103)/(24*Input!$F$58)*100</f>
        <v>4.9357108141341872E-2</v>
      </c>
      <c r="O32" s="6">
        <f>O$11*Loads!$B55*LAFs!F246*(1-Contrib!O103)/(24*Input!$F$58)*100</f>
        <v>6.9199209119497701E-2</v>
      </c>
      <c r="P32" s="6">
        <f>P$11*Loads!$B55*LAFs!G246*(1-Contrib!P103)/(24*Input!$F$58)*100</f>
        <v>5.0358597170786883E-3</v>
      </c>
      <c r="Q32" s="6">
        <f>Q$11*Loads!$B55*LAFs!H246*(1-Contrib!Q103)/(24*Input!$F$58)*100</f>
        <v>0.1220645156917943</v>
      </c>
      <c r="R32" s="6">
        <f>R$11*Loads!$B55*LAFs!I246*(1-Contrib!R103)/(24*Input!$F$58)*100</f>
        <v>7.9478096832188178E-2</v>
      </c>
      <c r="S32" s="6">
        <f>S$11*Loads!$B55*LAFs!J246*(1-Contrib!S103)/(24*Input!$F$58)*100</f>
        <v>8.8216831606747315E-2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0.20210154424191365</v>
      </c>
      <c r="D33" s="6">
        <f>D$11*Loads!$B56*LAFs!D247*(1-Contrib!D104)/(24*Input!$F$58)*100</f>
        <v>6.7664021616088754E-2</v>
      </c>
      <c r="E33" s="6">
        <f>E$11*Loads!$B56*LAFs!E247*(1-Contrib!E104)/(24*Input!$F$58)*100</f>
        <v>9.6523288392360476E-2</v>
      </c>
      <c r="F33" s="6">
        <f>F$11*Loads!$B56*LAFs!F247*(1-Contrib!F104)/(24*Input!$F$58)*100</f>
        <v>0.13532671321093628</v>
      </c>
      <c r="G33" s="6">
        <f>G$11*Loads!$B56*LAFs!G247*(1-Contrib!G104)/(24*Input!$F$58)*100</f>
        <v>9.8481811045958469E-3</v>
      </c>
      <c r="H33" s="6">
        <f>H$11*Loads!$B56*LAFs!H247*(1-Contrib!H104)/(24*Input!$F$58)*100</f>
        <v>0.1243363876892616</v>
      </c>
      <c r="I33" s="6">
        <f>I$11*Loads!$B56*LAFs!I247*(1-Contrib!I104)/(24*Input!$F$58)*100</f>
        <v>4.5241447368133687E-2</v>
      </c>
      <c r="J33" s="6">
        <f>J$11*Loads!$B56*LAFs!J247*(1-Contrib!J104)/(24*Input!$F$58)*100</f>
        <v>1.057289488010354E-2</v>
      </c>
      <c r="K33" s="6">
        <f>K$11*Loads!$B56*LAFs!B247*(1-Contrib!K104)/(24*Input!$F$58)*100</f>
        <v>4.1385019792381336E-2</v>
      </c>
      <c r="L33" s="6">
        <f>L$11*Loads!$B56*LAFs!C247*(1-Contrib!L104)/(24*Input!$F$58)*100</f>
        <v>7.8188031664432431E-2</v>
      </c>
      <c r="M33" s="6">
        <f>M$11*Loads!$B56*LAFs!D247*(1-Contrib!M104)/(24*Input!$F$58)*100</f>
        <v>2.6177517269877403E-2</v>
      </c>
      <c r="N33" s="6">
        <f>N$11*Loads!$B56*LAFs!E247*(1-Contrib!N104)/(24*Input!$F$58)*100</f>
        <v>3.7342445637839235E-2</v>
      </c>
      <c r="O33" s="6">
        <f>O$11*Loads!$B56*LAFs!F247*(1-Contrib!O104)/(24*Input!$F$58)*100</f>
        <v>5.2354519987808573E-2</v>
      </c>
      <c r="P33" s="6">
        <f>P$11*Loads!$B56*LAFs!G247*(1-Contrib!P104)/(24*Input!$F$58)*100</f>
        <v>3.810014905781773E-3</v>
      </c>
      <c r="Q33" s="6">
        <f>Q$11*Loads!$B56*LAFs!H247*(1-Contrib!Q104)/(24*Input!$F$58)*100</f>
        <v>9.2351187360428702E-2</v>
      </c>
      <c r="R33" s="6">
        <f>R$11*Loads!$B56*LAFs!I247*(1-Contrib!R104)/(24*Input!$F$58)*100</f>
        <v>6.0131288523951637E-2</v>
      </c>
      <c r="S33" s="6">
        <f>S$11*Loads!$B56*LAFs!J247*(1-Contrib!S104)/(24*Input!$F$58)*100</f>
        <v>6.6742812994307246E-2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0.19092249039530373</v>
      </c>
      <c r="D34" s="6">
        <f>D$11*Loads!$B57*LAFs!D248*(1-Contrib!D105)/(24*Input!$F$58)*100</f>
        <v>6.3921250901684878E-2</v>
      </c>
      <c r="E34" s="6">
        <f>E$11*Loads!$B57*LAFs!E248*(1-Contrib!E105)/(24*Input!$F$58)*100</f>
        <v>9.1184194906273788E-2</v>
      </c>
      <c r="F34" s="6">
        <f>F$11*Loads!$B57*LAFs!F248*(1-Contrib!F105)/(24*Input!$F$58)*100</f>
        <v>0.12784124535098285</v>
      </c>
      <c r="G34" s="6">
        <f>G$11*Loads!$B57*LAFs!G248*(1-Contrib!G105)/(24*Input!$F$58)*100</f>
        <v>9.3034383750318292E-3</v>
      </c>
      <c r="H34" s="6">
        <f>H$11*Loads!$B57*LAFs!H248*(1-Contrib!H105)/(24*Input!$F$58)*100</f>
        <v>0.11745883918618115</v>
      </c>
      <c r="I34" s="6">
        <f>I$11*Loads!$B57*LAFs!I248*(1-Contrib!I105)/(24*Input!$F$58)*100</f>
        <v>4.2738959927357129E-2</v>
      </c>
      <c r="J34" s="6">
        <f>J$11*Loads!$B57*LAFs!J248*(1-Contrib!J105)/(24*Input!$F$58)*100</f>
        <v>9.9880653003861994E-3</v>
      </c>
      <c r="K34" s="6">
        <f>K$11*Loads!$B57*LAFs!B248*(1-Contrib!K105)/(24*Input!$F$58)*100</f>
        <v>3.9095846958806815E-2</v>
      </c>
      <c r="L34" s="6">
        <f>L$11*Loads!$B57*LAFs!C248*(1-Contrib!L105)/(24*Input!$F$58)*100</f>
        <v>7.3863135388078996E-2</v>
      </c>
      <c r="M34" s="6">
        <f>M$11*Loads!$B57*LAFs!D248*(1-Contrib!M105)/(24*Input!$F$58)*100</f>
        <v>2.4729532910192184E-2</v>
      </c>
      <c r="N34" s="6">
        <f>N$11*Loads!$B57*LAFs!E248*(1-Contrib!N105)/(24*Input!$F$58)*100</f>
        <v>3.5276883931641578E-2</v>
      </c>
      <c r="O34" s="6">
        <f>O$11*Loads!$B57*LAFs!F248*(1-Contrib!O105)/(24*Input!$F$58)*100</f>
        <v>4.9458579730387482E-2</v>
      </c>
      <c r="P34" s="6">
        <f>P$11*Loads!$B57*LAFs!G248*(1-Contrib!P105)/(24*Input!$F$58)*100</f>
        <v>3.5992675710798754E-3</v>
      </c>
      <c r="Q34" s="6">
        <f>Q$11*Loads!$B57*LAFs!H248*(1-Contrib!Q105)/(24*Input!$F$58)*100</f>
        <v>8.7242869657201128E-2</v>
      </c>
      <c r="R34" s="6">
        <f>R$11*Loads!$B57*LAFs!I248*(1-Contrib!R105)/(24*Input!$F$58)*100</f>
        <v>5.6805183744313412E-2</v>
      </c>
      <c r="S34" s="6">
        <f>S$11*Loads!$B57*LAFs!J248*(1-Contrib!S105)/(24*Input!$F$58)*100</f>
        <v>6.3050998054761428E-2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0.1839353910212761</v>
      </c>
      <c r="D35" s="6">
        <f>D$11*Loads!$B58*LAFs!D249*(1-Contrib!D106)/(24*Input!$F$58)*100</f>
        <v>6.1581955351760434E-2</v>
      </c>
      <c r="E35" s="6">
        <f>E$11*Loads!$B58*LAFs!E249*(1-Contrib!E106)/(24*Input!$F$58)*100</f>
        <v>8.784717039003323E-2</v>
      </c>
      <c r="F35" s="6">
        <f>F$11*Loads!$B58*LAFs!F249*(1-Contrib!F106)/(24*Input!$F$58)*100</f>
        <v>0.12316270023292308</v>
      </c>
      <c r="G35" s="6">
        <f>G$11*Loads!$B58*LAFs!G249*(1-Contrib!G106)/(24*Input!$F$58)*100</f>
        <v>8.9629648754881198E-3</v>
      </c>
      <c r="H35" s="6">
        <f>H$11*Loads!$B58*LAFs!H249*(1-Contrib!H106)/(24*Input!$F$58)*100</f>
        <v>0.11316025403755603</v>
      </c>
      <c r="I35" s="6">
        <f>I$11*Loads!$B58*LAFs!I249*(1-Contrib!I106)/(24*Input!$F$58)*100</f>
        <v>4.1174862583263548E-2</v>
      </c>
      <c r="J35" s="6">
        <f>J$11*Loads!$B58*LAFs!J249*(1-Contrib!J106)/(24*Input!$F$58)*100</f>
        <v>0</v>
      </c>
      <c r="K35" s="6">
        <f>K$11*Loads!$B58*LAFs!B249*(1-Contrib!K106)/(24*Input!$F$58)*100</f>
        <v>3.7665074883461644E-2</v>
      </c>
      <c r="L35" s="6">
        <f>L$11*Loads!$B58*LAFs!C249*(1-Contrib!L106)/(24*Input!$F$58)*100</f>
        <v>7.1160001430601236E-2</v>
      </c>
      <c r="M35" s="6">
        <f>M$11*Loads!$B58*LAFs!D249*(1-Contrib!M106)/(24*Input!$F$58)*100</f>
        <v>2.3824517982097317E-2</v>
      </c>
      <c r="N35" s="6">
        <f>N$11*Loads!$B58*LAFs!E249*(1-Contrib!N106)/(24*Input!$F$58)*100</f>
        <v>3.3985872625817551E-2</v>
      </c>
      <c r="O35" s="6">
        <f>O$11*Loads!$B58*LAFs!F249*(1-Contrib!O106)/(24*Input!$F$58)*100</f>
        <v>4.764856766340167E-2</v>
      </c>
      <c r="P35" s="6">
        <f>P$11*Loads!$B58*LAFs!G249*(1-Contrib!P106)/(24*Input!$F$58)*100</f>
        <v>3.4675468914429175E-3</v>
      </c>
      <c r="Q35" s="6">
        <f>Q$11*Loads!$B58*LAFs!H249*(1-Contrib!Q106)/(24*Input!$F$58)*100</f>
        <v>8.4050083942390469E-2</v>
      </c>
      <c r="R35" s="6">
        <f>R$11*Loads!$B58*LAFs!I249*(1-Contrib!R106)/(24*Input!$F$58)*100</f>
        <v>5.4726311512133606E-2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0.14876640709605254</v>
      </c>
      <c r="D36" s="6">
        <f>D$11*Loads!$B59*LAFs!D250*(1-Contrib!D107)/(24*Input!$F$58)*100</f>
        <v>4.980730564555258E-2</v>
      </c>
      <c r="E36" s="6">
        <f>E$11*Loads!$B59*LAFs!E250*(1-Contrib!E107)/(24*Input!$F$58)*100</f>
        <v>6.6402405351730115E-2</v>
      </c>
      <c r="F36" s="6">
        <f>F$11*Loads!$B59*LAFs!F250*(1-Contrib!F107)/(24*Input!$F$58)*100</f>
        <v>6.4586528318911596E-2</v>
      </c>
      <c r="G36" s="6">
        <f>G$11*Loads!$B59*LAFs!G250*(1-Contrib!G107)/(24*Input!$F$58)*100</f>
        <v>4.7001793859451201E-3</v>
      </c>
      <c r="H36" s="6">
        <f>H$11*Loads!$B59*LAFs!H250*(1-Contrib!H107)/(24*Input!$F$58)*100</f>
        <v>6.3636827878319049E-2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3.0463402569265288E-2</v>
      </c>
      <c r="L36" s="6">
        <f>L$11*Loads!$B59*LAFs!C250*(1-Contrib!L107)/(24*Input!$F$58)*100</f>
        <v>5.7554001342547401E-2</v>
      </c>
      <c r="M36" s="6">
        <f>M$11*Loads!$B59*LAFs!D250*(1-Contrib!M107)/(24*Input!$F$58)*100</f>
        <v>1.9269200567181448E-2</v>
      </c>
      <c r="N36" s="6">
        <f>N$11*Loads!$B59*LAFs!E250*(1-Contrib!N107)/(24*Input!$F$58)*100</f>
        <v>2.748767452796581E-2</v>
      </c>
      <c r="O36" s="6">
        <f>O$11*Loads!$B59*LAFs!F250*(1-Contrib!O107)/(24*Input!$F$58)*100</f>
        <v>3.8538022374049144E-2</v>
      </c>
      <c r="P36" s="6">
        <f>P$11*Loads!$B59*LAFs!G250*(1-Contrib!P107)/(24*Input!$F$58)*100</f>
        <v>2.8045417992308987E-3</v>
      </c>
      <c r="Q36" s="6">
        <f>Q$11*Loads!$B59*LAFs!H250*(1-Contrib!Q107)/(24*Input!$F$58)*100</f>
        <v>6.797946243409303E-2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0.13355802509367634</v>
      </c>
      <c r="D37" s="6">
        <f>D$11*Loads!$B60*LAFs!D251*(1-Contrib!D108)/(24*Input!$F$58)*100</f>
        <v>4.4715507399207939E-2</v>
      </c>
      <c r="E37" s="6">
        <f>E$11*Loads!$B60*LAFs!E251*(1-Contrib!E108)/(24*Input!$F$58)*100</f>
        <v>6.3787042407751626E-2</v>
      </c>
      <c r="F37" s="6">
        <f>F$11*Loads!$B60*LAFs!F251*(1-Contrib!F108)/(24*Input!$F$58)*100</f>
        <v>8.9430135859014492E-2</v>
      </c>
      <c r="G37" s="6">
        <f>G$11*Loads!$B60*LAFs!G251*(1-Contrib!G108)/(24*Input!$F$58)*100</f>
        <v>6.5081324540512938E-3</v>
      </c>
      <c r="H37" s="6">
        <f>H$11*Loads!$B60*LAFs!H251*(1-Contrib!H108)/(24*Input!$F$58)*100</f>
        <v>8.2167221677346997E-2</v>
      </c>
      <c r="I37" s="6">
        <f>I$11*Loads!$B60*LAFs!I251*(1-Contrib!I108)/(24*Input!$F$58)*100</f>
        <v>2.9897635792603294E-2</v>
      </c>
      <c r="J37" s="6">
        <f>J$11*Loads!$B60*LAFs!J251*(1-Contrib!J108)/(24*Input!$F$58)*100</f>
        <v>6.9870567541008306E-3</v>
      </c>
      <c r="K37" s="6">
        <f>K$11*Loads!$B60*LAFs!B251*(1-Contrib!K108)/(24*Input!$F$58)*100</f>
        <v>2.7349130520828827E-2</v>
      </c>
      <c r="L37" s="6">
        <f>L$11*Loads!$B60*LAFs!C251*(1-Contrib!L108)/(24*Input!$F$58)*100</f>
        <v>5.167025880100988E-2</v>
      </c>
      <c r="M37" s="6">
        <f>M$11*Loads!$B60*LAFs!D251*(1-Contrib!M108)/(24*Input!$F$58)*100</f>
        <v>1.7299311202864896E-2</v>
      </c>
      <c r="N37" s="6">
        <f>N$11*Loads!$B60*LAFs!E251*(1-Contrib!N108)/(24*Input!$F$58)*100</f>
        <v>2.4677611001269376E-2</v>
      </c>
      <c r="O37" s="6">
        <f>O$11*Loads!$B60*LAFs!F251*(1-Contrib!O108)/(24*Input!$F$58)*100</f>
        <v>3.4598282366063077E-2</v>
      </c>
      <c r="P37" s="6">
        <f>P$11*Loads!$B60*LAFs!G251*(1-Contrib!P108)/(24*Input!$F$58)*100</f>
        <v>2.5178336380477359E-3</v>
      </c>
      <c r="Q37" s="6">
        <f>Q$11*Loads!$B60*LAFs!H251*(1-Contrib!Q108)/(24*Input!$F$58)*100</f>
        <v>6.1029925551439469E-2</v>
      </c>
      <c r="R37" s="6">
        <f>R$11*Loads!$B60*LAFs!I251*(1-Contrib!R108)/(24*Input!$F$58)*100</f>
        <v>3.9737529823047631E-2</v>
      </c>
      <c r="S37" s="6">
        <f>S$11*Loads!$B60*LAFs!J251*(1-Contrib!S108)/(24*Input!$F$58)*100</f>
        <v>4.410673023876658E-2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0.28234406030411618</v>
      </c>
      <c r="D38" s="6">
        <f>D$11*Loads!$B61*LAFs!D252*(1-Contrib!D109)/(24*Input!$F$58)*100</f>
        <v>9.4529384578694919E-2</v>
      </c>
      <c r="E38" s="6">
        <f>E$11*Loads!$B61*LAFs!E252*(1-Contrib!E109)/(24*Input!$F$58)*100</f>
        <v>0.13484695161944382</v>
      </c>
      <c r="F38" s="6">
        <f>F$11*Loads!$B61*LAFs!F252*(1-Contrib!F109)/(24*Input!$F$58)*100</f>
        <v>0.18905691106373224</v>
      </c>
      <c r="G38" s="6">
        <f>G$11*Loads!$B61*LAFs!G252*(1-Contrib!G109)/(24*Input!$F$58)*100</f>
        <v>1.3758308726001344E-2</v>
      </c>
      <c r="H38" s="6">
        <f>H$11*Loads!$B61*LAFs!H252*(1-Contrib!H109)/(24*Input!$F$58)*100</f>
        <v>0.17370298022914521</v>
      </c>
      <c r="I38" s="6">
        <f>I$11*Loads!$B61*LAFs!I252*(1-Contrib!I109)/(24*Input!$F$58)*100</f>
        <v>6.3204138255687395E-2</v>
      </c>
      <c r="J38" s="6">
        <f>J$11*Loads!$B61*LAFs!J252*(1-Contrib!J109)/(24*Input!$F$58)*100</f>
        <v>1.4770763285429356E-2</v>
      </c>
      <c r="K38" s="6">
        <f>K$11*Loads!$B61*LAFs!B252*(1-Contrib!K109)/(24*Input!$F$58)*100</f>
        <v>5.7816552405757692E-2</v>
      </c>
      <c r="L38" s="6">
        <f>L$11*Loads!$B61*LAFs!C252*(1-Contrib!L109)/(24*Input!$F$58)*100</f>
        <v>0.10923185376999385</v>
      </c>
      <c r="M38" s="6">
        <f>M$11*Loads!$B61*LAFs!D252*(1-Contrib!M109)/(24*Input!$F$58)*100</f>
        <v>3.6571054132131076E-2</v>
      </c>
      <c r="N38" s="6">
        <f>N$11*Loads!$B61*LAFs!E252*(1-Contrib!N109)/(24*Input!$F$58)*100</f>
        <v>5.2168912229848624E-2</v>
      </c>
      <c r="O38" s="6">
        <f>O$11*Loads!$B61*LAFs!F252*(1-Contrib!O109)/(24*Input!$F$58)*100</f>
        <v>7.314138941430838E-2</v>
      </c>
      <c r="P38" s="6">
        <f>P$11*Loads!$B61*LAFs!G252*(1-Contrib!P109)/(24*Input!$F$58)*100</f>
        <v>5.3227454661602461E-3</v>
      </c>
      <c r="Q38" s="6">
        <f>Q$11*Loads!$B61*LAFs!H252*(1-Contrib!Q109)/(24*Input!$F$58)*100</f>
        <v>0.12901835713851997</v>
      </c>
      <c r="R38" s="6">
        <f>R$11*Loads!$B61*LAFs!I252*(1-Contrib!R109)/(24*Input!$F$58)*100</f>
        <v>8.400585070665588E-2</v>
      </c>
      <c r="S38" s="6">
        <f>S$11*Loads!$B61*LAFs!J252*(1-Contrib!S109)/(24*Input!$F$58)*100</f>
        <v>9.3242418743591668E-2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0.53062655238541867</v>
      </c>
      <c r="D39" s="6">
        <f>D$11*Loads!$B62*LAFs!D253*(1-Contrib!D110)/(24*Input!$F$58)*100</f>
        <v>0.17765488455496647</v>
      </c>
      <c r="E39" s="6">
        <f>E$11*Loads!$B62*LAFs!E253*(1-Contrib!E110)/(24*Input!$F$58)*100</f>
        <v>0.2534261672104518</v>
      </c>
      <c r="F39" s="6">
        <f>F$11*Loads!$B62*LAFs!F253*(1-Contrib!F110)/(24*Input!$F$58)*100</f>
        <v>0.35530627708027773</v>
      </c>
      <c r="G39" s="6">
        <f>G$11*Loads!$B62*LAFs!G253*(1-Contrib!G110)/(24*Input!$F$58)*100</f>
        <v>2.5856835515040883E-2</v>
      </c>
      <c r="H39" s="6">
        <f>H$11*Loads!$B62*LAFs!H253*(1-Contrib!H110)/(24*Input!$F$58)*100</f>
        <v>0.3264506908301345</v>
      </c>
      <c r="I39" s="6">
        <f>I$11*Loads!$B62*LAFs!I253*(1-Contrib!I110)/(24*Input!$F$58)*100</f>
        <v>0.11878342311498533</v>
      </c>
      <c r="J39" s="6">
        <f>J$11*Loads!$B62*LAFs!J253*(1-Contrib!J110)/(24*Input!$F$58)*100</f>
        <v>2.7759603619096344E-2</v>
      </c>
      <c r="K39" s="6">
        <f>K$11*Loads!$B62*LAFs!B253*(1-Contrib!K110)/(24*Input!$F$58)*100</f>
        <v>0.10865820177280644</v>
      </c>
      <c r="L39" s="6">
        <f>L$11*Loads!$B62*LAFs!C253*(1-Contrib!L110)/(24*Input!$F$58)*100</f>
        <v>0.20528613888391775</v>
      </c>
      <c r="M39" s="6">
        <f>M$11*Loads!$B62*LAFs!D253*(1-Contrib!M110)/(24*Input!$F$58)*100</f>
        <v>6.8730230592884661E-2</v>
      </c>
      <c r="N39" s="6">
        <f>N$11*Loads!$B62*LAFs!E253*(1-Contrib!N110)/(24*Input!$F$58)*100</f>
        <v>9.8044244346437603E-2</v>
      </c>
      <c r="O39" s="6">
        <f>O$11*Loads!$B62*LAFs!F253*(1-Contrib!O110)/(24*Input!$F$58)*100</f>
        <v>0.13745911020685286</v>
      </c>
      <c r="P39" s="6">
        <f>P$11*Loads!$B62*LAFs!G253*(1-Contrib!P110)/(24*Input!$F$58)*100</f>
        <v>1.000336282226566E-2</v>
      </c>
      <c r="Q39" s="6">
        <f>Q$11*Loads!$B62*LAFs!H253*(1-Contrib!Q110)/(24*Input!$F$58)*100</f>
        <v>0.24247213123273717</v>
      </c>
      <c r="R39" s="6">
        <f>R$11*Loads!$B62*LAFs!I253*(1-Contrib!R110)/(24*Input!$F$58)*100</f>
        <v>0.1578773603123223</v>
      </c>
      <c r="S39" s="6">
        <f>S$11*Loads!$B62*LAFs!J253*(1-Contrib!S110)/(24*Input!$F$58)*100</f>
        <v>0.17523621053227553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4.9666741091322388E-3</v>
      </c>
      <c r="D40" s="6">
        <f>D$11*Loads!$B63*LAFs!D254*(1-Contrib!D111)/(24*Input!$F$58)*100</f>
        <v>1.662852926438431E-3</v>
      </c>
      <c r="E40" s="6">
        <f>E$11*Loads!$B63*LAFs!E254*(1-Contrib!E111)/(24*Input!$F$58)*100</f>
        <v>2.3720734999075717E-3</v>
      </c>
      <c r="F40" s="6">
        <f>F$11*Loads!$B63*LAFs!F254*(1-Contrib!F111)/(24*Input!$F$58)*100</f>
        <v>3.3256731674162518E-3</v>
      </c>
      <c r="G40" s="6">
        <f>G$11*Loads!$B63*LAFs!G254*(1-Contrib!G111)/(24*Input!$F$58)*100</f>
        <v>2.420204471851708E-4</v>
      </c>
      <c r="H40" s="6">
        <f>H$11*Loads!$B63*LAFs!H254*(1-Contrib!H111)/(24*Input!$F$58)*100</f>
        <v>3.0555843592174449E-3</v>
      </c>
      <c r="I40" s="6">
        <f>I$11*Loads!$B63*LAFs!I254*(1-Contrib!I111)/(24*Input!$F$58)*100</f>
        <v>1.1118149846198857E-3</v>
      </c>
      <c r="J40" s="6">
        <f>J$11*Loads!$B63*LAFs!J254*(1-Contrib!J111)/(24*Input!$F$58)*100</f>
        <v>2.5983039098766381E-4</v>
      </c>
      <c r="K40" s="6">
        <f>K$11*Loads!$B63*LAFs!B254*(1-Contrib!K111)/(24*Input!$F$58)*100</f>
        <v>1.0170427300778518E-3</v>
      </c>
      <c r="L40" s="6">
        <f>L$11*Loads!$B63*LAFs!C254*(1-Contrib!L111)/(24*Input!$F$58)*100</f>
        <v>1.9214819657533909E-3</v>
      </c>
      <c r="M40" s="6">
        <f>M$11*Loads!$B63*LAFs!D254*(1-Contrib!M111)/(24*Input!$F$58)*100</f>
        <v>6.4331619905899965E-4</v>
      </c>
      <c r="N40" s="6">
        <f>N$11*Loads!$B63*LAFs!E254*(1-Contrib!N111)/(24*Input!$F$58)*100</f>
        <v>9.1769589696519629E-4</v>
      </c>
      <c r="O40" s="6">
        <f>O$11*Loads!$B63*LAFs!F254*(1-Contrib!O111)/(24*Input!$F$58)*100</f>
        <v>1.2866197529309536E-3</v>
      </c>
      <c r="P40" s="6">
        <f>P$11*Loads!$B63*LAFs!G254*(1-Contrib!P111)/(24*Input!$F$58)*100</f>
        <v>9.363165659587172E-5</v>
      </c>
      <c r="Q40" s="6">
        <f>Q$11*Loads!$B63*LAFs!H254*(1-Contrib!Q111)/(24*Input!$F$58)*100</f>
        <v>2.269543525415264E-3</v>
      </c>
      <c r="R40" s="6">
        <f>R$11*Loads!$B63*LAFs!I254*(1-Contrib!R111)/(24*Input!$F$58)*100</f>
        <v>1.4777349425058664E-3</v>
      </c>
      <c r="S40" s="6">
        <f>S$11*Loads!$B63*LAFs!J254*(1-Contrib!S111)/(24*Input!$F$58)*100</f>
        <v>1.6402140939244399E-3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0.27602160396778563</v>
      </c>
      <c r="D41" s="6">
        <f>D$11*Loads!$B64*LAFs!D255*(1-Contrib!D112)/(24*Input!$F$58)*100</f>
        <v>9.2412612914168843E-2</v>
      </c>
      <c r="E41" s="6">
        <f>E$11*Loads!$B64*LAFs!E255*(1-Contrib!E112)/(24*Input!$F$58)*100</f>
        <v>0.13182735927249345</v>
      </c>
      <c r="F41" s="6">
        <f>F$11*Loads!$B64*LAFs!F255*(1-Contrib!F112)/(24*Input!$F$58)*100</f>
        <v>0.18482340934248301</v>
      </c>
      <c r="G41" s="6">
        <f>G$11*Loads!$B64*LAFs!G255*(1-Contrib!G112)/(24*Input!$F$58)*100</f>
        <v>1.3450222534677874E-2</v>
      </c>
      <c r="H41" s="6">
        <f>H$11*Loads!$B64*LAFs!H255*(1-Contrib!H112)/(24*Input!$F$58)*100</f>
        <v>0.16981329504573336</v>
      </c>
      <c r="I41" s="6">
        <f>I$11*Loads!$B64*LAFs!I255*(1-Contrib!I112)/(24*Input!$F$58)*100</f>
        <v>6.1788824599127511E-2</v>
      </c>
      <c r="J41" s="6">
        <f>J$11*Loads!$B64*LAFs!J255*(1-Contrib!J112)/(24*Input!$F$58)*100</f>
        <v>1.4440005465251333E-2</v>
      </c>
      <c r="K41" s="6">
        <f>K$11*Loads!$B64*LAFs!B255*(1-Contrib!K112)/(24*Input!$F$58)*100</f>
        <v>5.6521881543162462E-2</v>
      </c>
      <c r="L41" s="6">
        <f>L$11*Loads!$B64*LAFs!C255*(1-Contrib!L112)/(24*Input!$F$58)*100</f>
        <v>0.10678585357699047</v>
      </c>
      <c r="M41" s="6">
        <f>M$11*Loads!$B64*LAFs!D255*(1-Contrib!M112)/(24*Input!$F$58)*100</f>
        <v>3.575212812860569E-2</v>
      </c>
      <c r="N41" s="6">
        <f>N$11*Loads!$B64*LAFs!E255*(1-Contrib!N112)/(24*Input!$F$58)*100</f>
        <v>5.100070748939186E-2</v>
      </c>
      <c r="O41" s="6">
        <f>O$11*Loads!$B64*LAFs!F255*(1-Contrib!O112)/(24*Input!$F$58)*100</f>
        <v>7.1503553504275716E-2</v>
      </c>
      <c r="P41" s="6">
        <f>P$11*Loads!$B64*LAFs!G255*(1-Contrib!P112)/(24*Input!$F$58)*100</f>
        <v>5.2035546258679026E-3</v>
      </c>
      <c r="Q41" s="6">
        <f>Q$11*Loads!$B64*LAFs!H255*(1-Contrib!Q112)/(24*Input!$F$58)*100</f>
        <v>0.12612928297590156</v>
      </c>
      <c r="R41" s="6">
        <f>R$11*Loads!$B64*LAFs!I255*(1-Contrib!R112)/(24*Input!$F$58)*100</f>
        <v>8.212472977031654E-2</v>
      </c>
      <c r="S41" s="6">
        <f>S$11*Loads!$B64*LAFs!J255*(1-Contrib!S112)/(24*Input!$F$58)*100</f>
        <v>9.1154465766768916E-2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-0.13355802509367634</v>
      </c>
      <c r="D42" s="6">
        <f>D$11*Loads!$B65*LAFs!D256*(1-Contrib!D113)/(24*Input!$F$58)*100</f>
        <v>-4.4715507399207939E-2</v>
      </c>
      <c r="E42" s="6">
        <f>E$11*Loads!$B65*LAFs!E256*(1-Contrib!E113)/(24*Input!$F$58)*100</f>
        <v>-6.3787042407751626E-2</v>
      </c>
      <c r="F42" s="6">
        <f>F$11*Loads!$B65*LAFs!F256*(1-Contrib!F113)/(24*Input!$F$58)*100</f>
        <v>-8.9430135859014492E-2</v>
      </c>
      <c r="G42" s="6">
        <f>G$11*Loads!$B65*LAFs!G256*(1-Contrib!G113)/(24*Input!$F$58)*100</f>
        <v>-6.5081324540512938E-3</v>
      </c>
      <c r="H42" s="6">
        <f>H$11*Loads!$B65*LAFs!H256*(1-Contrib!H113)/(24*Input!$F$58)*100</f>
        <v>-8.2167221677346997E-2</v>
      </c>
      <c r="I42" s="6">
        <f>I$11*Loads!$B65*LAFs!I256*(1-Contrib!I113)/(24*Input!$F$58)*100</f>
        <v>-2.9897635792603294E-2</v>
      </c>
      <c r="J42" s="6">
        <f>J$11*Loads!$B65*LAFs!J256*(1-Contrib!J113)/(24*Input!$F$58)*100</f>
        <v>0</v>
      </c>
      <c r="K42" s="6">
        <f>K$11*Loads!$B65*LAFs!B256*(1-Contrib!K113)/(24*Input!$F$58)*100</f>
        <v>-2.7349130520828827E-2</v>
      </c>
      <c r="L42" s="6">
        <f>L$11*Loads!$B65*LAFs!C256*(1-Contrib!L113)/(24*Input!$F$58)*100</f>
        <v>-5.167025880100988E-2</v>
      </c>
      <c r="M42" s="6">
        <f>M$11*Loads!$B65*LAFs!D256*(1-Contrib!M113)/(24*Input!$F$58)*100</f>
        <v>-1.7299311202864896E-2</v>
      </c>
      <c r="N42" s="6">
        <f>N$11*Loads!$B65*LAFs!E256*(1-Contrib!N113)/(24*Input!$F$58)*100</f>
        <v>-2.4677611001269376E-2</v>
      </c>
      <c r="O42" s="6">
        <f>O$11*Loads!$B65*LAFs!F256*(1-Contrib!O113)/(24*Input!$F$58)*100</f>
        <v>-3.4598282366063077E-2</v>
      </c>
      <c r="P42" s="6">
        <f>P$11*Loads!$B65*LAFs!G256*(1-Contrib!P113)/(24*Input!$F$58)*100</f>
        <v>-2.5178336380477359E-3</v>
      </c>
      <c r="Q42" s="6">
        <f>Q$11*Loads!$B65*LAFs!H256*(1-Contrib!Q113)/(24*Input!$F$58)*100</f>
        <v>-6.1029925551439469E-2</v>
      </c>
      <c r="R42" s="6">
        <f>R$11*Loads!$B65*LAFs!I256*(1-Contrib!R113)/(24*Input!$F$58)*100</f>
        <v>-3.9737529823047631E-2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-0.12867026571238899</v>
      </c>
      <c r="D43" s="6">
        <f>D$11*Loads!$B66*LAFs!D257*(1-Contrib!D114)/(24*Input!$F$58)*100</f>
        <v>-4.3079075289447349E-2</v>
      </c>
      <c r="E43" s="6">
        <f>E$11*Loads!$B66*LAFs!E257*(1-Contrib!E114)/(24*Input!$F$58)*100</f>
        <v>-6.1452658422106551E-2</v>
      </c>
      <c r="F43" s="6">
        <f>F$11*Loads!$B66*LAFs!F257*(1-Contrib!F114)/(24*Input!$F$58)*100</f>
        <v>-8.6157303805619617E-2</v>
      </c>
      <c r="G43" s="6">
        <f>G$11*Loads!$B66*LAFs!G257*(1-Contrib!G114)/(24*Input!$F$58)*100</f>
        <v>-6.2699574328600296E-3</v>
      </c>
      <c r="H43" s="6">
        <f>H$11*Loads!$B66*LAFs!H257*(1-Contrib!H114)/(24*Input!$F$58)*100</f>
        <v>-7.9160187032247364E-2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-2.6348247427660343E-2</v>
      </c>
      <c r="L43" s="6">
        <f>L$11*Loads!$B66*LAFs!C257*(1-Contrib!L114)/(24*Input!$F$58)*100</f>
        <v>-4.9779306969316928E-2</v>
      </c>
      <c r="M43" s="6">
        <f>M$11*Loads!$B66*LAFs!D257*(1-Contrib!M114)/(24*Input!$F$58)*100</f>
        <v>-1.6666216556831412E-2</v>
      </c>
      <c r="N43" s="6">
        <f>N$11*Loads!$B66*LAFs!E257*(1-Contrib!N114)/(24*Input!$F$58)*100</f>
        <v>-2.3774496234525759E-2</v>
      </c>
      <c r="O43" s="6">
        <f>O$11*Loads!$B66*LAFs!F257*(1-Contrib!O114)/(24*Input!$F$58)*100</f>
        <v>-3.3332105518265709E-2</v>
      </c>
      <c r="P43" s="6">
        <f>P$11*Loads!$B66*LAFs!G257*(1-Contrib!P114)/(24*Input!$F$58)*100</f>
        <v>-2.4256896805711493E-3</v>
      </c>
      <c r="Q43" s="6">
        <f>Q$11*Loads!$B66*LAFs!H257*(1-Contrib!Q114)/(24*Input!$F$58)*100</f>
        <v>-5.8796442457150724E-2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-0.13355802509367634</v>
      </c>
      <c r="D44" s="6">
        <f>D$11*Loads!$B67*LAFs!D258*(1-Contrib!D115)/(24*Input!$F$58)*100</f>
        <v>-4.4715507399207939E-2</v>
      </c>
      <c r="E44" s="6">
        <f>E$11*Loads!$B67*LAFs!E258*(1-Contrib!E115)/(24*Input!$F$58)*100</f>
        <v>-6.3787042407751626E-2</v>
      </c>
      <c r="F44" s="6">
        <f>F$11*Loads!$B67*LAFs!F258*(1-Contrib!F115)/(24*Input!$F$58)*100</f>
        <v>-8.9430135859014492E-2</v>
      </c>
      <c r="G44" s="6">
        <f>G$11*Loads!$B67*LAFs!G258*(1-Contrib!G115)/(24*Input!$F$58)*100</f>
        <v>-6.5081324540512938E-3</v>
      </c>
      <c r="H44" s="6">
        <f>H$11*Loads!$B67*LAFs!H258*(1-Contrib!H115)/(24*Input!$F$58)*100</f>
        <v>-8.2167221677346997E-2</v>
      </c>
      <c r="I44" s="6">
        <f>I$11*Loads!$B67*LAFs!I258*(1-Contrib!I115)/(24*Input!$F$58)*100</f>
        <v>-2.9897635792603294E-2</v>
      </c>
      <c r="J44" s="6">
        <f>J$11*Loads!$B67*LAFs!J258*(1-Contrib!J115)/(24*Input!$F$58)*100</f>
        <v>0</v>
      </c>
      <c r="K44" s="6">
        <f>K$11*Loads!$B67*LAFs!B258*(1-Contrib!K115)/(24*Input!$F$58)*100</f>
        <v>-2.7349130520828827E-2</v>
      </c>
      <c r="L44" s="6">
        <f>L$11*Loads!$B67*LAFs!C258*(1-Contrib!L115)/(24*Input!$F$58)*100</f>
        <v>-5.167025880100988E-2</v>
      </c>
      <c r="M44" s="6">
        <f>M$11*Loads!$B67*LAFs!D258*(1-Contrib!M115)/(24*Input!$F$58)*100</f>
        <v>-1.7299311202864896E-2</v>
      </c>
      <c r="N44" s="6">
        <f>N$11*Loads!$B67*LAFs!E258*(1-Contrib!N115)/(24*Input!$F$58)*100</f>
        <v>-2.4677611001269376E-2</v>
      </c>
      <c r="O44" s="6">
        <f>O$11*Loads!$B67*LAFs!F258*(1-Contrib!O115)/(24*Input!$F$58)*100</f>
        <v>-3.4598282366063077E-2</v>
      </c>
      <c r="P44" s="6">
        <f>P$11*Loads!$B67*LAFs!G258*(1-Contrib!P115)/(24*Input!$F$58)*100</f>
        <v>-2.5178336380477359E-3</v>
      </c>
      <c r="Q44" s="6">
        <f>Q$11*Loads!$B67*LAFs!H258*(1-Contrib!Q115)/(24*Input!$F$58)*100</f>
        <v>-6.1029925551439469E-2</v>
      </c>
      <c r="R44" s="6">
        <f>R$11*Loads!$B67*LAFs!I258*(1-Contrib!R115)/(24*Input!$F$58)*100</f>
        <v>-3.9737529823047631E-2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-0.13355802509367634</v>
      </c>
      <c r="D45" s="6">
        <f>D$11*Loads!$B68*LAFs!D259*(1-Contrib!D116)/(24*Input!$F$58)*100</f>
        <v>-4.4715507399207939E-2</v>
      </c>
      <c r="E45" s="6">
        <f>E$11*Loads!$B68*LAFs!E259*(1-Contrib!E116)/(24*Input!$F$58)*100</f>
        <v>-6.3787042407751626E-2</v>
      </c>
      <c r="F45" s="6">
        <f>F$11*Loads!$B68*LAFs!F259*(1-Contrib!F116)/(24*Input!$F$58)*100</f>
        <v>-8.9430135859014492E-2</v>
      </c>
      <c r="G45" s="6">
        <f>G$11*Loads!$B68*LAFs!G259*(1-Contrib!G116)/(24*Input!$F$58)*100</f>
        <v>-6.5081324540512938E-3</v>
      </c>
      <c r="H45" s="6">
        <f>H$11*Loads!$B68*LAFs!H259*(1-Contrib!H116)/(24*Input!$F$58)*100</f>
        <v>-8.2167221677346997E-2</v>
      </c>
      <c r="I45" s="6">
        <f>I$11*Loads!$B68*LAFs!I259*(1-Contrib!I116)/(24*Input!$F$58)*100</f>
        <v>-2.9897635792603294E-2</v>
      </c>
      <c r="J45" s="6">
        <f>J$11*Loads!$B68*LAFs!J259*(1-Contrib!J116)/(24*Input!$F$58)*100</f>
        <v>0</v>
      </c>
      <c r="K45" s="6">
        <f>K$11*Loads!$B68*LAFs!B259*(1-Contrib!K116)/(24*Input!$F$58)*100</f>
        <v>-2.7349130520828827E-2</v>
      </c>
      <c r="L45" s="6">
        <f>L$11*Loads!$B68*LAFs!C259*(1-Contrib!L116)/(24*Input!$F$58)*100</f>
        <v>-5.167025880100988E-2</v>
      </c>
      <c r="M45" s="6">
        <f>M$11*Loads!$B68*LAFs!D259*(1-Contrib!M116)/(24*Input!$F$58)*100</f>
        <v>-1.7299311202864896E-2</v>
      </c>
      <c r="N45" s="6">
        <f>N$11*Loads!$B68*LAFs!E259*(1-Contrib!N116)/(24*Input!$F$58)*100</f>
        <v>-2.4677611001269376E-2</v>
      </c>
      <c r="O45" s="6">
        <f>O$11*Loads!$B68*LAFs!F259*(1-Contrib!O116)/(24*Input!$F$58)*100</f>
        <v>-3.4598282366063077E-2</v>
      </c>
      <c r="P45" s="6">
        <f>P$11*Loads!$B68*LAFs!G259*(1-Contrib!P116)/(24*Input!$F$58)*100</f>
        <v>-2.5178336380477359E-3</v>
      </c>
      <c r="Q45" s="6">
        <f>Q$11*Loads!$B68*LAFs!H259*(1-Contrib!Q116)/(24*Input!$F$58)*100</f>
        <v>-6.1029925551439469E-2</v>
      </c>
      <c r="R45" s="6">
        <f>R$11*Loads!$B68*LAFs!I259*(1-Contrib!R116)/(24*Input!$F$58)*100</f>
        <v>-3.9737529823047631E-2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-0.12867026571238899</v>
      </c>
      <c r="D46" s="6">
        <f>D$11*Loads!$B69*LAFs!D260*(1-Contrib!D117)/(24*Input!$F$58)*100</f>
        <v>-4.3079075289447349E-2</v>
      </c>
      <c r="E46" s="6">
        <f>E$11*Loads!$B69*LAFs!E260*(1-Contrib!E117)/(24*Input!$F$58)*100</f>
        <v>-6.1452658422106551E-2</v>
      </c>
      <c r="F46" s="6">
        <f>F$11*Loads!$B69*LAFs!F260*(1-Contrib!F117)/(24*Input!$F$58)*100</f>
        <v>-8.6157303805619617E-2</v>
      </c>
      <c r="G46" s="6">
        <f>G$11*Loads!$B69*LAFs!G260*(1-Contrib!G117)/(24*Input!$F$58)*100</f>
        <v>-6.2699574328600296E-3</v>
      </c>
      <c r="H46" s="6">
        <f>H$11*Loads!$B69*LAFs!H260*(1-Contrib!H117)/(24*Input!$F$58)*100</f>
        <v>-7.9160187032247364E-2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-2.6348247427660343E-2</v>
      </c>
      <c r="L46" s="6">
        <f>L$11*Loads!$B69*LAFs!C260*(1-Contrib!L117)/(24*Input!$F$58)*100</f>
        <v>-4.9779306969316928E-2</v>
      </c>
      <c r="M46" s="6">
        <f>M$11*Loads!$B69*LAFs!D260*(1-Contrib!M117)/(24*Input!$F$58)*100</f>
        <v>-1.6666216556831412E-2</v>
      </c>
      <c r="N46" s="6">
        <f>N$11*Loads!$B69*LAFs!E260*(1-Contrib!N117)/(24*Input!$F$58)*100</f>
        <v>-2.3774496234525759E-2</v>
      </c>
      <c r="O46" s="6">
        <f>O$11*Loads!$B69*LAFs!F260*(1-Contrib!O117)/(24*Input!$F$58)*100</f>
        <v>-3.3332105518265709E-2</v>
      </c>
      <c r="P46" s="6">
        <f>P$11*Loads!$B69*LAFs!G260*(1-Contrib!P117)/(24*Input!$F$58)*100</f>
        <v>-2.4256896805711493E-3</v>
      </c>
      <c r="Q46" s="6">
        <f>Q$11*Loads!$B69*LAFs!H260*(1-Contrib!Q117)/(24*Input!$F$58)*100</f>
        <v>-5.8796442457150724E-2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-0.12867026571238899</v>
      </c>
      <c r="D47" s="6">
        <f>D$11*Loads!$B70*LAFs!D261*(1-Contrib!D118)/(24*Input!$F$58)*100</f>
        <v>-4.3079075289447349E-2</v>
      </c>
      <c r="E47" s="6">
        <f>E$11*Loads!$B70*LAFs!E261*(1-Contrib!E118)/(24*Input!$F$58)*100</f>
        <v>-6.1452658422106551E-2</v>
      </c>
      <c r="F47" s="6">
        <f>F$11*Loads!$B70*LAFs!F261*(1-Contrib!F118)/(24*Input!$F$58)*100</f>
        <v>-8.6157303805619617E-2</v>
      </c>
      <c r="G47" s="6">
        <f>G$11*Loads!$B70*LAFs!G261*(1-Contrib!G118)/(24*Input!$F$58)*100</f>
        <v>-6.2699574328600296E-3</v>
      </c>
      <c r="H47" s="6">
        <f>H$11*Loads!$B70*LAFs!H261*(1-Contrib!H118)/(24*Input!$F$58)*100</f>
        <v>-7.9160187032247364E-2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-2.6348247427660343E-2</v>
      </c>
      <c r="L47" s="6">
        <f>L$11*Loads!$B70*LAFs!C261*(1-Contrib!L118)/(24*Input!$F$58)*100</f>
        <v>-4.9779306969316928E-2</v>
      </c>
      <c r="M47" s="6">
        <f>M$11*Loads!$B70*LAFs!D261*(1-Contrib!M118)/(24*Input!$F$58)*100</f>
        <v>-1.6666216556831412E-2</v>
      </c>
      <c r="N47" s="6">
        <f>N$11*Loads!$B70*LAFs!E261*(1-Contrib!N118)/(24*Input!$F$58)*100</f>
        <v>-2.3774496234525759E-2</v>
      </c>
      <c r="O47" s="6">
        <f>O$11*Loads!$B70*LAFs!F261*(1-Contrib!O118)/(24*Input!$F$58)*100</f>
        <v>-3.3332105518265709E-2</v>
      </c>
      <c r="P47" s="6">
        <f>P$11*Loads!$B70*LAFs!G261*(1-Contrib!P118)/(24*Input!$F$58)*100</f>
        <v>-2.4256896805711493E-3</v>
      </c>
      <c r="Q47" s="6">
        <f>Q$11*Loads!$B70*LAFs!H261*(1-Contrib!Q118)/(24*Input!$F$58)*100</f>
        <v>-5.8796442457150724E-2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-0.12634858000627752</v>
      </c>
      <c r="D48" s="6">
        <f>D$11*Loads!$B71*LAFs!D262*(1-Contrib!D119)/(24*Input!$F$58)*100</f>
        <v>-4.230177003731108E-2</v>
      </c>
      <c r="E48" s="6">
        <f>E$11*Loads!$B71*LAFs!E262*(1-Contrib!E119)/(24*Input!$F$58)*100</f>
        <v>-5.6396129939303791E-2</v>
      </c>
      <c r="F48" s="6">
        <f>F$11*Loads!$B71*LAFs!F262*(1-Contrib!F119)/(24*Input!$F$58)*100</f>
        <v>-5.4853890067808476E-2</v>
      </c>
      <c r="G48" s="6">
        <f>G$11*Loads!$B71*LAFs!G262*(1-Contrib!G119)/(24*Input!$F$58)*100</f>
        <v>-3.9919024918408565E-3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-2.5872827958405314E-2</v>
      </c>
      <c r="L48" s="6">
        <f>L$11*Loads!$B71*LAFs!C262*(1-Contrib!L119)/(24*Input!$F$58)*100</f>
        <v>-4.888110484926278E-2</v>
      </c>
      <c r="M48" s="6">
        <f>M$11*Loads!$B71*LAFs!D262*(1-Contrib!M119)/(24*Input!$F$58)*100</f>
        <v>-1.6365496599965512E-2</v>
      </c>
      <c r="N48" s="6">
        <f>N$11*Loads!$B71*LAFs!E262*(1-Contrib!N119)/(24*Input!$F$58)*100</f>
        <v>-2.3345516720322541E-2</v>
      </c>
      <c r="O48" s="6">
        <f>O$11*Loads!$B71*LAFs!F262*(1-Contrib!O119)/(24*Input!$F$58)*100</f>
        <v>-3.2730671515561957E-2</v>
      </c>
      <c r="P48" s="6">
        <f>P$11*Loads!$B71*LAFs!G262*(1-Contrib!P119)/(24*Input!$F$58)*100</f>
        <v>-2.3819213007697706E-3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-0.12634858000627752</v>
      </c>
      <c r="D49" s="6">
        <f>D$11*Loads!$B72*LAFs!D263*(1-Contrib!D120)/(24*Input!$F$58)*100</f>
        <v>-4.230177003731108E-2</v>
      </c>
      <c r="E49" s="6">
        <f>E$11*Loads!$B72*LAFs!E263*(1-Contrib!E120)/(24*Input!$F$58)*100</f>
        <v>-5.6396129939303791E-2</v>
      </c>
      <c r="F49" s="6">
        <f>F$11*Loads!$B72*LAFs!F263*(1-Contrib!F120)/(24*Input!$F$58)*100</f>
        <v>-5.4853890067808476E-2</v>
      </c>
      <c r="G49" s="6">
        <f>G$11*Loads!$B72*LAFs!G263*(1-Contrib!G120)/(24*Input!$F$58)*100</f>
        <v>-3.9919024918408565E-3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-2.5872827958405314E-2</v>
      </c>
      <c r="L49" s="6">
        <f>L$11*Loads!$B72*LAFs!C263*(1-Contrib!L120)/(24*Input!$F$58)*100</f>
        <v>-4.888110484926278E-2</v>
      </c>
      <c r="M49" s="6">
        <f>M$11*Loads!$B72*LAFs!D263*(1-Contrib!M120)/(24*Input!$F$58)*100</f>
        <v>-1.6365496599965512E-2</v>
      </c>
      <c r="N49" s="6">
        <f>N$11*Loads!$B72*LAFs!E263*(1-Contrib!N120)/(24*Input!$F$58)*100</f>
        <v>-2.3345516720322541E-2</v>
      </c>
      <c r="O49" s="6">
        <f>O$11*Loads!$B72*LAFs!F263*(1-Contrib!O120)/(24*Input!$F$58)*100</f>
        <v>-3.2730671515561957E-2</v>
      </c>
      <c r="P49" s="6">
        <f>P$11*Loads!$B72*LAFs!G263*(1-Contrib!P120)/(24*Input!$F$58)*100</f>
        <v>-2.3819213007697706E-3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0.28677412407891523</v>
      </c>
      <c r="D61" s="6">
        <f>Multi!D842*D$11*LAFs!D$237*(1-Contrib!D$94)*100/(24*Input!$F$58)</f>
        <v>9.6012579237810716E-2</v>
      </c>
      <c r="E61" s="6">
        <f>Multi!E842*E$11*LAFs!E$237*(1-Contrib!E$94)*100/(24*Input!$F$58)</f>
        <v>0.13696274110999637</v>
      </c>
      <c r="F61" s="6">
        <f>Multi!F842*F$11*LAFs!F$237*(1-Contrib!F$94)*100/(24*Input!$F$58)</f>
        <v>0.19202327122791185</v>
      </c>
      <c r="G61" s="6">
        <f>Multi!G842*G$11*LAFs!G$237*(1-Contrib!G$94)*100/(24*Input!$F$58)</f>
        <v>1.3974180754702465E-2</v>
      </c>
      <c r="H61" s="6">
        <f>Multi!H842*H$11*LAFs!H$237*(1-Contrib!H$94)*100/(24*Input!$F$58)</f>
        <v>0.17642843257072774</v>
      </c>
      <c r="I61" s="6">
        <f>Multi!I842*I$11*LAFs!I$237*(1-Contrib!I$94)*100/(24*Input!$F$58)</f>
        <v>6.4195830317501354E-2</v>
      </c>
      <c r="J61" s="6">
        <f>Multi!J842*J$11*LAFs!J$237*(1-Contrib!J$94)*100/(24*Input!$F$58)</f>
        <v>1.5002521032648944E-2</v>
      </c>
      <c r="K61" s="6">
        <f>Multi!B842*K$11*LAFs!B$237*(1-Contrib!K$94)*100/(24*Input!$F$58)</f>
        <v>5.8723711614705229E-2</v>
      </c>
      <c r="L61" s="6">
        <f>Multi!C842*L$11*LAFs!C$237*(1-Contrib!L$94)*100/(24*Input!$F$58)</f>
        <v>0.11094573462131892</v>
      </c>
      <c r="M61" s="6">
        <f>Multi!D842*M$11*LAFs!D$237*(1-Contrib!M$94)*100/(24*Input!$F$58)</f>
        <v>3.7144865041921299E-2</v>
      </c>
      <c r="N61" s="6">
        <f>Multi!E842*N$11*LAFs!E$237*(1-Contrib!N$94)*100/(24*Input!$F$58)</f>
        <v>5.2987458254833843E-2</v>
      </c>
      <c r="O61" s="6">
        <f>Multi!F842*O$11*LAFs!F$237*(1-Contrib!O$94)*100/(24*Input!$F$58)</f>
        <v>7.4288999954915447E-2</v>
      </c>
      <c r="P61" s="6">
        <f>Multi!G842*P$11*LAFs!G$237*(1-Contrib!P$94)*100/(24*Input!$F$58)</f>
        <v>5.4062609537774255E-3</v>
      </c>
      <c r="Q61" s="6">
        <f>Multi!H842*Q$11*LAFs!H$237*(1-Contrib!Q$94)*100/(24*Input!$F$58)</f>
        <v>0.13104269421728765</v>
      </c>
      <c r="R61" s="6">
        <f>Multi!I842*R$11*LAFs!I$237*(1-Contrib!R$94)*100/(24*Input!$F$58)</f>
        <v>8.532392793373085E-2</v>
      </c>
      <c r="S61" s="6">
        <f>Multi!J842*S$11*LAFs!J$237*(1-Contrib!S$94)*100/(24*Input!$F$58)</f>
        <v>9.4705420519176089E-2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0.33336117412916327</v>
      </c>
      <c r="D62" s="6">
        <f>Multi!D843*D$11*LAFs!D$238*(1-Contrib!D$95)*100/(24*Input!$F$58)</f>
        <v>0.11161002147138688</v>
      </c>
      <c r="E62" s="6">
        <f>Multi!E843*E$11*LAFs!E$238*(1-Contrib!E$95)*100/(24*Input!$F$58)</f>
        <v>0.15004701568970835</v>
      </c>
      <c r="F62" s="6">
        <f>Multi!F843*F$11*LAFs!F$238*(1-Contrib!F$95)*100/(24*Input!$F$58)</f>
        <v>0.21036756826868658</v>
      </c>
      <c r="G62" s="6">
        <f>Multi!G843*G$11*LAFs!G$238*(1-Contrib!G$95)*100/(24*Input!$F$58)</f>
        <v>1.6244315343454229E-2</v>
      </c>
      <c r="H62" s="6">
        <f>Multi!H843*H$11*LAFs!H$238*(1-Contrib!H$95)*100/(24*Input!$F$58)</f>
        <v>0.19328292917845602</v>
      </c>
      <c r="I62" s="6">
        <f>Multi!I843*I$11*LAFs!I$238*(1-Contrib!I$95)*100/(24*Input!$F$58)</f>
        <v>7.0328562942005457E-2</v>
      </c>
      <c r="J62" s="6">
        <f>Multi!J843*J$11*LAFs!J$238*(1-Contrib!J$95)*100/(24*Input!$F$58)</f>
        <v>1.6435736394638769E-2</v>
      </c>
      <c r="K62" s="6">
        <f>Multi!B843*K$11*LAFs!B$238*(1-Contrib!K$95)*100/(24*Input!$F$58)</f>
        <v>6.9176262541274486E-2</v>
      </c>
      <c r="L62" s="6">
        <f>Multi!C843*L$11*LAFs!C$238*(1-Contrib!L$95)*100/(24*Input!$F$58)</f>
        <v>0.12896909885707752</v>
      </c>
      <c r="M62" s="6">
        <f>Multi!D843*M$11*LAFs!D$238*(1-Contrib!M$95)*100/(24*Input!$F$58)</f>
        <v>4.3179125254120571E-2</v>
      </c>
      <c r="N62" s="6">
        <f>Multi!E843*N$11*LAFs!E$238*(1-Contrib!N$95)*100/(24*Input!$F$58)</f>
        <v>5.8049436771534769E-2</v>
      </c>
      <c r="O62" s="6">
        <f>Multi!F843*O$11*LAFs!F$238*(1-Contrib!O$95)*100/(24*Input!$F$58)</f>
        <v>8.1385949576284977E-2</v>
      </c>
      <c r="P62" s="6">
        <f>Multi!G843*P$11*LAFs!G$238*(1-Contrib!P$95)*100/(24*Input!$F$58)</f>
        <v>6.2845192361356429E-3</v>
      </c>
      <c r="Q62" s="6">
        <f>Multi!H843*Q$11*LAFs!H$238*(1-Contrib!Q$95)*100/(24*Input!$F$58)</f>
        <v>0.14356141703860745</v>
      </c>
      <c r="R62" s="6">
        <f>Multi!I843*R$11*LAFs!I$238*(1-Contrib!R$95)*100/(24*Input!$F$58)</f>
        <v>9.3475062266008102E-2</v>
      </c>
      <c r="S62" s="6">
        <f>Multi!J843*S$11*LAFs!J$238*(1-Contrib!S$95)*100/(24*Input!$F$58)</f>
        <v>0.1037527841760177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6.9166355718673453E-2</v>
      </c>
      <c r="D63" s="6">
        <f>Multi!D844*D$11*LAFs!D$239*(1-Contrib!D$96)*100/(24*Input!$F$58)</f>
        <v>2.3157041209207186E-2</v>
      </c>
      <c r="E63" s="6">
        <f>Multi!E844*E$11*LAFs!E$239*(1-Contrib!E$96)*100/(24*Input!$F$58)</f>
        <v>4.0615896446570862E-2</v>
      </c>
      <c r="F63" s="6">
        <f>Multi!F844*F$11*LAFs!F$239*(1-Contrib!F$96)*100/(24*Input!$F$58)</f>
        <v>5.6943934067886628E-2</v>
      </c>
      <c r="G63" s="6">
        <f>Multi!G844*G$11*LAFs!G$239*(1-Contrib!G$96)*100/(24*Input!$F$58)</f>
        <v>3.3703987766023663E-3</v>
      </c>
      <c r="H63" s="6">
        <f>Multi!H844*H$11*LAFs!H$239*(1-Contrib!H$96)*100/(24*Input!$F$58)</f>
        <v>5.2319330713223346E-2</v>
      </c>
      <c r="I63" s="6">
        <f>Multi!I844*I$11*LAFs!I$239*(1-Contrib!I$96)*100/(24*Input!$F$58)</f>
        <v>1.9037083920387218E-2</v>
      </c>
      <c r="J63" s="6">
        <f>Multi!J844*J$11*LAFs!J$239*(1-Contrib!J$96)*100/(24*Input!$F$58)</f>
        <v>4.4489533121288951E-3</v>
      </c>
      <c r="K63" s="6">
        <f>Multi!B844*K$11*LAFs!B$239*(1-Contrib!K$96)*100/(24*Input!$F$58)</f>
        <v>1.280768210641307E-2</v>
      </c>
      <c r="L63" s="6">
        <f>Multi!C844*L$11*LAFs!C$239*(1-Contrib!L$96)*100/(24*Input!$F$58)</f>
        <v>2.6758732751550544E-2</v>
      </c>
      <c r="M63" s="6">
        <f>Multi!D844*M$11*LAFs!D$239*(1-Contrib!M$96)*100/(24*Input!$F$58)</f>
        <v>8.9588799438008355E-3</v>
      </c>
      <c r="N63" s="6">
        <f>Multi!E844*N$11*LAFs!E$239*(1-Contrib!N$96)*100/(24*Input!$F$58)</f>
        <v>1.5713274281776567E-2</v>
      </c>
      <c r="O63" s="6">
        <f>Multi!F844*O$11*LAFs!F$239*(1-Contrib!O$96)*100/(24*Input!$F$58)</f>
        <v>2.2030183572807682E-2</v>
      </c>
      <c r="P63" s="6">
        <f>Multi!G844*P$11*LAFs!G$239*(1-Contrib!P$96)*100/(24*Input!$F$58)</f>
        <v>1.3039229722624653E-3</v>
      </c>
      <c r="Q63" s="6">
        <f>Multi!H844*Q$11*LAFs!H$239*(1-Contrib!Q$96)*100/(24*Input!$F$58)</f>
        <v>3.8860324021512627E-2</v>
      </c>
      <c r="R63" s="6">
        <f>Multi!I844*R$11*LAFs!I$239*(1-Contrib!R$96)*100/(24*Input!$F$58)</f>
        <v>2.5302558880505307E-2</v>
      </c>
      <c r="S63" s="6">
        <f>Multi!J844*S$11*LAFs!J$239*(1-Contrib!S$96)*100/(24*Input!$F$58)</f>
        <v>2.8084612804635666E-2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0.2173505663493408</v>
      </c>
      <c r="D64" s="6">
        <f>Multi!D845*D$11*LAFs!D$240*(1-Contrib!D$97)*100/(24*Input!$F$58)</f>
        <v>7.2769426254987002E-2</v>
      </c>
      <c r="E64" s="6">
        <f>Multi!E845*E$11*LAFs!E$240*(1-Contrib!E$97)*100/(24*Input!$F$58)</f>
        <v>0.10380619048050502</v>
      </c>
      <c r="F64" s="6">
        <f>Multi!F845*F$11*LAFs!F$240*(1-Contrib!F$97)*100/(24*Input!$F$58)</f>
        <v>0.14553742213559898</v>
      </c>
      <c r="G64" s="6">
        <f>Multi!G845*G$11*LAFs!G$240*(1-Contrib!G$97)*100/(24*Input!$F$58)</f>
        <v>1.0591248813183816E-2</v>
      </c>
      <c r="H64" s="6">
        <f>Multi!H845*H$11*LAFs!H$240*(1-Contrib!H$97)*100/(24*Input!$F$58)</f>
        <v>0.13371785150609261</v>
      </c>
      <c r="I64" s="6">
        <f>Multi!I845*I$11*LAFs!I$240*(1-Contrib!I$97)*100/(24*Input!$F$58)</f>
        <v>4.8655017678427226E-2</v>
      </c>
      <c r="J64" s="6">
        <f>Multi!J845*J$11*LAFs!J$240*(1-Contrib!J$97)*100/(24*Input!$F$58)</f>
        <v>1.1370643894694027E-2</v>
      </c>
      <c r="K64" s="6">
        <f>Multi!B845*K$11*LAFs!B$240*(1-Contrib!K$97)*100/(24*Input!$F$58)</f>
        <v>4.4507613853191359E-2</v>
      </c>
      <c r="L64" s="6">
        <f>Multi!C845*L$11*LAFs!C$240*(1-Contrib!L$97)*100/(24*Input!$F$58)</f>
        <v>8.4087496845955165E-2</v>
      </c>
      <c r="M64" s="6">
        <f>Multi!D845*M$11*LAFs!D$240*(1-Contrib!M$97)*100/(24*Input!$F$58)</f>
        <v>2.8152670607093377E-2</v>
      </c>
      <c r="N64" s="6">
        <f>Multi!E845*N$11*LAFs!E$240*(1-Contrib!N$97)*100/(24*Input!$F$58)</f>
        <v>4.0160018265563438E-2</v>
      </c>
      <c r="O64" s="6">
        <f>Multi!F845*O$11*LAFs!F$240*(1-Contrib!O$97)*100/(24*Input!$F$58)</f>
        <v>5.6304787838123496E-2</v>
      </c>
      <c r="P64" s="6">
        <f>Multi!G845*P$11*LAFs!G$240*(1-Contrib!P$97)*100/(24*Input!$F$58)</f>
        <v>4.0974892135403982E-3</v>
      </c>
      <c r="Q64" s="6">
        <f>Multi!H845*Q$11*LAFs!H$240*(1-Contrib!Q$97)*100/(24*Input!$F$58)</f>
        <v>9.9319294917393455E-2</v>
      </c>
      <c r="R64" s="6">
        <f>Multi!I845*R$11*LAFs!I$240*(1-Contrib!R$97)*100/(24*Input!$F$58)</f>
        <v>6.466833128376473E-2</v>
      </c>
      <c r="S64" s="6">
        <f>Multi!J845*S$11*LAFs!J$240*(1-Contrib!S$97)*100/(24*Input!$F$58)</f>
        <v>7.1778710343235047E-2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0.25344169302760872</v>
      </c>
      <c r="D65" s="6">
        <f>Multi!D846*D$11*LAFs!D$241*(1-Contrib!D$98)*100/(24*Input!$F$58)</f>
        <v>8.4852811292283795E-2</v>
      </c>
      <c r="E65" s="6">
        <f>Multi!E846*E$11*LAFs!E$241*(1-Contrib!E$98)*100/(24*Input!$F$58)</f>
        <v>0.12174506554757762</v>
      </c>
      <c r="F65" s="6">
        <f>Multi!F846*F$11*LAFs!F$241*(1-Contrib!F$98)*100/(24*Input!$F$58)</f>
        <v>0.17068792251702489</v>
      </c>
      <c r="G65" s="6">
        <f>Multi!G846*G$11*LAFs!G$241*(1-Contrib!G$98)*100/(24*Input!$F$58)</f>
        <v>1.2349928852615103E-2</v>
      </c>
      <c r="H65" s="6">
        <f>Multi!H846*H$11*LAFs!H$241*(1-Contrib!H$98)*100/(24*Input!$F$58)</f>
        <v>0.15682579739353608</v>
      </c>
      <c r="I65" s="6">
        <f>Multi!I846*I$11*LAFs!I$241*(1-Contrib!I$98)*100/(24*Input!$F$58)</f>
        <v>5.7063150945618361E-2</v>
      </c>
      <c r="J65" s="6">
        <f>Multi!J846*J$11*LAFs!J$241*(1-Contrib!J$98)*100/(24*Input!$F$58)</f>
        <v>1.3335618809146695E-2</v>
      </c>
      <c r="K65" s="6">
        <f>Multi!B846*K$11*LAFs!B$241*(1-Contrib!K$98)*100/(24*Input!$F$58)</f>
        <v>5.059812745116174E-2</v>
      </c>
      <c r="L65" s="6">
        <f>Multi!C846*L$11*LAFs!C$241*(1-Contrib!L$98)*100/(24*Input!$F$58)</f>
        <v>9.8050250896699415E-2</v>
      </c>
      <c r="M65" s="6">
        <f>Multi!D846*M$11*LAFs!D$241*(1-Contrib!M$98)*100/(24*Input!$F$58)</f>
        <v>3.2827429998237859E-2</v>
      </c>
      <c r="N65" s="6">
        <f>Multi!E846*N$11*LAFs!E$241*(1-Contrib!N$98)*100/(24*Input!$F$58)</f>
        <v>4.7100120267404955E-2</v>
      </c>
      <c r="O65" s="6">
        <f>Multi!F846*O$11*LAFs!F$241*(1-Contrib!O$98)*100/(24*Input!$F$58)</f>
        <v>6.6034887266979939E-2</v>
      </c>
      <c r="P65" s="6">
        <f>Multi!G846*P$11*LAFs!G$241*(1-Contrib!P$98)*100/(24*Input!$F$58)</f>
        <v>4.777878525390797E-3</v>
      </c>
      <c r="Q65" s="6">
        <f>Multi!H846*Q$11*LAFs!H$241*(1-Contrib!Q$98)*100/(24*Input!$F$58)</f>
        <v>0.11648278406024433</v>
      </c>
      <c r="R65" s="6">
        <f>Multi!I846*R$11*LAFs!I$241*(1-Contrib!R$98)*100/(24*Input!$F$58)</f>
        <v>7.5843744911079966E-2</v>
      </c>
      <c r="S65" s="6">
        <f>Multi!J846*S$11*LAFs!J$241*(1-Contrib!S$98)*100/(24*Input!$F$58)</f>
        <v>8.4182877294768671E-2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3.0811992983658748E-2</v>
      </c>
      <c r="D66" s="6">
        <f>Multi!D847*D$11*LAFs!D$242*(1-Contrib!D$99)*100/(24*Input!$F$58)</f>
        <v>1.031591998518081E-2</v>
      </c>
      <c r="E66" s="6">
        <f>Multi!E847*E$11*LAFs!E$242*(1-Contrib!E$99)*100/(24*Input!$F$58)</f>
        <v>2.1974621110150371E-2</v>
      </c>
      <c r="F66" s="6">
        <f>Multi!F847*F$11*LAFs!F$242*(1-Contrib!F$99)*100/(24*Input!$F$58)</f>
        <v>3.0808660774218594E-2</v>
      </c>
      <c r="G66" s="6">
        <f>Multi!G847*G$11*LAFs!G$242*(1-Contrib!G$99)*100/(24*Input!$F$58)</f>
        <v>1.5014337878259388E-3</v>
      </c>
      <c r="H66" s="6">
        <f>Multi!H847*H$11*LAFs!H$242*(1-Contrib!H$99)*100/(24*Input!$F$58)</f>
        <v>2.8306588546485306E-2</v>
      </c>
      <c r="I66" s="6">
        <f>Multi!I847*I$11*LAFs!I$242*(1-Contrib!I$99)*100/(24*Input!$F$58)</f>
        <v>1.0299728500217908E-2</v>
      </c>
      <c r="J66" s="6">
        <f>Multi!J847*J$11*LAFs!J$242*(1-Contrib!J$99)*100/(24*Input!$F$58)</f>
        <v>2.4070394088035723E-3</v>
      </c>
      <c r="K66" s="6">
        <f>Multi!B847*K$11*LAFs!B$242*(1-Contrib!K$99)*100/(24*Input!$F$58)</f>
        <v>5.6018126786442713E-3</v>
      </c>
      <c r="L66" s="6">
        <f>Multi!C847*L$11*LAFs!C$242*(1-Contrib!L$99)*100/(24*Input!$F$58)</f>
        <v>1.1920389287906058E-2</v>
      </c>
      <c r="M66" s="6">
        <f>Multi!D847*M$11*LAFs!D$242*(1-Contrib!M$99)*100/(24*Input!$F$58)</f>
        <v>3.990971377653591E-3</v>
      </c>
      <c r="N66" s="6">
        <f>Multi!E847*N$11*LAFs!E$242*(1-Contrib!N$99)*100/(24*Input!$F$58)</f>
        <v>8.5014311870755931E-3</v>
      </c>
      <c r="O66" s="6">
        <f>Multi!F847*O$11*LAFs!F$242*(1-Contrib!O$99)*100/(24*Input!$F$58)</f>
        <v>1.1919100139432717E-2</v>
      </c>
      <c r="P66" s="6">
        <f>Multi!G847*P$11*LAFs!G$242*(1-Contrib!P$99)*100/(24*Input!$F$58)</f>
        <v>5.8086717241538502E-4</v>
      </c>
      <c r="Q66" s="6">
        <f>Multi!H847*Q$11*LAFs!H$242*(1-Contrib!Q$99)*100/(24*Input!$F$58)</f>
        <v>2.1024795001478091E-2</v>
      </c>
      <c r="R66" s="6">
        <f>Multi!I847*R$11*LAFs!I$242*(1-Contrib!R$99)*100/(24*Input!$F$58)</f>
        <v>1.368956967988621E-2</v>
      </c>
      <c r="S66" s="6">
        <f>Multi!J847*S$11*LAFs!J$242*(1-Contrib!S$99)*100/(24*Input!$F$58)</f>
        <v>1.5194758195697813E-2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0.25202957017434779</v>
      </c>
      <c r="D67" s="6">
        <f>Multi!D848*D$11*LAFs!D$243*(1-Contrib!D$100)*100/(24*Input!$F$58)</f>
        <v>8.4380029594221931E-2</v>
      </c>
      <c r="E67" s="6">
        <f>Multi!E848*E$11*LAFs!E$243*(1-Contrib!E$100)*100/(24*Input!$F$58)</f>
        <v>0.11975512508851822</v>
      </c>
      <c r="F67" s="6">
        <f>Multi!F848*F$11*LAFs!F$243*(1-Contrib!F$100)*100/(24*Input!$F$58)</f>
        <v>0.16789800408080963</v>
      </c>
      <c r="G67" s="6">
        <f>Multi!G848*G$11*LAFs!G$243*(1-Contrib!G$100)*100/(24*Input!$F$58)</f>
        <v>1.228111769309123E-2</v>
      </c>
      <c r="H67" s="6">
        <f>Multi!H848*H$11*LAFs!H$243*(1-Contrib!H$100)*100/(24*Input!$F$58)</f>
        <v>0.15426245736941255</v>
      </c>
      <c r="I67" s="6">
        <f>Multi!I848*I$11*LAFs!I$243*(1-Contrib!I$100)*100/(24*Input!$F$58)</f>
        <v>5.6130445605345476E-2</v>
      </c>
      <c r="J67" s="6">
        <f>Multi!J848*J$11*LAFs!J$243*(1-Contrib!J$100)*100/(24*Input!$F$58)</f>
        <v>1.3117646217850635E-2</v>
      </c>
      <c r="K67" s="6">
        <f>Multi!B848*K$11*LAFs!B$243*(1-Contrib!K$100)*100/(24*Input!$F$58)</f>
        <v>5.0541673351553643E-2</v>
      </c>
      <c r="L67" s="6">
        <f>Multi!C848*L$11*LAFs!C$243*(1-Contrib!L$100)*100/(24*Input!$F$58)</f>
        <v>9.7503935890651428E-2</v>
      </c>
      <c r="M67" s="6">
        <f>Multi!D848*M$11*LAFs!D$243*(1-Contrib!M$100)*100/(24*Input!$F$58)</f>
        <v>3.264452258643611E-2</v>
      </c>
      <c r="N67" s="6">
        <f>Multi!E848*N$11*LAFs!E$243*(1-Contrib!N$100)*100/(24*Input!$F$58)</f>
        <v>4.6330262084446051E-2</v>
      </c>
      <c r="O67" s="6">
        <f>Multi!F848*O$11*LAFs!F$243*(1-Contrib!O$100)*100/(24*Input!$F$58)</f>
        <v>6.4955537617029366E-2</v>
      </c>
      <c r="P67" s="6">
        <f>Multi!G848*P$11*LAFs!G$243*(1-Contrib!P$100)*100/(24*Input!$F$58)</f>
        <v>4.7512572091613723E-3</v>
      </c>
      <c r="Q67" s="6">
        <f>Multi!H848*Q$11*LAFs!H$243*(1-Contrib!Q$100)*100/(24*Input!$F$58)</f>
        <v>0.1145788563425762</v>
      </c>
      <c r="R67" s="6">
        <f>Multi!I848*R$11*LAFs!I$243*(1-Contrib!R$100)*100/(24*Input!$F$58)</f>
        <v>7.4604068084045405E-2</v>
      </c>
      <c r="S67" s="6">
        <f>Multi!J848*S$11*LAFs!J$243*(1-Contrib!S$100)*100/(24*Input!$F$58)</f>
        <v>8.2806896159636545E-2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0.19577516598975203</v>
      </c>
      <c r="D68" s="6">
        <f>Multi!D849*D$11*LAFs!D$244*(1-Contrib!D$101)*100/(24*Input!$F$58)</f>
        <v>6.5545936885902711E-2</v>
      </c>
      <c r="E68" s="6">
        <f>Multi!E849*E$11*LAFs!E$244*(1-Contrib!E$101)*100/(24*Input!$F$58)</f>
        <v>9.3195243830122967E-2</v>
      </c>
      <c r="F68" s="6">
        <f>Multi!F849*F$11*LAFs!F$244*(1-Contrib!F$101)*100/(24*Input!$F$58)</f>
        <v>0.13066075808727334</v>
      </c>
      <c r="G68" s="6">
        <f>Multi!G849*G$11*LAFs!G$244*(1-Contrib!G$101)*100/(24*Input!$F$58)</f>
        <v>9.5399038027218584E-3</v>
      </c>
      <c r="H68" s="6">
        <f>Multi!H849*H$11*LAFs!H$244*(1-Contrib!H$101)*100/(24*Input!$F$58)</f>
        <v>0.12004937006036105</v>
      </c>
      <c r="I68" s="6">
        <f>Multi!I849*I$11*LAFs!I$244*(1-Contrib!I$101)*100/(24*Input!$F$58)</f>
        <v>4.3681559019849978E-2</v>
      </c>
      <c r="J68" s="6">
        <f>Multi!J849*J$11*LAFs!J$244*(1-Contrib!J$101)*100/(24*Input!$F$58)</f>
        <v>0</v>
      </c>
      <c r="K68" s="6">
        <f>Multi!B849*K$11*LAFs!B$244*(1-Contrib!K$101)*100/(24*Input!$F$58)</f>
        <v>3.9218005390190228E-2</v>
      </c>
      <c r="L68" s="6">
        <f>Multi!C849*L$11*LAFs!C$244*(1-Contrib!L$101)*100/(24*Input!$F$58)</f>
        <v>7.574051418030521E-2</v>
      </c>
      <c r="M68" s="6">
        <f>Multi!D849*M$11*LAFs!D$244*(1-Contrib!M$101)*100/(24*Input!$F$58)</f>
        <v>2.5358083274096024E-2</v>
      </c>
      <c r="N68" s="6">
        <f>Multi!E849*N$11*LAFs!E$244*(1-Contrib!N$101)*100/(24*Input!$F$58)</f>
        <v>3.6054908451575121E-2</v>
      </c>
      <c r="O68" s="6">
        <f>Multi!F849*O$11*LAFs!F$244*(1-Contrib!O$101)*100/(24*Input!$F$58)</f>
        <v>5.0549378674701689E-2</v>
      </c>
      <c r="P68" s="6">
        <f>Multi!G849*P$11*LAFs!G$244*(1-Contrib!P$101)*100/(24*Input!$F$58)</f>
        <v>3.6907501295982831E-3</v>
      </c>
      <c r="Q68" s="6">
        <f>Multi!H849*Q$11*LAFs!H$244*(1-Contrib!Q$101)*100/(24*Input!$F$58)</f>
        <v>8.9166993452097471E-2</v>
      </c>
      <c r="R68" s="6">
        <f>Multi!I849*R$11*LAFs!I$244*(1-Contrib!R$101)*100/(24*Input!$F$58)</f>
        <v>5.8058010550049645E-2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0.24164997041599709</v>
      </c>
      <c r="D69" s="6">
        <f>Multi!D850*D$11*LAFs!D$245*(1-Contrib!D$102)*100/(24*Input!$F$58)</f>
        <v>8.0904917788175018E-2</v>
      </c>
      <c r="E69" s="6">
        <f>Multi!E850*E$11*LAFs!E$245*(1-Contrib!E$102)*100/(24*Input!$F$58)</f>
        <v>0.10802010431078762</v>
      </c>
      <c r="F69" s="6">
        <f>Multi!F850*F$11*LAFs!F$245*(1-Contrib!F$102)*100/(24*Input!$F$58)</f>
        <v>0.10506612658269754</v>
      </c>
      <c r="G69" s="6">
        <f>Multi!G850*G$11*LAFs!G$245*(1-Contrib!G$102)*100/(24*Input!$F$58)</f>
        <v>7.6347761012348601E-3</v>
      </c>
      <c r="H69" s="6">
        <f>Multi!H850*H$11*LAFs!H$245*(1-Contrib!H$102)*100/(24*Input!$F$58)</f>
        <v>0.103521201513893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4.8234891545160523E-2</v>
      </c>
      <c r="L69" s="6">
        <f>Multi!C850*L$11*LAFs!C$245*(1-Contrib!L$102)*100/(24*Input!$F$58)</f>
        <v>9.3488328401781243E-2</v>
      </c>
      <c r="M69" s="6">
        <f>Multi!D850*M$11*LAFs!D$245*(1-Contrib!M$102)*100/(24*Input!$F$58)</f>
        <v>3.1300088762598516E-2</v>
      </c>
      <c r="N69" s="6">
        <f>Multi!E850*N$11*LAFs!E$245*(1-Contrib!N$102)*100/(24*Input!$F$58)</f>
        <v>4.4715570980358825E-2</v>
      </c>
      <c r="O69" s="6">
        <f>Multi!F850*O$11*LAFs!F$245*(1-Contrib!O$102)*100/(24*Input!$F$58)</f>
        <v>6.2691722908615868E-2</v>
      </c>
      <c r="P69" s="6">
        <f>Multi!G850*P$11*LAFs!G$245*(1-Contrib!P$102)*100/(24*Input!$F$58)</f>
        <v>4.5555811694571527E-3</v>
      </c>
      <c r="Q69" s="6">
        <f>Multi!H850*Q$11*LAFs!H$245*(1-Contrib!Q$102)*100/(24*Input!$F$58)</f>
        <v>0.11058558171538693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1.8417880532022259</v>
      </c>
      <c r="D70" s="6">
        <f>Multi!D851*D$11*LAFs!D$246*(1-Contrib!D$103)*100/(24*Input!$F$58)</f>
        <v>0.61663450970447375</v>
      </c>
      <c r="E70" s="6">
        <f>Multi!E851*E$11*LAFs!E$246*(1-Contrib!E$103)*100/(24*Input!$F$58)</f>
        <v>0.70298164431951704</v>
      </c>
      <c r="F70" s="6">
        <f>Multi!F851*F$11*LAFs!F$246*(1-Contrib!F$103)*100/(24*Input!$F$58)</f>
        <v>0.98558800635421706</v>
      </c>
      <c r="G70" s="6">
        <f>Multi!G851*G$11*LAFs!G$246*(1-Contrib!G$103)*100/(24*Input!$F$58)</f>
        <v>8.974826180697168E-2</v>
      </c>
      <c r="H70" s="6">
        <f>Multi!H851*H$11*LAFs!H$246*(1-Contrib!H$103)*100/(24*Input!$F$58)</f>
        <v>0.9055451769447177</v>
      </c>
      <c r="I70" s="6">
        <f>Multi!I851*I$11*LAFs!I$246*(1-Contrib!I$103)*100/(24*Input!$F$58)</f>
        <v>0.32949464934270406</v>
      </c>
      <c r="J70" s="6">
        <f>Multi!J851*J$11*LAFs!J$246*(1-Contrib!J$103)*100/(24*Input!$F$58)</f>
        <v>7.7002671084099278E-2</v>
      </c>
      <c r="K70" s="6">
        <f>Multi!B851*K$11*LAFs!B$246*(1-Contrib!K$103)*100/(24*Input!$F$58)</f>
        <v>0.41102086583098113</v>
      </c>
      <c r="L70" s="6">
        <f>Multi!C851*L$11*LAFs!C$246*(1-Contrib!L$103)*100/(24*Input!$F$58)</f>
        <v>0.71254172333574772</v>
      </c>
      <c r="M70" s="6">
        <f>Multi!D851*M$11*LAFs!D$246*(1-Contrib!M$103)*100/(24*Input!$F$58)</f>
        <v>0.23856046598260586</v>
      </c>
      <c r="N70" s="6">
        <f>Multi!E851*N$11*LAFs!E$246*(1-Contrib!N$103)*100/(24*Input!$F$58)</f>
        <v>0.27196601229220141</v>
      </c>
      <c r="O70" s="6">
        <f>Multi!F851*O$11*LAFs!F$246*(1-Contrib!O$103)*100/(24*Input!$F$58)</f>
        <v>0.38129934403997839</v>
      </c>
      <c r="P70" s="6">
        <f>Multi!G851*P$11*LAFs!G$246*(1-Contrib!P$103)*100/(24*Input!$F$58)</f>
        <v>3.4721357337040938E-2</v>
      </c>
      <c r="Q70" s="6">
        <f>Multi!H851*Q$11*LAFs!H$246*(1-Contrib!Q$103)*100/(24*Input!$F$58)</f>
        <v>0.67259612293350235</v>
      </c>
      <c r="R70" s="6">
        <f>Multi!I851*R$11*LAFs!I$246*(1-Contrib!R$103)*100/(24*Input!$F$58)</f>
        <v>0.43793775352730813</v>
      </c>
      <c r="S70" s="6">
        <f>Multi!J851*S$11*LAFs!J$246*(1-Contrib!S$103)*100/(24*Input!$F$58)</f>
        <v>0.48608965988110331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1.6246600590109659</v>
      </c>
      <c r="D71" s="6">
        <f>Multi!D852*D$11*LAFs!D$247*(1-Contrib!D$104)*100/(24*Input!$F$58)</f>
        <v>0.54393960107562378</v>
      </c>
      <c r="E71" s="6">
        <f>Multi!E852*E$11*LAFs!E$247*(1-Contrib!E$104)*100/(24*Input!$F$58)</f>
        <v>0.59297291655629558</v>
      </c>
      <c r="F71" s="6">
        <f>Multi!F852*F$11*LAFs!F$247*(1-Contrib!F$104)*100/(24*Input!$F$58)</f>
        <v>0.83135455864781149</v>
      </c>
      <c r="G71" s="6">
        <f>Multi!G852*G$11*LAFs!G$247*(1-Contrib!G$104)*100/(24*Input!$F$58)</f>
        <v>7.9167858684897466E-2</v>
      </c>
      <c r="H71" s="6">
        <f>Multi!H852*H$11*LAFs!H$247*(1-Contrib!H$104)*100/(24*Input!$F$58)</f>
        <v>0.76383753258049092</v>
      </c>
      <c r="I71" s="6">
        <f>Multi!I852*I$11*LAFs!I$247*(1-Contrib!I$104)*100/(24*Input!$F$58)</f>
        <v>0.27793243933071032</v>
      </c>
      <c r="J71" s="6">
        <f>Multi!J852*J$11*LAFs!J$247*(1-Contrib!J$104)*100/(24*Input!$F$58)</f>
        <v>6.495261835685999E-2</v>
      </c>
      <c r="K71" s="6">
        <f>Multi!B852*K$11*LAFs!B$247*(1-Contrib!K$104)*100/(24*Input!$F$58)</f>
        <v>0.37113404677252582</v>
      </c>
      <c r="L71" s="6">
        <f>Multi!C852*L$11*LAFs!C$247*(1-Contrib!L$104)*100/(24*Input!$F$58)</f>
        <v>0.62854033408985532</v>
      </c>
      <c r="M71" s="6">
        <f>Multi!D852*M$11*LAFs!D$247*(1-Contrib!M$104)*100/(24*Input!$F$58)</f>
        <v>0.2104366243809207</v>
      </c>
      <c r="N71" s="6">
        <f>Multi!E852*N$11*LAFs!E$247*(1-Contrib!N$104)*100/(24*Input!$F$58)</f>
        <v>0.22940638751556469</v>
      </c>
      <c r="O71" s="6">
        <f>Multi!F852*O$11*LAFs!F$247*(1-Contrib!O$104)*100/(24*Input!$F$58)</f>
        <v>0.32163028144959926</v>
      </c>
      <c r="P71" s="6">
        <f>Multi!G852*P$11*LAFs!G$247*(1-Contrib!P$104)*100/(24*Input!$F$58)</f>
        <v>3.0628064050073407E-2</v>
      </c>
      <c r="Q71" s="6">
        <f>Multi!H852*Q$11*LAFs!H$247*(1-Contrib!Q$104)*100/(24*Input!$F$58)</f>
        <v>0.56734238781782476</v>
      </c>
      <c r="R71" s="6">
        <f>Multi!I852*R$11*LAFs!I$247*(1-Contrib!R$104)*100/(24*Input!$F$58)</f>
        <v>0.36940541631150853</v>
      </c>
      <c r="S71" s="6">
        <f>Multi!J852*S$11*LAFs!J$247*(1-Contrib!S$104)*100/(24*Input!$F$58)</f>
        <v>0.4100220904154171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1.5672773029273133</v>
      </c>
      <c r="D72" s="6">
        <f>Multi!D853*D$11*LAFs!D$248*(1-Contrib!D$105)*100/(24*Input!$F$58)</f>
        <v>0.52472773378089688</v>
      </c>
      <c r="E72" s="6">
        <f>Multi!E853*E$11*LAFs!E$248*(1-Contrib!E$105)*100/(24*Input!$F$58)</f>
        <v>0.57598499410165716</v>
      </c>
      <c r="F72" s="6">
        <f>Multi!F853*F$11*LAFs!F$248*(1-Contrib!F$105)*100/(24*Input!$F$58)</f>
        <v>0.80753730430061688</v>
      </c>
      <c r="G72" s="6">
        <f>Multi!G853*G$11*LAFs!G$248*(1-Contrib!G$105)*100/(24*Input!$F$58)</f>
        <v>7.6371661474666244E-2</v>
      </c>
      <c r="H72" s="6">
        <f>Multi!H853*H$11*LAFs!H$248*(1-Contrib!H$105)*100/(24*Input!$F$58)</f>
        <v>0.74195455545098166</v>
      </c>
      <c r="I72" s="6">
        <f>Multi!I853*I$11*LAFs!I$248*(1-Contrib!I$105)*100/(24*Input!$F$58)</f>
        <v>0.26997002722865543</v>
      </c>
      <c r="J72" s="6">
        <f>Multi!J853*J$11*LAFs!J$248*(1-Contrib!J$105)*100/(24*Input!$F$58)</f>
        <v>6.309180816964241E-2</v>
      </c>
      <c r="K72" s="6">
        <f>Multi!B853*K$11*LAFs!B$248*(1-Contrib!K$105)*100/(24*Input!$F$58)</f>
        <v>0.35257631074495593</v>
      </c>
      <c r="L72" s="6">
        <f>Multi!C853*L$11*LAFs!C$248*(1-Contrib!L$105)*100/(24*Input!$F$58)</f>
        <v>0.60634038125678558</v>
      </c>
      <c r="M72" s="6">
        <f>Multi!D853*M$11*LAFs!D$248*(1-Contrib!M$105)*100/(24*Input!$F$58)</f>
        <v>0.20300403353156557</v>
      </c>
      <c r="N72" s="6">
        <f>Multi!E853*N$11*LAFs!E$248*(1-Contrib!N$105)*100/(24*Input!$F$58)</f>
        <v>0.22283418529029972</v>
      </c>
      <c r="O72" s="6">
        <f>Multi!F853*O$11*LAFs!F$248*(1-Contrib!O$105)*100/(24*Input!$F$58)</f>
        <v>0.31241598155870259</v>
      </c>
      <c r="P72" s="6">
        <f>Multi!G853*P$11*LAFs!G$248*(1-Contrib!P$105)*100/(24*Input!$F$58)</f>
        <v>2.9546285299526798E-2</v>
      </c>
      <c r="Q72" s="6">
        <f>Multi!H853*Q$11*LAFs!H$248*(1-Contrib!Q$105)*100/(24*Input!$F$58)</f>
        <v>0.55108874752435</v>
      </c>
      <c r="R72" s="6">
        <f>Multi!I853*R$11*LAFs!I$248*(1-Contrib!R$105)*100/(24*Input!$F$58)</f>
        <v>0.3588224193627304</v>
      </c>
      <c r="S72" s="6">
        <f>Multi!J853*S$11*LAFs!J$248*(1-Contrib!S$105)*100/(24*Input!$F$58)</f>
        <v>0.398275477235986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1.5549579601408037</v>
      </c>
      <c r="D73" s="6">
        <f>Multi!D854*D$11*LAFs!D$249*(1-Contrib!D$106)*100/(24*Input!$F$58)</f>
        <v>0.52060319193373217</v>
      </c>
      <c r="E73" s="6">
        <f>Multi!E854*E$11*LAFs!E$249*(1-Contrib!E$106)*100/(24*Input!$F$58)</f>
        <v>0.57145755242367835</v>
      </c>
      <c r="F73" s="6">
        <f>Multi!F854*F$11*LAFs!F$249*(1-Contrib!F$106)*100/(24*Input!$F$58)</f>
        <v>0.8011897812132911</v>
      </c>
      <c r="G73" s="6">
        <f>Multi!G854*G$11*LAFs!G$249*(1-Contrib!G$106)*100/(24*Input!$F$58)</f>
        <v>7.5771353746656417E-2</v>
      </c>
      <c r="H73" s="6">
        <f>Multi!H854*H$11*LAFs!H$249*(1-Contrib!H$106)*100/(24*Input!$F$58)</f>
        <v>0.7361225354992218</v>
      </c>
      <c r="I73" s="6">
        <f>Multi!I854*I$11*LAFs!I$249*(1-Contrib!I$106)*100/(24*Input!$F$58)</f>
        <v>0.26784796924867899</v>
      </c>
      <c r="J73" s="6">
        <f>Multi!J854*J$11*LAFs!J$249*(1-Contrib!J$106)*100/(24*Input!$F$58)</f>
        <v>0</v>
      </c>
      <c r="K73" s="6">
        <f>Multi!B854*K$11*LAFs!B$249*(1-Contrib!K$106)*100/(24*Input!$F$58)</f>
        <v>0.34980493874693286</v>
      </c>
      <c r="L73" s="6">
        <f>Multi!C854*L$11*LAFs!C$249*(1-Contrib!L$106)*100/(24*Input!$F$58)</f>
        <v>0.60157433571522545</v>
      </c>
      <c r="M73" s="6">
        <f>Multi!D854*M$11*LAFs!D$249*(1-Contrib!M$106)*100/(24*Input!$F$58)</f>
        <v>0.20140835147105954</v>
      </c>
      <c r="N73" s="6">
        <f>Multi!E854*N$11*LAFs!E$249*(1-Contrib!N$106)*100/(24*Input!$F$58)</f>
        <v>0.22108263136425471</v>
      </c>
      <c r="O73" s="6">
        <f>Multi!F854*O$11*LAFs!F$249*(1-Contrib!O$106)*100/(24*Input!$F$58)</f>
        <v>0.30996028366681283</v>
      </c>
      <c r="P73" s="6">
        <f>Multi!G854*P$11*LAFs!G$249*(1-Contrib!P$106)*100/(24*Input!$F$58)</f>
        <v>2.9314041256948618E-2</v>
      </c>
      <c r="Q73" s="6">
        <f>Multi!H854*Q$11*LAFs!H$249*(1-Contrib!Q$106)*100/(24*Input!$F$58)</f>
        <v>0.54675699897298635</v>
      </c>
      <c r="R73" s="6">
        <f>Multi!I854*R$11*LAFs!I$249*(1-Contrib!R$106)*100/(24*Input!$F$58)</f>
        <v>0.35600195078620123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1.3446794239419511</v>
      </c>
      <c r="D74" s="6">
        <f>Multi!D855*D$11*LAFs!D$250*(1-Contrib!D$107)*100/(24*Input!$F$58)</f>
        <v>0.45020149623106331</v>
      </c>
      <c r="E74" s="6">
        <f>Multi!E855*E$11*LAFs!E$250*(1-Contrib!E$107)*100/(24*Input!$F$58)</f>
        <v>0.46184957052773451</v>
      </c>
      <c r="F74" s="6">
        <f>Multi!F855*F$11*LAFs!F$250*(1-Contrib!F$107)*100/(24*Input!$F$58)</f>
        <v>0.44921957582654765</v>
      </c>
      <c r="G74" s="6">
        <f>Multi!G855*G$11*LAFs!G$250*(1-Contrib!G$107)*100/(24*Input!$F$58)</f>
        <v>4.2484285481437983E-2</v>
      </c>
      <c r="H74" s="6">
        <f>Multi!H855*H$11*LAFs!H$250*(1-Contrib!H$107)*100/(24*Input!$F$58)</f>
        <v>0.44261411118570637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0.30250046341039466</v>
      </c>
      <c r="L74" s="6">
        <f>Multi!C855*L$11*LAFs!C$250*(1-Contrib!L$107)*100/(24*Input!$F$58)</f>
        <v>0.52022283041951933</v>
      </c>
      <c r="M74" s="6">
        <f>Multi!D855*M$11*LAFs!D$250*(1-Contrib!M$107)*100/(24*Input!$F$58)</f>
        <v>0.17417169658315285</v>
      </c>
      <c r="N74" s="6">
        <f>Multi!E855*N$11*LAFs!E$250*(1-Contrib!N$107)*100/(24*Input!$F$58)</f>
        <v>0.19118540372598689</v>
      </c>
      <c r="O74" s="6">
        <f>Multi!F855*O$11*LAFs!F$250*(1-Contrib!O$107)*100/(24*Input!$F$58)</f>
        <v>0.2680440412988605</v>
      </c>
      <c r="P74" s="6">
        <f>Multi!G855*P$11*LAFs!G$250*(1-Contrib!P$107)*100/(24*Input!$F$58)</f>
        <v>2.5349873836611567E-2</v>
      </c>
      <c r="Q74" s="6">
        <f>Multi!H855*Q$11*LAFs!H$250*(1-Contrib!Q$107)*100/(24*Input!$F$58)</f>
        <v>0.47281849751658267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0.15497896708052297</v>
      </c>
      <c r="D75" s="6">
        <f>Multi!D856*D$11*LAFs!D$251*(1-Contrib!D$108)*100/(24*Input!$F$58)</f>
        <v>5.1887283780589877E-2</v>
      </c>
      <c r="E75" s="6">
        <f>Multi!E856*E$11*LAFs!E$251*(1-Contrib!E$108)*100/(24*Input!$F$58)</f>
        <v>7.3880263468975596E-2</v>
      </c>
      <c r="F75" s="6">
        <f>Multi!F856*F$11*LAFs!F$251*(1-Contrib!F$108)*100/(24*Input!$F$58)</f>
        <v>0.10358094293030511</v>
      </c>
      <c r="G75" s="6">
        <f>Multi!G856*G$11*LAFs!G$251*(1-Contrib!G$108)*100/(24*Input!$F$58)</f>
        <v>7.5519508816086454E-3</v>
      </c>
      <c r="H75" s="6">
        <f>Multi!H856*H$11*LAFs!H$251*(1-Contrib!H$108)*100/(24*Input!$F$58)</f>
        <v>9.5168795368044956E-2</v>
      </c>
      <c r="I75" s="6">
        <f>Multi!I856*I$11*LAFs!I$251*(1-Contrib!I$108)*100/(24*Input!$F$58)</f>
        <v>3.4628431199822798E-2</v>
      </c>
      <c r="J75" s="6">
        <f>Multi!J856*J$11*LAFs!J$251*(1-Contrib!J$108)*100/(24*Input!$F$58)</f>
        <v>8.0926403604962213E-3</v>
      </c>
      <c r="K75" s="6">
        <f>Multi!B856*K$11*LAFs!B$251*(1-Contrib!K$108)*100/(24*Input!$F$58)</f>
        <v>3.1764748362997058E-2</v>
      </c>
      <c r="L75" s="6">
        <f>Multi!C856*L$11*LAFs!C$251*(1-Contrib!L$108)*100/(24*Input!$F$58)</f>
        <v>5.9957485386199855E-2</v>
      </c>
      <c r="M75" s="6">
        <f>Multi!D856*M$11*LAFs!D$251*(1-Contrib!M$108)*100/(24*Input!$F$58)</f>
        <v>2.0073892074580105E-2</v>
      </c>
      <c r="N75" s="6">
        <f>Multi!E856*N$11*LAFs!E$251*(1-Contrib!N$108)*100/(24*Input!$F$58)</f>
        <v>2.8582425736313994E-2</v>
      </c>
      <c r="O75" s="6">
        <f>Multi!F856*O$11*LAFs!F$251*(1-Contrib!O$108)*100/(24*Input!$F$58)</f>
        <v>4.0072875623217839E-2</v>
      </c>
      <c r="P75" s="6">
        <f>Multi!G856*P$11*LAFs!G$251*(1-Contrib!P$108)*100/(24*Input!$F$58)</f>
        <v>2.9216608753501929E-3</v>
      </c>
      <c r="Q75" s="6">
        <f>Multi!H856*Q$11*LAFs!H$251*(1-Contrib!Q$108)*100/(24*Input!$F$58)</f>
        <v>7.0686879482663945E-2</v>
      </c>
      <c r="R75" s="6">
        <f>Multi!I856*R$11*LAFs!I$251*(1-Contrib!R$108)*100/(24*Input!$F$58)</f>
        <v>4.6025322104858449E-2</v>
      </c>
      <c r="S75" s="6">
        <f>Multi!J856*S$11*LAFs!J$251*(1-Contrib!S$108)*100/(24*Input!$F$58)</f>
        <v>5.1085874619562377E-2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0.23789018854420371</v>
      </c>
      <c r="D76" s="6">
        <f>Multi!D857*D$11*LAFs!D$252*(1-Contrib!D$109)*100/(24*Input!$F$58)</f>
        <v>7.9646134918409828E-2</v>
      </c>
      <c r="E76" s="6">
        <f>Multi!E857*E$11*LAFs!E$252*(1-Contrib!E$109)*100/(24*Input!$F$58)</f>
        <v>9.4402742621967586E-2</v>
      </c>
      <c r="F76" s="6">
        <f>Multi!F857*F$11*LAFs!F$252*(1-Contrib!F$109)*100/(24*Input!$F$58)</f>
        <v>0.13235368469004583</v>
      </c>
      <c r="G76" s="6">
        <f>Multi!G857*G$11*LAFs!G$252*(1-Contrib!G$109)*100/(24*Input!$F$58)</f>
        <v>1.1592121517812245E-2</v>
      </c>
      <c r="H76" s="6">
        <f>Multi!H857*H$11*LAFs!H$252*(1-Contrib!H$109)*100/(24*Input!$F$58)</f>
        <v>0.12160480855005296</v>
      </c>
      <c r="I76" s="6">
        <f>Multi!I857*I$11*LAFs!I$252*(1-Contrib!I$109)*100/(24*Input!$F$58)</f>
        <v>4.424752598956469E-2</v>
      </c>
      <c r="J76" s="6">
        <f>Multi!J857*J$11*LAFs!J$252*(1-Contrib!J$109)*100/(24*Input!$F$58)</f>
        <v>1.0340616143104083E-2</v>
      </c>
      <c r="K76" s="6">
        <f>Multi!B857*K$11*LAFs!B$252*(1-Contrib!K$109)*100/(24*Input!$F$58)</f>
        <v>5.3332053841189685E-2</v>
      </c>
      <c r="L76" s="6">
        <f>Multi!C857*L$11*LAFs!C$252*(1-Contrib!L$109)*100/(24*Input!$F$58)</f>
        <v>9.2033762850855669E-2</v>
      </c>
      <c r="M76" s="6">
        <f>Multi!D857*M$11*LAFs!D$252*(1-Contrib!M$109)*100/(24*Input!$F$58)</f>
        <v>3.0813097160188811E-2</v>
      </c>
      <c r="N76" s="6">
        <f>Multi!E857*N$11*LAFs!E$252*(1-Contrib!N$109)*100/(24*Input!$F$58)</f>
        <v>3.652205952716759E-2</v>
      </c>
      <c r="O76" s="6">
        <f>Multi!F857*O$11*LAFs!F$252*(1-Contrib!O$109)*100/(24*Input!$F$58)</f>
        <v>5.1204329626806717E-2</v>
      </c>
      <c r="P76" s="6">
        <f>Multi!G857*P$11*LAFs!G$252*(1-Contrib!P$109)*100/(24*Input!$F$58)</f>
        <v>4.4847018249783467E-3</v>
      </c>
      <c r="Q76" s="6">
        <f>Multi!H857*Q$11*LAFs!H$252*(1-Contrib!Q$109)*100/(24*Input!$F$58)</f>
        <v>9.0322299586196836E-2</v>
      </c>
      <c r="R76" s="6">
        <f>Multi!I857*R$11*LAFs!I$252*(1-Contrib!R$109)*100/(24*Input!$F$58)</f>
        <v>5.881024826857395E-2</v>
      </c>
      <c r="S76" s="6">
        <f>Multi!J857*S$11*LAFs!J$252*(1-Contrib!S$109)*100/(24*Input!$F$58)</f>
        <v>6.5276522401058024E-2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0.43087085582872531</v>
      </c>
      <c r="D77" s="6">
        <f>Multi!D858*D$11*LAFs!D$253*(1-Contrib!D$110)*100/(24*Input!$F$58)</f>
        <v>0.14425646776671788</v>
      </c>
      <c r="E77" s="6">
        <f>Multi!E858*E$11*LAFs!E$253*(1-Contrib!E$110)*100/(24*Input!$F$58)</f>
        <v>0.16718716439374498</v>
      </c>
      <c r="F77" s="6">
        <f>Multi!F858*F$11*LAFs!F$253*(1-Contrib!F$110)*100/(24*Input!$F$58)</f>
        <v>0.23439824549380636</v>
      </c>
      <c r="G77" s="6">
        <f>Multi!G858*G$11*LAFs!G$253*(1-Contrib!G$110)*100/(24*Input!$F$58)</f>
        <v>2.0995852539425972E-2</v>
      </c>
      <c r="H77" s="6">
        <f>Multi!H858*H$11*LAFs!H$253*(1-Contrib!H$110)*100/(24*Input!$F$58)</f>
        <v>0.21536199641509784</v>
      </c>
      <c r="I77" s="6">
        <f>Multi!I858*I$11*LAFs!I$253*(1-Contrib!I$110)*100/(24*Input!$F$58)</f>
        <v>7.8362325036014605E-2</v>
      </c>
      <c r="J77" s="6">
        <f>Multi!J858*J$11*LAFs!J$253*(1-Contrib!J$110)*100/(24*Input!$F$58)</f>
        <v>1.8313221025502893E-2</v>
      </c>
      <c r="K77" s="6">
        <f>Multi!B858*K$11*LAFs!B$253*(1-Contrib!K$110)*100/(24*Input!$F$58)</f>
        <v>9.5942288978335191E-2</v>
      </c>
      <c r="L77" s="6">
        <f>Multi!C858*L$11*LAFs!C$253*(1-Contrib!L$110)*100/(24*Input!$F$58)</f>
        <v>0.16669315538970902</v>
      </c>
      <c r="M77" s="6">
        <f>Multi!D858*M$11*LAFs!D$253*(1-Contrib!M$110)*100/(24*Input!$F$58)</f>
        <v>5.5809218637351429E-2</v>
      </c>
      <c r="N77" s="6">
        <f>Multi!E858*N$11*LAFs!E$253*(1-Contrib!N$110)*100/(24*Input!$F$58)</f>
        <v>6.4680531524577048E-2</v>
      </c>
      <c r="O77" s="6">
        <f>Multi!F858*O$11*LAFs!F$253*(1-Contrib!O$110)*100/(24*Input!$F$58)</f>
        <v>9.0682817439631844E-2</v>
      </c>
      <c r="P77" s="6">
        <f>Multi!G858*P$11*LAFs!G$253*(1-Contrib!P$110)*100/(24*Input!$F$58)</f>
        <v>8.1227701120847613E-3</v>
      </c>
      <c r="Q77" s="6">
        <f>Multi!H858*Q$11*LAFs!H$253*(1-Contrib!Q$110)*100/(24*Input!$F$58)</f>
        <v>0.15996070378811875</v>
      </c>
      <c r="R77" s="6">
        <f>Multi!I858*R$11*LAFs!I$253*(1-Contrib!R$110)*100/(24*Input!$F$58)</f>
        <v>0.10415289187823913</v>
      </c>
      <c r="S77" s="6">
        <f>Multi!J858*S$11*LAFs!J$253*(1-Contrib!S$110)*100/(24*Input!$F$58)</f>
        <v>0.11560465701107826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8.3063215454650383E-2</v>
      </c>
      <c r="D78" s="6">
        <f>Multi!D859*D$11*LAFs!D$254*(1-Contrib!D$111)*100/(24*Input!$F$58)</f>
        <v>2.7809739045327356E-2</v>
      </c>
      <c r="E78" s="6">
        <f>Multi!E859*E$11*LAFs!E$254*(1-Contrib!E$111)*100/(24*Input!$F$58)</f>
        <v>5.6335694756743854E-2</v>
      </c>
      <c r="F78" s="6">
        <f>Multi!F859*F$11*LAFs!F$254*(1-Contrib!F$111)*100/(24*Input!$F$58)</f>
        <v>7.8983264400346684E-2</v>
      </c>
      <c r="G78" s="6">
        <f>Multi!G859*G$11*LAFs!G$254*(1-Contrib!G$111)*100/(24*Input!$F$58)</f>
        <v>4.0475771325542047E-3</v>
      </c>
      <c r="H78" s="6">
        <f>Multi!H859*H$11*LAFs!H$254*(1-Contrib!H$111)*100/(24*Input!$F$58)</f>
        <v>7.2568774859236976E-2</v>
      </c>
      <c r="I78" s="6">
        <f>Multi!I859*I$11*LAFs!I$254*(1-Contrib!I$111)*100/(24*Input!$F$58)</f>
        <v>2.6405113333107237E-2</v>
      </c>
      <c r="J78" s="6">
        <f>Multi!J859*J$11*LAFs!J$254*(1-Contrib!J$111)*100/(24*Input!$F$58)</f>
        <v>6.1708566769861049E-3</v>
      </c>
      <c r="K78" s="6">
        <f>Multi!B859*K$11*LAFs!B$254*(1-Contrib!K$111)*100/(24*Input!$F$58)</f>
        <v>1.2979902709817076E-2</v>
      </c>
      <c r="L78" s="6">
        <f>Multi!C859*L$11*LAFs!C$254*(1-Contrib!L$111)*100/(24*Input!$F$58)</f>
        <v>3.2135080137457347E-2</v>
      </c>
      <c r="M78" s="6">
        <f>Multi!D859*M$11*LAFs!D$254*(1-Contrib!M$111)*100/(24*Input!$F$58)</f>
        <v>1.0758892344003739E-2</v>
      </c>
      <c r="N78" s="6">
        <f>Multi!E859*N$11*LAFs!E$254*(1-Contrib!N$111)*100/(24*Input!$F$58)</f>
        <v>2.1794870999133045E-2</v>
      </c>
      <c r="O78" s="6">
        <f>Multi!F859*O$11*LAFs!F$254*(1-Contrib!O$111)*100/(24*Input!$F$58)</f>
        <v>3.0556649139219214E-2</v>
      </c>
      <c r="P78" s="6">
        <f>Multi!G859*P$11*LAFs!G$254*(1-Contrib!P$111)*100/(24*Input!$F$58)</f>
        <v>1.5659063377841719E-3</v>
      </c>
      <c r="Q78" s="6">
        <f>Multi!H859*Q$11*LAFs!H$254*(1-Contrib!Q$111)*100/(24*Input!$F$58)</f>
        <v>5.3900653284951167E-2</v>
      </c>
      <c r="R78" s="6">
        <f>Multi!I859*R$11*LAFs!I$254*(1-Contrib!R$111)*100/(24*Input!$F$58)</f>
        <v>3.5095550224573044E-2</v>
      </c>
      <c r="S78" s="6">
        <f>Multi!J859*S$11*LAFs!J$254*(1-Contrib!S$111)*100/(24*Input!$F$58)</f>
        <v>3.8954358089931425E-2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4.6930803550233895</v>
      </c>
      <c r="D79" s="6">
        <f>Multi!D860*D$11*LAFs!D$255*(1-Contrib!D$112)*100/(24*Input!$F$58)</f>
        <v>1.5712531627578088</v>
      </c>
      <c r="E79" s="6">
        <f>Multi!E860*E$11*LAFs!E$255*(1-Contrib!E$112)*100/(24*Input!$F$58)</f>
        <v>1.7130080731613748</v>
      </c>
      <c r="F79" s="6">
        <f>Multi!F860*F$11*LAFs!F$255*(1-Contrib!F$112)*100/(24*Input!$F$58)</f>
        <v>2.4016561816917479</v>
      </c>
      <c r="G79" s="6">
        <f>Multi!G860*G$11*LAFs!G$255*(1-Contrib!G$112)*100/(24*Input!$F$58)</f>
        <v>0.22868853104540576</v>
      </c>
      <c r="H79" s="6">
        <f>Multi!H860*H$11*LAFs!H$255*(1-Contrib!H$112)*100/(24*Input!$F$58)</f>
        <v>2.2066098186962013</v>
      </c>
      <c r="I79" s="6">
        <f>Multi!I860*I$11*LAFs!I$255*(1-Contrib!I$112)*100/(24*Input!$F$58)</f>
        <v>0.8029043132895608</v>
      </c>
      <c r="J79" s="6">
        <f>Multi!J860*J$11*LAFs!J$255*(1-Contrib!J$112)*100/(24*Input!$F$58)</f>
        <v>0.18763818129239573</v>
      </c>
      <c r="K79" s="6">
        <f>Multi!B860*K$11*LAFs!B$255*(1-Contrib!K$112)*100/(24*Input!$F$58)</f>
        <v>1.0557601737186093</v>
      </c>
      <c r="L79" s="6">
        <f>Multi!C860*L$11*LAFs!C$255*(1-Contrib!L$112)*100/(24*Input!$F$58)</f>
        <v>1.8156353865513639</v>
      </c>
      <c r="M79" s="6">
        <f>Multi!D860*M$11*LAFs!D$255*(1-Contrib!M$112)*100/(24*Input!$F$58)</f>
        <v>0.60787854196449398</v>
      </c>
      <c r="N79" s="6">
        <f>Multi!E860*N$11*LAFs!E$255*(1-Contrib!N$112)*100/(24*Input!$F$58)</f>
        <v>0.66271997063737886</v>
      </c>
      <c r="O79" s="6">
        <f>Multi!F860*O$11*LAFs!F$255*(1-Contrib!O$112)*100/(24*Input!$F$58)</f>
        <v>0.92914069650265729</v>
      </c>
      <c r="P79" s="6">
        <f>Multi!G860*P$11*LAFs!G$255*(1-Contrib!P$112)*100/(24*Input!$F$58)</f>
        <v>8.8473871754624928E-2</v>
      </c>
      <c r="Q79" s="6">
        <f>Multi!H860*Q$11*LAFs!H$255*(1-Contrib!Q$112)*100/(24*Input!$F$58)</f>
        <v>1.638965395287693</v>
      </c>
      <c r="R79" s="6">
        <f>Multi!I860*R$11*LAFs!I$255*(1-Contrib!R$112)*100/(24*Input!$F$58)</f>
        <v>1.067155754913937</v>
      </c>
      <c r="S79" s="6">
        <f>Multi!J860*S$11*LAFs!J$255*(1-Contrib!S$112)*100/(24*Input!$F$58)</f>
        <v>1.1844911149317741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-1.3350076447510242</v>
      </c>
      <c r="D80" s="6">
        <f>Multi!D861*D$11*LAFs!D$259*(1-Contrib!D$116)*100/(24*Input!$F$58)</f>
        <v>-0.44696336423808075</v>
      </c>
      <c r="E80" s="6">
        <f>Multi!E861*E$11*LAFs!E$259*(1-Contrib!E$116)*100/(24*Input!$F$58)</f>
        <v>-0.49062432598964778</v>
      </c>
      <c r="F80" s="6">
        <f>Multi!F861*F$11*LAFs!F$259*(1-Contrib!F$116)*100/(24*Input!$F$58)</f>
        <v>-0.6878607076420834</v>
      </c>
      <c r="G80" s="6">
        <f>Multi!G861*G$11*LAFs!G$259*(1-Contrib!G$116)*100/(24*Input!$F$58)</f>
        <v>-6.5053422084646359E-2</v>
      </c>
      <c r="H80" s="6">
        <f>Multi!H861*H$11*LAFs!H$259*(1-Contrib!H$116)*100/(24*Input!$F$58)</f>
        <v>-0.63199728710091985</v>
      </c>
      <c r="I80" s="6">
        <f>Multi!I861*I$11*LAFs!I$259*(1-Contrib!I$116)*100/(24*Input!$F$58)</f>
        <v>-0.22996061356259703</v>
      </c>
      <c r="J80" s="6">
        <f>Multi!J861*J$11*LAFs!J$259*(1-Contrib!J$116)*100/(24*Input!$F$58)</f>
        <v>0</v>
      </c>
      <c r="K80" s="6">
        <f>Multi!B861*K$11*LAFs!B$259*(1-Contrib!K$116)*100/(24*Input!$F$58)</f>
        <v>-0.30032469003633522</v>
      </c>
      <c r="L80" s="6">
        <f>Multi!C861*L$11*LAFs!C$259*(1-Contrib!L$116)*100/(24*Input!$F$58)</f>
        <v>-0.51648106100123914</v>
      </c>
      <c r="M80" s="6">
        <f>Multi!D861*M$11*LAFs!D$259*(1-Contrib!M$116)*100/(24*Input!$F$58)</f>
        <v>-0.17291894432066704</v>
      </c>
      <c r="N80" s="6">
        <f>Multi!E861*N$11*LAFs!E$259*(1-Contrib!N$116)*100/(24*Input!$F$58)</f>
        <v>-0.18981027819313287</v>
      </c>
      <c r="O80" s="6">
        <f>Multi!F861*O$11*LAFs!F$259*(1-Contrib!O$116)*100/(24*Input!$F$58)</f>
        <v>-0.26611610015933862</v>
      </c>
      <c r="P80" s="6">
        <f>Multi!G861*P$11*LAFs!G$259*(1-Contrib!P$116)*100/(24*Input!$F$58)</f>
        <v>-2.5167541618314641E-2</v>
      </c>
      <c r="Q80" s="6">
        <f>Multi!H861*Q$11*LAFs!H$259*(1-Contrib!Q$116)*100/(24*Input!$F$58)</f>
        <v>-0.46941768984157545</v>
      </c>
      <c r="R80" s="6">
        <f>Multi!I861*R$11*LAFs!I$259*(1-Contrib!R$116)*100/(24*Input!$F$58)</f>
        <v>-0.3056451286971259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-1.2861510063337862</v>
      </c>
      <c r="D81" s="6">
        <f>Multi!D862*D$11*LAFs!D$261*(1-Contrib!D$118)*100/(24*Input!$F$58)</f>
        <v>-0.43060605905095972</v>
      </c>
      <c r="E81" s="6">
        <f>Multi!E862*E$11*LAFs!E$261*(1-Contrib!E$118)*100/(24*Input!$F$58)</f>
        <v>-0.47266918139716296</v>
      </c>
      <c r="F81" s="6">
        <f>Multi!F862*F$11*LAFs!F$261*(1-Contrib!F$118)*100/(24*Input!$F$58)</f>
        <v>-0.66268739720687442</v>
      </c>
      <c r="G81" s="6">
        <f>Multi!G862*G$11*LAFs!G$261*(1-Contrib!G$118)*100/(24*Input!$F$58)</f>
        <v>-6.2672693005610833E-2</v>
      </c>
      <c r="H81" s="6">
        <f>Multi!H862*H$11*LAFs!H$261*(1-Contrib!H$118)*100/(24*Input!$F$58)</f>
        <v>-0.60886838363885487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-0.28933385051076027</v>
      </c>
      <c r="L81" s="6">
        <f>Multi!C862*L$11*LAFs!C$261*(1-Contrib!L$118)*100/(24*Input!$F$58)</f>
        <v>-0.49757964980265751</v>
      </c>
      <c r="M81" s="6">
        <f>Multi!D862*M$11*LAFs!D$261*(1-Contrib!M$118)*100/(24*Input!$F$58)</f>
        <v>-0.16659071214058768</v>
      </c>
      <c r="N81" s="6">
        <f>Multi!E862*N$11*LAFs!E$261*(1-Contrib!N$118)*100/(24*Input!$F$58)</f>
        <v>-0.18286388191891029</v>
      </c>
      <c r="O81" s="6">
        <f>Multi!F862*O$11*LAFs!F$261*(1-Contrib!O$118)*100/(24*Input!$F$58)</f>
        <v>-0.25637717609129329</v>
      </c>
      <c r="P81" s="6">
        <f>Multi!G862*P$11*LAFs!G$261*(1-Contrib!P$118)*100/(24*Input!$F$58)</f>
        <v>-2.42464970943141E-2</v>
      </c>
      <c r="Q81" s="6">
        <f>Multi!H862*Q$11*LAFs!H$261*(1-Contrib!Q$118)*100/(24*Input!$F$58)</f>
        <v>-0.45223863440364037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-1.2629441030855983</v>
      </c>
      <c r="D82" s="6">
        <f>Multi!D863*D$11*LAFs!D$263*(1-Contrib!D$120)*100/(24*Input!$F$58)</f>
        <v>-0.42283633908707735</v>
      </c>
      <c r="E82" s="6">
        <f>Multi!E863*E$11*LAFs!E$263*(1-Contrib!E$120)*100/(24*Input!$F$58)</f>
        <v>-0.43377639400526652</v>
      </c>
      <c r="F82" s="6">
        <f>Multi!F863*F$11*LAFs!F$263*(1-Contrib!F$120)*100/(24*Input!$F$58)</f>
        <v>-0.42191410397103235</v>
      </c>
      <c r="G82" s="6">
        <f>Multi!G863*G$11*LAFs!G$263*(1-Contrib!G$120)*100/(24*Input!$F$58)</f>
        <v>-3.9901910349230914E-2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-0.28411320173611221</v>
      </c>
      <c r="L82" s="6">
        <f>Multi!C863*L$11*LAFs!C$263*(1-Contrib!L$120)*100/(24*Input!$F$58)</f>
        <v>-0.48860147948333144</v>
      </c>
      <c r="M82" s="6">
        <f>Multi!D863*M$11*LAFs!D$263*(1-Contrib!M$120)*100/(24*Input!$F$58)</f>
        <v>-0.16358480185505006</v>
      </c>
      <c r="N82" s="6">
        <f>Multi!E863*N$11*LAFs!E$263*(1-Contrib!N$120)*100/(24*Input!$F$58)</f>
        <v>-0.17956434368865457</v>
      </c>
      <c r="O82" s="6">
        <f>Multi!F863*O$11*LAFs!F$263*(1-Contrib!O$120)*100/(24*Input!$F$58)</f>
        <v>-0.25175118715897177</v>
      </c>
      <c r="P82" s="6">
        <f>Multi!G863*P$11*LAFs!G$263*(1-Contrib!P$120)*100/(24*Input!$F$58)</f>
        <v>-2.3809000945413855E-2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8.5250693081651301E-4</v>
      </c>
      <c r="D94" s="6">
        <f>Multi!D872*D$11*LAFs!D$238*(1-Contrib!D$95)*100/(24*Input!$F$58)</f>
        <v>2.8542111150613847E-4</v>
      </c>
      <c r="E94" s="6">
        <f>Multi!E872*E$11*LAFs!E$238*(1-Contrib!E$95)*100/(24*Input!$F$58)</f>
        <v>6.6694951561197258E-3</v>
      </c>
      <c r="F94" s="6">
        <f>Multi!F872*F$11*LAFs!F$238*(1-Contrib!F$95)*100/(24*Input!$F$58)</f>
        <v>9.3507056513148987E-3</v>
      </c>
      <c r="G94" s="6">
        <f>Multi!G872*G$11*LAFs!G$238*(1-Contrib!G$95)*100/(24*Input!$F$58)</f>
        <v>4.154170458764371E-5</v>
      </c>
      <c r="H94" s="6">
        <f>Multi!H872*H$11*LAFs!H$238*(1-Contrib!H$95)*100/(24*Input!$F$58)</f>
        <v>8.5913042254845955E-3</v>
      </c>
      <c r="I94" s="6">
        <f>Multi!I872*I$11*LAFs!I$238*(1-Contrib!I$95)*100/(24*Input!$F$58)</f>
        <v>3.126060240002088E-3</v>
      </c>
      <c r="J94" s="6">
        <f>Multi!J872*J$11*LAFs!J$238*(1-Contrib!J$95)*100/(24*Input!$F$58)</f>
        <v>7.305581105191061E-4</v>
      </c>
      <c r="K94" s="6">
        <f>Multi!B872*K$11*LAFs!B$238*(1-Contrib!K$95)*100/(24*Input!$F$58)</f>
        <v>1.2224375660551444E-3</v>
      </c>
      <c r="L94" s="6">
        <f>Multi!C872*L$11*LAFs!C$238*(1-Contrib!L$95)*100/(24*Input!$F$58)</f>
        <v>3.2981360509073211E-4</v>
      </c>
      <c r="M94" s="6">
        <f>Multi!D872*M$11*LAFs!D$238*(1-Contrib!M$95)*100/(24*Input!$F$58)</f>
        <v>1.1042228790407851E-4</v>
      </c>
      <c r="N94" s="6">
        <f>Multi!E872*N$11*LAFs!E$238*(1-Contrib!N$95)*100/(24*Input!$F$58)</f>
        <v>2.5802608308042783E-3</v>
      </c>
      <c r="O94" s="6">
        <f>Multi!F872*O$11*LAFs!F$238*(1-Contrib!O$95)*100/(24*Input!$F$58)</f>
        <v>3.6175540978284695E-3</v>
      </c>
      <c r="P94" s="6">
        <f>Multi!G872*P$11*LAFs!G$238*(1-Contrib!P$95)*100/(24*Input!$F$58)</f>
        <v>1.6071446291401329E-5</v>
      </c>
      <c r="Q94" s="6">
        <f>Multi!H872*Q$11*LAFs!H$238*(1-Contrib!Q$95)*100/(24*Input!$F$58)</f>
        <v>6.3812143889933398E-3</v>
      </c>
      <c r="R94" s="6">
        <f>Multi!I872*R$11*LAFs!I$238*(1-Contrib!R$95)*100/(24*Input!$F$58)</f>
        <v>4.1549075277202705E-3</v>
      </c>
      <c r="S94" s="6">
        <f>Multi!J872*S$11*LAFs!J$238*(1-Contrib!S$95)*100/(24*Input!$F$58)</f>
        <v>4.6117457805816796E-3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7.3878776357258014E-4</v>
      </c>
      <c r="D95" s="6">
        <f>Multi!D873*D$11*LAFs!D$241*(1-Contrib!D$98)*100/(24*Input!$F$58)</f>
        <v>2.4734769539534117E-4</v>
      </c>
      <c r="E95" s="6">
        <f>Multi!E873*E$11*LAFs!E$241*(1-Contrib!E$98)*100/(24*Input!$F$58)</f>
        <v>5.7798256324186649E-3</v>
      </c>
      <c r="F95" s="6">
        <f>Multi!F873*F$11*LAFs!F$241*(1-Contrib!F$98)*100/(24*Input!$F$58)</f>
        <v>8.1033791823180868E-3</v>
      </c>
      <c r="G95" s="6">
        <f>Multi!G873*G$11*LAFs!G$241*(1-Contrib!G$98)*100/(24*Input!$F$58)</f>
        <v>3.6000297379287435E-5</v>
      </c>
      <c r="H95" s="6">
        <f>Multi!H873*H$11*LAFs!H$241*(1-Contrib!H$98)*100/(24*Input!$F$58)</f>
        <v>7.4452772235391136E-3</v>
      </c>
      <c r="I95" s="6">
        <f>Multi!I873*I$11*LAFs!I$241*(1-Contrib!I$98)*100/(24*Input!$F$58)</f>
        <v>2.7090630820940306E-3</v>
      </c>
      <c r="J95" s="6">
        <f>Multi!J873*J$11*LAFs!J$241*(1-Contrib!J$98)*100/(24*Input!$F$58)</f>
        <v>6.331061638563813E-4</v>
      </c>
      <c r="K95" s="6">
        <f>Multi!B873*K$11*LAFs!B$241*(1-Contrib!K$98)*100/(24*Input!$F$58)</f>
        <v>1.0593719333964794E-3</v>
      </c>
      <c r="L95" s="6">
        <f>Multi!C873*L$11*LAFs!C$241*(1-Contrib!L$98)*100/(24*Input!$F$58)</f>
        <v>2.8581850409992274E-4</v>
      </c>
      <c r="M95" s="6">
        <f>Multi!D873*M$11*LAFs!D$241*(1-Contrib!M$98)*100/(24*Input!$F$58)</f>
        <v>9.5692635661140523E-5</v>
      </c>
      <c r="N95" s="6">
        <f>Multi!E873*N$11*LAFs!E$241*(1-Contrib!N$98)*100/(24*Input!$F$58)</f>
        <v>2.2360699481915524E-3</v>
      </c>
      <c r="O95" s="6">
        <f>Multi!F873*O$11*LAFs!F$241*(1-Contrib!O$98)*100/(24*Input!$F$58)</f>
        <v>3.1349946902809963E-3</v>
      </c>
      <c r="P95" s="6">
        <f>Multi!G873*P$11*LAFs!G$241*(1-Contrib!P$98)*100/(24*Input!$F$58)</f>
        <v>1.3927614467168197E-5</v>
      </c>
      <c r="Q95" s="6">
        <f>Multi!H873*Q$11*LAFs!H$241*(1-Contrib!Q$98)*100/(24*Input!$F$58)</f>
        <v>5.5299997418275992E-3</v>
      </c>
      <c r="R95" s="6">
        <f>Multi!I873*R$11*LAFs!I$241*(1-Contrib!R$98)*100/(24*Input!$F$58)</f>
        <v>3.600668486431357E-3</v>
      </c>
      <c r="S95" s="6">
        <f>Multi!J873*S$11*LAFs!J$241*(1-Contrib!S$98)*100/(24*Input!$F$58)</f>
        <v>3.9965673336379457E-3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6.8571918681473621E-4</v>
      </c>
      <c r="D96" s="6">
        <f>Multi!D874*D$11*LAFs!D$243*(1-Contrib!D$100)*100/(24*Input!$F$58)</f>
        <v>2.2958022440274141E-4</v>
      </c>
      <c r="E96" s="6">
        <f>Multi!E874*E$11*LAFs!E$243*(1-Contrib!E$100)*100/(24*Input!$F$58)</f>
        <v>5.3646494000218099E-3</v>
      </c>
      <c r="F96" s="6">
        <f>Multi!F874*F$11*LAFs!F$243*(1-Contrib!F$100)*100/(24*Input!$F$58)</f>
        <v>7.5212975327043656E-3</v>
      </c>
      <c r="G96" s="6">
        <f>Multi!G874*G$11*LAFs!G$243*(1-Contrib!G$100)*100/(24*Input!$F$58)</f>
        <v>3.3414325278803088E-5</v>
      </c>
      <c r="H96" s="6">
        <f>Multi!H874*H$11*LAFs!H$243*(1-Contrib!H$100)*100/(24*Input!$F$58)</f>
        <v>6.9104683307792186E-3</v>
      </c>
      <c r="I96" s="6">
        <f>Multi!I874*I$11*LAFs!I$243*(1-Contrib!I$100)*100/(24*Input!$F$58)</f>
        <v>2.5144657576625421E-3</v>
      </c>
      <c r="J96" s="6">
        <f>Multi!J874*J$11*LAFs!J$243*(1-Contrib!J$100)*100/(24*Input!$F$58)</f>
        <v>5.8762890406798788E-4</v>
      </c>
      <c r="K96" s="6">
        <f>Multi!B874*K$11*LAFs!B$243*(1-Contrib!K$100)*100/(24*Input!$F$58)</f>
        <v>9.8327516577989809E-4</v>
      </c>
      <c r="L96" s="6">
        <f>Multi!C874*L$11*LAFs!C$243*(1-Contrib!L$100)*100/(24*Input!$F$58)</f>
        <v>2.6528759932384664E-4</v>
      </c>
      <c r="M96" s="6">
        <f>Multi!D874*M$11*LAFs!D$243*(1-Contrib!M$100)*100/(24*Input!$F$58)</f>
        <v>8.881884560784235E-5</v>
      </c>
      <c r="N96" s="6">
        <f>Multi!E874*N$11*LAFs!E$243*(1-Contrib!N$100)*100/(24*Input!$F$58)</f>
        <v>2.0754486499885635E-3</v>
      </c>
      <c r="O96" s="6">
        <f>Multi!F874*O$11*LAFs!F$243*(1-Contrib!O$100)*100/(24*Input!$F$58)</f>
        <v>2.909801861487934E-3</v>
      </c>
      <c r="P96" s="6">
        <f>Multi!G874*P$11*LAFs!G$243*(1-Contrib!P$100)*100/(24*Input!$F$58)</f>
        <v>1.2927166552559554E-5</v>
      </c>
      <c r="Q96" s="6">
        <f>Multi!H874*Q$11*LAFs!H$243*(1-Contrib!Q$100)*100/(24*Input!$F$58)</f>
        <v>5.132768994053849E-3</v>
      </c>
      <c r="R96" s="6">
        <f>Multi!I874*R$11*LAFs!I$243*(1-Contrib!R$100)*100/(24*Input!$F$58)</f>
        <v>3.3420253938228547E-3</v>
      </c>
      <c r="S96" s="6">
        <f>Multi!J874*S$11*LAFs!J$243*(1-Contrib!S$100)*100/(24*Input!$F$58)</f>
        <v>3.7094860489027539E-3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5.3517835172853701E-4</v>
      </c>
      <c r="D97" s="6">
        <f>Multi!D875*D$11*LAFs!D$244*(1-Contrib!D$101)*100/(24*Input!$F$58)</f>
        <v>1.7917883653811509E-4</v>
      </c>
      <c r="E97" s="6">
        <f>Multi!E875*E$11*LAFs!E$244*(1-Contrib!E$101)*100/(24*Input!$F$58)</f>
        <v>4.1869095669344906E-3</v>
      </c>
      <c r="F97" s="6">
        <f>Multi!F875*F$11*LAFs!F$244*(1-Contrib!F$101)*100/(24*Input!$F$58)</f>
        <v>5.8700933178061285E-3</v>
      </c>
      <c r="G97" s="6">
        <f>Multi!G875*G$11*LAFs!G$244*(1-Contrib!G$101)*100/(24*Input!$F$58)</f>
        <v>2.6078639581164963E-5</v>
      </c>
      <c r="H97" s="6">
        <f>Multi!H875*H$11*LAFs!H$244*(1-Contrib!H$101)*100/(24*Input!$F$58)</f>
        <v>5.3933638172178958E-3</v>
      </c>
      <c r="I97" s="6">
        <f>Multi!I875*I$11*LAFs!I$244*(1-Contrib!I$101)*100/(24*Input!$F$58)</f>
        <v>1.9624471147068204E-3</v>
      </c>
      <c r="J97" s="6">
        <f>Multi!J875*J$11*LAFs!J$244*(1-Contrib!J$101)*100/(24*Input!$F$58)</f>
        <v>0</v>
      </c>
      <c r="K97" s="6">
        <f>Multi!B875*K$11*LAFs!B$244*(1-Contrib!K$101)*100/(24*Input!$F$58)</f>
        <v>7.6740973949131046E-4</v>
      </c>
      <c r="L97" s="6">
        <f>Multi!C875*L$11*LAFs!C$244*(1-Contrib!L$101)*100/(24*Input!$F$58)</f>
        <v>2.0704711618127022E-4</v>
      </c>
      <c r="M97" s="6">
        <f>Multi!D875*M$11*LAFs!D$244*(1-Contrib!M$101)*100/(24*Input!$F$58)</f>
        <v>6.9319809491751806E-5</v>
      </c>
      <c r="N97" s="6">
        <f>Multi!E875*N$11*LAFs!E$244*(1-Contrib!N$101)*100/(24*Input!$F$58)</f>
        <v>1.6198105710846754E-3</v>
      </c>
      <c r="O97" s="6">
        <f>Multi!F875*O$11*LAFs!F$244*(1-Contrib!O$101)*100/(24*Input!$F$58)</f>
        <v>2.2709922575179075E-3</v>
      </c>
      <c r="P97" s="6">
        <f>Multi!G875*P$11*LAFs!G$244*(1-Contrib!P$101)*100/(24*Input!$F$58)</f>
        <v>1.008917326676504E-5</v>
      </c>
      <c r="Q97" s="6">
        <f>Multi!H875*Q$11*LAFs!H$244*(1-Contrib!Q$101)*100/(24*Input!$F$58)</f>
        <v>4.0059355241334887E-3</v>
      </c>
      <c r="R97" s="6">
        <f>Multi!I875*R$11*LAFs!I$244*(1-Contrib!R$101)*100/(24*Input!$F$58)</f>
        <v>2.6083266679604506E-3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6.5829359602394299E-4</v>
      </c>
      <c r="D98" s="6">
        <f>Multi!D876*D$11*LAFs!D$245*(1-Contrib!D$102)*100/(24*Input!$F$58)</f>
        <v>2.2039807898637122E-4</v>
      </c>
      <c r="E98" s="6">
        <f>Multi!E876*E$11*LAFs!E$245*(1-Contrib!E$102)*100/(24*Input!$F$58)</f>
        <v>4.8131692461472631E-3</v>
      </c>
      <c r="F98" s="6">
        <f>Multi!F876*F$11*LAFs!F$245*(1-Contrib!F$102)*100/(24*Input!$F$58)</f>
        <v>4.681545648434933E-3</v>
      </c>
      <c r="G98" s="6">
        <f>Multi!G876*G$11*LAFs!G$245*(1-Contrib!G$102)*100/(24*Input!$F$58)</f>
        <v>2.0798364700262513E-5</v>
      </c>
      <c r="H98" s="6">
        <f>Multi!H876*H$11*LAFs!H$245*(1-Contrib!H$102)*100/(24*Input!$F$58)</f>
        <v>4.6127067422311605E-3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9.4394871429661091E-4</v>
      </c>
      <c r="L98" s="6">
        <f>Multi!C876*L$11*LAFs!C$245*(1-Contrib!L$102)*100/(24*Input!$F$58)</f>
        <v>2.5467732432961132E-4</v>
      </c>
      <c r="M98" s="6">
        <f>Multi!D876*M$11*LAFs!D$245*(1-Contrib!M$102)*100/(24*Input!$F$58)</f>
        <v>8.5266503248185657E-5</v>
      </c>
      <c r="N98" s="6">
        <f>Multi!E876*N$11*LAFs!E$245*(1-Contrib!N$102)*100/(24*Input!$F$58)</f>
        <v>1.9924403187702201E-3</v>
      </c>
      <c r="O98" s="6">
        <f>Multi!F876*O$11*LAFs!F$245*(1-Contrib!O$102)*100/(24*Input!$F$58)</f>
        <v>2.7934232670575321E-3</v>
      </c>
      <c r="P98" s="6">
        <f>Multi!G876*P$11*LAFs!G$245*(1-Contrib!P$102)*100/(24*Input!$F$58)</f>
        <v>1.2410139777208854E-5</v>
      </c>
      <c r="Q98" s="6">
        <f>Multi!H876*Q$11*LAFs!H$245*(1-Contrib!Q$102)*100/(24*Input!$F$58)</f>
        <v>4.9274820125002382E-3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6.0652094845264674E-2</v>
      </c>
      <c r="D99" s="6">
        <f>Multi!D877*D$11*LAFs!D$246*(1-Contrib!D$103)*100/(24*Input!$F$58)</f>
        <v>2.0306448780810143E-2</v>
      </c>
      <c r="E99" s="6">
        <f>Multi!E877*E$11*LAFs!E$246*(1-Contrib!E$103)*100/(24*Input!$F$58)</f>
        <v>7.9100711548302866E-2</v>
      </c>
      <c r="F99" s="6">
        <f>Multi!F877*F$11*LAFs!F$246*(1-Contrib!F$103)*100/(24*Input!$F$58)</f>
        <v>0.11090006862349501</v>
      </c>
      <c r="G99" s="6">
        <f>Multi!G877*G$11*LAFs!G$246*(1-Contrib!G$103)*100/(24*Input!$F$58)</f>
        <v>2.9555084136037727E-3</v>
      </c>
      <c r="H99" s="6">
        <f>Multi!H877*H$11*LAFs!H$246*(1-Contrib!H$103)*100/(24*Input!$F$58)</f>
        <v>0.10189351089643003</v>
      </c>
      <c r="I99" s="6">
        <f>Multi!I877*I$11*LAFs!I$246*(1-Contrib!I$103)*100/(24*Input!$F$58)</f>
        <v>3.7075308331265946E-2</v>
      </c>
      <c r="J99" s="6">
        <f>Multi!J877*J$11*LAFs!J$246*(1-Contrib!J$103)*100/(24*Input!$F$58)</f>
        <v>8.6644738494818102E-3</v>
      </c>
      <c r="K99" s="6">
        <f>Multi!B877*K$11*LAFs!B$246*(1-Contrib!K$103)*100/(24*Input!$F$58)</f>
        <v>0</v>
      </c>
      <c r="L99" s="6">
        <f>Multi!C877*L$11*LAFs!C$246*(1-Contrib!L$103)*100/(24*Input!$F$58)</f>
        <v>2.3464778213665029E-2</v>
      </c>
      <c r="M99" s="6">
        <f>Multi!D877*M$11*LAFs!D$246*(1-Contrib!M$103)*100/(24*Input!$F$58)</f>
        <v>7.8560570441048722E-3</v>
      </c>
      <c r="N99" s="6">
        <f>Multi!E877*N$11*LAFs!E$246*(1-Contrib!N$103)*100/(24*Input!$F$58)</f>
        <v>3.0602086502687864E-2</v>
      </c>
      <c r="O99" s="6">
        <f>Multi!F877*O$11*LAFs!F$246*(1-Contrib!O$103)*100/(24*Input!$F$58)</f>
        <v>4.2904462257558902E-2</v>
      </c>
      <c r="P99" s="6">
        <f>Multi!G877*P$11*LAFs!G$246*(1-Contrib!P$103)*100/(24*Input!$F$58)</f>
        <v>1.1434122697783109E-3</v>
      </c>
      <c r="Q99" s="6">
        <f>Multi!H877*Q$11*LAFs!H$246*(1-Contrib!Q$103)*100/(24*Input!$F$58)</f>
        <v>7.5681680081661165E-2</v>
      </c>
      <c r="R99" s="6">
        <f>Multi!I877*R$11*LAFs!I$246*(1-Contrib!R$103)*100/(24*Input!$F$58)</f>
        <v>4.9277514139658453E-2</v>
      </c>
      <c r="S99" s="6">
        <f>Multi!J877*S$11*LAFs!J$246*(1-Contrib!S$103)*100/(24*Input!$F$58)</f>
        <v>5.4695649998211901E-2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5.3501832536659938E-2</v>
      </c>
      <c r="D100" s="6">
        <f>Multi!D878*D$11*LAFs!D$247*(1-Contrib!D$104)*100/(24*Input!$F$58)</f>
        <v>1.7912525937593207E-2</v>
      </c>
      <c r="E100" s="6">
        <f>Multi!E878*E$11*LAFs!E$247*(1-Contrib!E$104)*100/(24*Input!$F$58)</f>
        <v>6.6722339064597916E-2</v>
      </c>
      <c r="F100" s="6">
        <f>Multi!F878*F$11*LAFs!F$247*(1-Contrib!F$104)*100/(24*Input!$F$58)</f>
        <v>9.3545454094499506E-2</v>
      </c>
      <c r="G100" s="6">
        <f>Multi!G878*G$11*LAFs!G$247*(1-Contrib!G$104)*100/(24*Input!$F$58)</f>
        <v>2.6070841676404835E-3</v>
      </c>
      <c r="H100" s="6">
        <f>Multi!H878*H$11*LAFs!H$247*(1-Contrib!H$104)*100/(24*Input!$F$58)</f>
        <v>8.594832144287802E-2</v>
      </c>
      <c r="I100" s="6">
        <f>Multi!I878*I$11*LAFs!I$247*(1-Contrib!I$104)*100/(24*Input!$F$58)</f>
        <v>3.127343920152529E-2</v>
      </c>
      <c r="J100" s="6">
        <f>Multi!J878*J$11*LAFs!J$247*(1-Contrib!J$104)*100/(24*Input!$F$58)</f>
        <v>7.3085810568017705E-3</v>
      </c>
      <c r="K100" s="6">
        <f>Multi!B878*K$11*LAFs!B$247*(1-Contrib!K$104)*100/(24*Input!$F$58)</f>
        <v>0</v>
      </c>
      <c r="L100" s="6">
        <f>Multi!C878*L$11*LAFs!C$247*(1-Contrib!L$104)*100/(24*Input!$F$58)</f>
        <v>2.0698520598508012E-2</v>
      </c>
      <c r="M100" s="6">
        <f>Multi!D878*M$11*LAFs!D$247*(1-Contrib!M$104)*100/(24*Input!$F$58)</f>
        <v>6.9299081827997556E-3</v>
      </c>
      <c r="N100" s="6">
        <f>Multi!E878*N$11*LAFs!E$247*(1-Contrib!N$104)*100/(24*Input!$F$58)</f>
        <v>2.5813203847978586E-2</v>
      </c>
      <c r="O100" s="6">
        <f>Multi!F878*O$11*LAFs!F$247*(1-Contrib!O$104)*100/(24*Input!$F$58)</f>
        <v>3.6190396041949513E-2</v>
      </c>
      <c r="P100" s="6">
        <f>Multi!G878*P$11*LAFs!G$247*(1-Contrib!P$104)*100/(24*Input!$F$58)</f>
        <v>1.0086156452486911E-3</v>
      </c>
      <c r="Q100" s="6">
        <f>Multi!H878*Q$11*LAFs!H$247*(1-Contrib!Q$104)*100/(24*Input!$F$58)</f>
        <v>6.3838347602011764E-2</v>
      </c>
      <c r="R100" s="6">
        <f>Multi!I878*R$11*LAFs!I$247*(1-Contrib!R$104)*100/(24*Input!$F$58)</f>
        <v>4.1566136920007941E-2</v>
      </c>
      <c r="S100" s="6">
        <f>Multi!J878*S$11*LAFs!J$247*(1-Contrib!S$104)*100/(24*Input!$F$58)</f>
        <v>4.6136395401585609E-2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5.1612155622740782E-2</v>
      </c>
      <c r="D101" s="6">
        <f>Multi!D879*D$11*LAFs!D$248*(1-Contrib!D$105)*100/(24*Input!$F$58)</f>
        <v>1.7279858136708914E-2</v>
      </c>
      <c r="E101" s="6">
        <f>Multi!E879*E$11*LAFs!E$248*(1-Contrib!E$105)*100/(24*Input!$F$58)</f>
        <v>6.4810828622259092E-2</v>
      </c>
      <c r="F101" s="6">
        <f>Multi!F879*F$11*LAFs!F$248*(1-Contrib!F$105)*100/(24*Input!$F$58)</f>
        <v>9.0865495405373739E-2</v>
      </c>
      <c r="G101" s="6">
        <f>Multi!G879*G$11*LAFs!G$248*(1-Contrib!G$105)*100/(24*Input!$F$58)</f>
        <v>2.5150023354741056E-3</v>
      </c>
      <c r="H101" s="6">
        <f>Multi!H879*H$11*LAFs!H$248*(1-Contrib!H$105)*100/(24*Input!$F$58)</f>
        <v>8.3486010974707883E-2</v>
      </c>
      <c r="I101" s="6">
        <f>Multi!I879*I$11*LAFs!I$248*(1-Contrib!I$105)*100/(24*Input!$F$58)</f>
        <v>3.0377494808093757E-2</v>
      </c>
      <c r="J101" s="6">
        <f>Multi!J879*J$11*LAFs!J$248*(1-Contrib!J$105)*100/(24*Input!$F$58)</f>
        <v>7.099199473292973E-3</v>
      </c>
      <c r="K101" s="6">
        <f>Multi!B879*K$11*LAFs!B$248*(1-Contrib!K$105)*100/(24*Input!$F$58)</f>
        <v>0</v>
      </c>
      <c r="L101" s="6">
        <f>Multi!C879*L$11*LAFs!C$248*(1-Contrib!L$105)*100/(24*Input!$F$58)</f>
        <v>1.9967451872955861E-2</v>
      </c>
      <c r="M101" s="6">
        <f>Multi!D879*M$11*LAFs!D$248*(1-Contrib!M$105)*100/(24*Input!$F$58)</f>
        <v>6.6851448375509145E-3</v>
      </c>
      <c r="N101" s="6">
        <f>Multi!E879*N$11*LAFs!E$248*(1-Contrib!N$105)*100/(24*Input!$F$58)</f>
        <v>2.50736882764717E-2</v>
      </c>
      <c r="O101" s="6">
        <f>Multi!F879*O$11*LAFs!F$248*(1-Contrib!O$105)*100/(24*Input!$F$58)</f>
        <v>3.5153587067378214E-2</v>
      </c>
      <c r="P101" s="6">
        <f>Multi!G879*P$11*LAFs!G$248*(1-Contrib!P$105)*100/(24*Input!$F$58)</f>
        <v>9.7299148791654461E-4</v>
      </c>
      <c r="Q101" s="6">
        <f>Multi!H879*Q$11*LAFs!H$248*(1-Contrib!Q$105)*100/(24*Input!$F$58)</f>
        <v>6.2009459859560773E-2</v>
      </c>
      <c r="R101" s="6">
        <f>Multi!I879*R$11*LAFs!I$248*(1-Contrib!R$105)*100/(24*Input!$F$58)</f>
        <v>4.0375319783136326E-2</v>
      </c>
      <c r="S101" s="6">
        <f>Multi!J879*S$11*LAFs!J$248*(1-Contrib!S$105)*100/(24*Input!$F$58)</f>
        <v>4.4814646152108277E-2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5.1206466191853442E-2</v>
      </c>
      <c r="D102" s="6">
        <f>Multi!D880*D$11*LAFs!D$249*(1-Contrib!D$106)*100/(24*Input!$F$58)</f>
        <v>1.7144032462917326E-2</v>
      </c>
      <c r="E102" s="6">
        <f>Multi!E880*E$11*LAFs!E$249*(1-Contrib!E$106)*100/(24*Input!$F$58)</f>
        <v>6.4301393047211844E-2</v>
      </c>
      <c r="F102" s="6">
        <f>Multi!F880*F$11*LAFs!F$249*(1-Contrib!F$106)*100/(24*Input!$F$58)</f>
        <v>9.0151261119409201E-2</v>
      </c>
      <c r="G102" s="6">
        <f>Multi!G880*G$11*LAFs!G$249*(1-Contrib!G$106)*100/(24*Input!$F$58)</f>
        <v>2.4952335454701234E-3</v>
      </c>
      <c r="H102" s="6">
        <f>Multi!H880*H$11*LAFs!H$249*(1-Contrib!H$106)*100/(24*Input!$F$58)</f>
        <v>8.2829781993943155E-2</v>
      </c>
      <c r="I102" s="6">
        <f>Multi!I880*I$11*LAFs!I$249*(1-Contrib!I$106)*100/(24*Input!$F$58)</f>
        <v>3.0138717170698447E-2</v>
      </c>
      <c r="J102" s="6">
        <f>Multi!J880*J$11*LAFs!J$249*(1-Contrib!J$106)*100/(24*Input!$F$58)</f>
        <v>0</v>
      </c>
      <c r="K102" s="6">
        <f>Multi!B880*K$11*LAFs!B$249*(1-Contrib!K$106)*100/(24*Input!$F$58)</f>
        <v>0</v>
      </c>
      <c r="L102" s="6">
        <f>Multi!C880*L$11*LAFs!C$249*(1-Contrib!L$106)*100/(24*Input!$F$58)</f>
        <v>1.9810500780933642E-2</v>
      </c>
      <c r="M102" s="6">
        <f>Multi!D880*M$11*LAFs!D$249*(1-Contrib!M$106)*100/(24*Input!$F$58)</f>
        <v>6.6325972821965227E-3</v>
      </c>
      <c r="N102" s="6">
        <f>Multi!E880*N$11*LAFs!E$249*(1-Contrib!N$106)*100/(24*Input!$F$58)</f>
        <v>2.4876600396603232E-2</v>
      </c>
      <c r="O102" s="6">
        <f>Multi!F880*O$11*LAFs!F$249*(1-Contrib!O$106)*100/(24*Input!$F$58)</f>
        <v>3.4877267689531331E-2</v>
      </c>
      <c r="P102" s="6">
        <f>Multi!G880*P$11*LAFs!G$249*(1-Contrib!P$106)*100/(24*Input!$F$58)</f>
        <v>9.6534343760304106E-4</v>
      </c>
      <c r="Q102" s="6">
        <f>Multi!H880*Q$11*LAFs!H$249*(1-Contrib!Q$106)*100/(24*Input!$F$58)</f>
        <v>6.1522044013884093E-2</v>
      </c>
      <c r="R102" s="6">
        <f>Multi!I880*R$11*LAFs!I$249*(1-Contrib!R$106)*100/(24*Input!$F$58)</f>
        <v>4.0057955776400353E-2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4.4281764025780754E-2</v>
      </c>
      <c r="D103" s="6">
        <f>Multi!D881*D$11*LAFs!D$250*(1-Contrib!D$107)*100/(24*Input!$F$58)</f>
        <v>1.4825627629309201E-2</v>
      </c>
      <c r="E103" s="6">
        <f>Multi!E881*E$11*LAFs!E$250*(1-Contrib!E$107)*100/(24*Input!$F$58)</f>
        <v>5.1968113182222997E-2</v>
      </c>
      <c r="F103" s="6">
        <f>Multi!F881*F$11*LAFs!F$250*(1-Contrib!F$107)*100/(24*Input!$F$58)</f>
        <v>5.0546964314698517E-2</v>
      </c>
      <c r="G103" s="6">
        <f>Multi!G881*G$11*LAFs!G$250*(1-Contrib!G$107)*100/(24*Input!$F$58)</f>
        <v>1.3990539834230066E-3</v>
      </c>
      <c r="H103" s="6">
        <f>Multi!H881*H$11*LAFs!H$250*(1-Contrib!H$107)*100/(24*Input!$F$58)</f>
        <v>4.980370599861051E-2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0</v>
      </c>
      <c r="L103" s="6">
        <f>Multi!C881*L$11*LAFs!C$250*(1-Contrib!L$107)*100/(24*Input!$F$58)</f>
        <v>1.713150674227568E-2</v>
      </c>
      <c r="M103" s="6">
        <f>Multi!D881*M$11*LAFs!D$250*(1-Contrib!M$107)*100/(24*Input!$F$58)</f>
        <v>5.7356644496391199E-3</v>
      </c>
      <c r="N103" s="6">
        <f>Multi!E881*N$11*LAFs!E$250*(1-Contrib!N$107)*100/(24*Input!$F$58)</f>
        <v>2.1512512587741919E-2</v>
      </c>
      <c r="O103" s="6">
        <f>Multi!F881*O$11*LAFs!F$250*(1-Contrib!O$107)*100/(24*Input!$F$58)</f>
        <v>3.0160779537204623E-2</v>
      </c>
      <c r="P103" s="6">
        <f>Multi!G881*P$11*LAFs!G$250*(1-Contrib!P$107)*100/(24*Input!$F$58)</f>
        <v>8.3479906907879195E-4</v>
      </c>
      <c r="Q103" s="6">
        <f>Multi!H881*Q$11*LAFs!H$250*(1-Contrib!Q$107)*100/(24*Input!$F$58)</f>
        <v>5.3202355835285667E-2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4.2560868122783778E-2</v>
      </c>
      <c r="D104" s="6">
        <f>Multi!D882*D$11*LAFs!D$255*(1-Contrib!D$112)*100/(24*Input!$F$58)</f>
        <v>1.4249468065480999E-2</v>
      </c>
      <c r="E104" s="6">
        <f>Multi!E882*E$11*LAFs!E$255*(1-Contrib!E$112)*100/(24*Input!$F$58)</f>
        <v>5.4367871011870704E-2</v>
      </c>
      <c r="F104" s="6">
        <f>Multi!F882*F$11*LAFs!F$255*(1-Contrib!F$112)*100/(24*Input!$F$58)</f>
        <v>7.6224353840963002E-2</v>
      </c>
      <c r="G104" s="6">
        <f>Multi!G882*G$11*LAFs!G$255*(1-Contrib!G$112)*100/(24*Input!$F$58)</f>
        <v>2.0739432685396987E-3</v>
      </c>
      <c r="H104" s="6">
        <f>Multi!H882*H$11*LAFs!H$255*(1-Contrib!H$112)*100/(24*Input!$F$58)</f>
        <v>7.0033924460728897E-2</v>
      </c>
      <c r="I104" s="6">
        <f>Multi!I882*I$11*LAFs!I$255*(1-Contrib!I$112)*100/(24*Input!$F$58)</f>
        <v>2.5482774321805079E-2</v>
      </c>
      <c r="J104" s="6">
        <f>Multi!J882*J$11*LAFs!J$255*(1-Contrib!J$112)*100/(24*Input!$F$58)</f>
        <v>5.9553066895826259E-3</v>
      </c>
      <c r="K104" s="6">
        <f>Multi!B882*K$11*LAFs!B$255*(1-Contrib!K$112)*100/(24*Input!$F$58)</f>
        <v>0</v>
      </c>
      <c r="L104" s="6">
        <f>Multi!C882*L$11*LAFs!C$255*(1-Contrib!L$112)*100/(24*Input!$F$58)</f>
        <v>1.6465735167598045E-2</v>
      </c>
      <c r="M104" s="6">
        <f>Multi!D882*M$11*LAFs!D$255*(1-Contrib!M$112)*100/(24*Input!$F$58)</f>
        <v>5.5127627276886828E-3</v>
      </c>
      <c r="N104" s="6">
        <f>Multi!E882*N$11*LAFs!E$255*(1-Contrib!N$112)*100/(24*Input!$F$58)</f>
        <v>2.1033569219617722E-2</v>
      </c>
      <c r="O104" s="6">
        <f>Multi!F882*O$11*LAFs!F$255*(1-Contrib!O$112)*100/(24*Input!$F$58)</f>
        <v>2.9489295661117028E-2</v>
      </c>
      <c r="P104" s="6">
        <f>Multi!G882*P$11*LAFs!G$255*(1-Contrib!P$112)*100/(24*Input!$F$58)</f>
        <v>8.0235676851987551E-4</v>
      </c>
      <c r="Q104" s="6">
        <f>Multi!H882*Q$11*LAFs!H$255*(1-Contrib!Q$112)*100/(24*Input!$F$58)</f>
        <v>5.2017886313561232E-2</v>
      </c>
      <c r="R104" s="6">
        <f>Multi!I882*R$11*LAFs!I$255*(1-Contrib!R$112)*100/(24*Input!$F$58)</f>
        <v>3.3869651487200385E-2</v>
      </c>
      <c r="S104" s="6">
        <f>Multi!J882*S$11*LAFs!J$255*(1-Contrib!S$112)*100/(24*Input!$F$58)</f>
        <v>3.7593669965880504E-2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-4.3963261759577724E-2</v>
      </c>
      <c r="D105" s="6">
        <f>Multi!D883*D$11*LAFs!D$259*(1-Contrib!D$116)*100/(24*Input!$F$58)</f>
        <v>-1.471899240142921E-2</v>
      </c>
      <c r="E105" s="6">
        <f>Multi!E883*E$11*LAFs!E$259*(1-Contrib!E$116)*100/(24*Input!$F$58)</f>
        <v>-5.5205898478692575E-2</v>
      </c>
      <c r="F105" s="6">
        <f>Multi!F883*F$11*LAFs!F$259*(1-Contrib!F$116)*100/(24*Input!$F$58)</f>
        <v>-7.7399277577548706E-2</v>
      </c>
      <c r="G105" s="6">
        <f>Multi!G883*G$11*LAFs!G$259*(1-Contrib!G$116)*100/(24*Input!$F$58)</f>
        <v>-2.1422803342800176E-3</v>
      </c>
      <c r="H105" s="6">
        <f>Multi!H883*H$11*LAFs!H$259*(1-Contrib!H$116)*100/(24*Input!$F$58)</f>
        <v>-7.1113428793252886E-2</v>
      </c>
      <c r="I105" s="6">
        <f>Multi!I883*I$11*LAFs!I$259*(1-Contrib!I$116)*100/(24*Input!$F$58)</f>
        <v>-2.5875566322209751E-2</v>
      </c>
      <c r="J105" s="6">
        <f>Multi!J883*J$11*LAFs!J$259*(1-Contrib!J$116)*100/(24*Input!$F$58)</f>
        <v>0</v>
      </c>
      <c r="K105" s="6">
        <f>Multi!B883*K$11*LAFs!B$259*(1-Contrib!K$116)*100/(24*Input!$F$58)</f>
        <v>0</v>
      </c>
      <c r="L105" s="6">
        <f>Multi!C883*L$11*LAFs!C$259*(1-Contrib!L$116)*100/(24*Input!$F$58)</f>
        <v>-1.7008286183182543E-2</v>
      </c>
      <c r="M105" s="6">
        <f>Multi!D883*M$11*LAFs!D$259*(1-Contrib!M$116)*100/(24*Input!$F$58)</f>
        <v>-5.6944099475753204E-3</v>
      </c>
      <c r="N105" s="6">
        <f>Multi!E883*N$11*LAFs!E$259*(1-Contrib!N$116)*100/(24*Input!$F$58)</f>
        <v>-2.1357781082309388E-2</v>
      </c>
      <c r="O105" s="6">
        <f>Multi!F883*O$11*LAFs!F$259*(1-Contrib!O$116)*100/(24*Input!$F$58)</f>
        <v>-2.9943844262732337E-2</v>
      </c>
      <c r="P105" s="6">
        <f>Multi!G883*P$11*LAFs!G$259*(1-Contrib!P$116)*100/(24*Input!$F$58)</f>
        <v>-8.2879466972444397E-4</v>
      </c>
      <c r="Q105" s="6">
        <f>Multi!H883*Q$11*LAFs!H$259*(1-Contrib!Q$116)*100/(24*Input!$F$58)</f>
        <v>-5.28196910685656E-2</v>
      </c>
      <c r="R105" s="6">
        <f>Multi!I883*R$11*LAFs!I$259*(1-Contrib!R$116)*100/(24*Input!$F$58)</f>
        <v>-3.4391718982389984E-2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-4.2354359224917967E-2</v>
      </c>
      <c r="D106" s="6">
        <f>Multi!D884*D$11*LAFs!D$261*(1-Contrib!D$118)*100/(24*Input!$F$58)</f>
        <v>-1.4180328452612034E-2</v>
      </c>
      <c r="E106" s="6">
        <f>Multi!E884*E$11*LAFs!E$261*(1-Contrib!E$118)*100/(24*Input!$F$58)</f>
        <v>-5.3185554527047839E-2</v>
      </c>
      <c r="F106" s="6">
        <f>Multi!F884*F$11*LAFs!F$261*(1-Contrib!F$118)*100/(24*Input!$F$58)</f>
        <v>-7.4566733109934835E-2</v>
      </c>
      <c r="G106" s="6">
        <f>Multi!G884*G$11*LAFs!G$261*(1-Contrib!G$118)*100/(24*Input!$F$58)</f>
        <v>-2.0638803220465315E-3</v>
      </c>
      <c r="H106" s="6">
        <f>Multi!H884*H$11*LAFs!H$261*(1-Contrib!H$118)*100/(24*Input!$F$58)</f>
        <v>-6.851092453732413E-2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0</v>
      </c>
      <c r="L106" s="6">
        <f>Multi!C884*L$11*LAFs!C$261*(1-Contrib!L$118)*100/(24*Input!$F$58)</f>
        <v>-1.6385842041071557E-2</v>
      </c>
      <c r="M106" s="6">
        <f>Multi!D884*M$11*LAFs!D$261*(1-Contrib!M$118)*100/(24*Input!$F$58)</f>
        <v>-5.4860143410766808E-3</v>
      </c>
      <c r="N106" s="6">
        <f>Multi!E884*N$11*LAFs!E$261*(1-Contrib!N$118)*100/(24*Input!$F$58)</f>
        <v>-2.0576160548647561E-2</v>
      </c>
      <c r="O106" s="6">
        <f>Multi!F884*O$11*LAFs!F$261*(1-Contrib!O$118)*100/(24*Input!$F$58)</f>
        <v>-2.8848003667572873E-2</v>
      </c>
      <c r="P106" s="6">
        <f>Multi!G884*P$11*LAFs!G$261*(1-Contrib!P$118)*100/(24*Input!$F$58)</f>
        <v>-7.9846366625785879E-4</v>
      </c>
      <c r="Q106" s="6">
        <f>Multi!H884*Q$11*LAFs!H$261*(1-Contrib!Q$118)*100/(24*Input!$F$58)</f>
        <v>-5.0886674012076451E-2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-4.1590130520954588E-2</v>
      </c>
      <c r="D107" s="6">
        <f>Multi!D885*D$11*LAFs!D$263*(1-Contrib!D$120)*100/(24*Input!$F$58)</f>
        <v>-1.3924463076923882E-2</v>
      </c>
      <c r="E107" s="6">
        <f>Multi!E885*E$11*LAFs!E$263*(1-Contrib!E$120)*100/(24*Input!$F$58)</f>
        <v>-4.880927076252102E-2</v>
      </c>
      <c r="F107" s="6">
        <f>Multi!F885*F$11*LAFs!F$263*(1-Contrib!F$120)*100/(24*Input!$F$58)</f>
        <v>-4.7474505353093367E-2</v>
      </c>
      <c r="G107" s="6">
        <f>Multi!G885*G$11*LAFs!G$263*(1-Contrib!G$120)*100/(24*Input!$F$58)</f>
        <v>-1.314013546130367E-3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0</v>
      </c>
      <c r="L107" s="6">
        <f>Multi!C885*L$11*LAFs!C$263*(1-Contrib!L$120)*100/(24*Input!$F$58)</f>
        <v>-1.6090181073568844E-2</v>
      </c>
      <c r="M107" s="6">
        <f>Multi!D885*M$11*LAFs!D$263*(1-Contrib!M$120)*100/(24*Input!$F$58)</f>
        <v>-5.3870264279898281E-3</v>
      </c>
      <c r="N107" s="6">
        <f>Multi!E885*N$11*LAFs!E$263*(1-Contrib!N$120)*100/(24*Input!$F$58)</f>
        <v>-2.0204890795158196E-2</v>
      </c>
      <c r="O107" s="6">
        <f>Multi!F885*O$11*LAFs!F$263*(1-Contrib!O$120)*100/(24*Input!$F$58)</f>
        <v>-2.832747938487213E-2</v>
      </c>
      <c r="P107" s="6">
        <f>Multi!G885*P$11*LAFs!G$263*(1-Contrib!P$120)*100/(24*Input!$F$58)</f>
        <v>-7.8405643961123076E-4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7.6638364367167503E-4</v>
      </c>
      <c r="D119" s="6">
        <f>Multi!D894*D$11*LAFs!D$246*(1-Contrib!D$103)*100/(24*Input!$F$58)</f>
        <v>2.5658685402989905E-4</v>
      </c>
      <c r="E119" s="6">
        <f>Multi!E894*E$11*LAFs!E$246*(1-Contrib!E$103)*100/(24*Input!$F$58)</f>
        <v>6.2270202666494202E-3</v>
      </c>
      <c r="F119" s="6">
        <f>Multi!F894*F$11*LAFs!F$246*(1-Contrib!F$103)*100/(24*Input!$F$58)</f>
        <v>8.7303509838797602E-3</v>
      </c>
      <c r="G119" s="6">
        <f>Multi!G894*G$11*LAFs!G$246*(1-Contrib!G$103)*100/(24*Input!$F$58)</f>
        <v>3.7345013600907661E-5</v>
      </c>
      <c r="H119" s="6">
        <f>Multi!H894*H$11*LAFs!H$246*(1-Contrib!H$103)*100/(24*Input!$F$58)</f>
        <v>8.0213305920096567E-3</v>
      </c>
      <c r="I119" s="6">
        <f>Multi!I894*I$11*LAFs!I$246*(1-Contrib!I$103)*100/(24*Input!$F$58)</f>
        <v>2.9186677572437415E-3</v>
      </c>
      <c r="J119" s="6">
        <f>Multi!J894*J$11*LAFs!J$246*(1-Contrib!J$103)*100/(24*Input!$F$58)</f>
        <v>6.8209063110172166E-4</v>
      </c>
      <c r="K119" s="6">
        <f>Multi!B894*K$11*LAFs!B$246*(1-Contrib!K$103)*100/(24*Input!$F$58)</f>
        <v>1.0901642342091447E-3</v>
      </c>
      <c r="L119" s="6">
        <f>Multi!C894*L$11*LAFs!C$246*(1-Contrib!L$103)*100/(24*Input!$F$58)</f>
        <v>2.9649465976755684E-4</v>
      </c>
      <c r="M119" s="6">
        <f>Multi!D894*M$11*LAFs!D$246*(1-Contrib!M$103)*100/(24*Input!$F$58)</f>
        <v>9.9267035008662741E-5</v>
      </c>
      <c r="N119" s="6">
        <f>Multi!E894*N$11*LAFs!E$246*(1-Contrib!N$103)*100/(24*Input!$F$58)</f>
        <v>2.4090783650869006E-3</v>
      </c>
      <c r="O119" s="6">
        <f>Multi!F894*O$11*LAFs!F$246*(1-Contrib!O$103)*100/(24*Input!$F$58)</f>
        <v>3.3775543958838969E-3</v>
      </c>
      <c r="P119" s="6">
        <f>Multi!G894*P$11*LAFs!G$246*(1-Contrib!P$103)*100/(24*Input!$F$58)</f>
        <v>1.4447851533688906E-5</v>
      </c>
      <c r="Q119" s="6">
        <f>Multi!H894*Q$11*LAFs!H$246*(1-Contrib!Q$103)*100/(24*Input!$F$58)</f>
        <v>5.9578649351946711E-3</v>
      </c>
      <c r="R119" s="6">
        <f>Multi!I894*R$11*LAFs!I$246*(1-Contrib!R$103)*100/(24*Input!$F$58)</f>
        <v>3.879258141064601E-3</v>
      </c>
      <c r="S119" s="6">
        <f>Multi!J894*S$11*LAFs!J$246*(1-Contrib!S$103)*100/(24*Input!$F$58)</f>
        <v>4.3057883345138685E-3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6.7603484211326394E-4</v>
      </c>
      <c r="D120" s="6">
        <f>Multi!D895*D$11*LAFs!D$247*(1-Contrib!D$104)*100/(24*Input!$F$58)</f>
        <v>2.2633788545042889E-4</v>
      </c>
      <c r="E120" s="6">
        <f>Multi!E895*E$11*LAFs!E$247*(1-Contrib!E$104)*100/(24*Input!$F$58)</f>
        <v>5.2525615694340739E-3</v>
      </c>
      <c r="F120" s="6">
        <f>Multi!F895*F$11*LAFs!F$247*(1-Contrib!F$104)*100/(24*Input!$F$58)</f>
        <v>7.3641491599435492E-3</v>
      </c>
      <c r="G120" s="6">
        <f>Multi!G895*G$11*LAFs!G$247*(1-Contrib!G$104)*100/(24*Input!$F$58)</f>
        <v>3.2942418045945575E-5</v>
      </c>
      <c r="H120" s="6">
        <f>Multi!H895*H$11*LAFs!H$247*(1-Contrib!H$104)*100/(24*Input!$F$58)</f>
        <v>6.7660824919694856E-3</v>
      </c>
      <c r="I120" s="6">
        <f>Multi!I895*I$11*LAFs!I$247*(1-Contrib!I$104)*100/(24*Input!$F$58)</f>
        <v>2.4619290510023832E-3</v>
      </c>
      <c r="J120" s="6">
        <f>Multi!J895*J$11*LAFs!J$247*(1-Contrib!J$104)*100/(24*Input!$F$58)</f>
        <v>5.7535111214977578E-4</v>
      </c>
      <c r="K120" s="6">
        <f>Multi!B895*K$11*LAFs!B$247*(1-Contrib!K$104)*100/(24*Input!$F$58)</f>
        <v>9.8437110503068418E-4</v>
      </c>
      <c r="L120" s="6">
        <f>Multi!C895*L$11*LAFs!C$247*(1-Contrib!L$104)*100/(24*Input!$F$58)</f>
        <v>2.6154096862387712E-4</v>
      </c>
      <c r="M120" s="6">
        <f>Multi!D895*M$11*LAFs!D$247*(1-Contrib!M$104)*100/(24*Input!$F$58)</f>
        <v>8.7564465778033687E-5</v>
      </c>
      <c r="N120" s="6">
        <f>Multi!E895*N$11*LAFs!E$247*(1-Contrib!N$104)*100/(24*Input!$F$58)</f>
        <v>2.0320846723402728E-3</v>
      </c>
      <c r="O120" s="6">
        <f>Multi!F895*O$11*LAFs!F$247*(1-Contrib!O$104)*100/(24*Input!$F$58)</f>
        <v>2.8490050873142088E-3</v>
      </c>
      <c r="P120" s="6">
        <f>Multi!G895*P$11*LAFs!G$247*(1-Contrib!P$104)*100/(24*Input!$F$58)</f>
        <v>1.2744597449469612E-5</v>
      </c>
      <c r="Q120" s="6">
        <f>Multi!H895*Q$11*LAFs!H$247*(1-Contrib!Q$104)*100/(24*Input!$F$58)</f>
        <v>5.0255260227891931E-3</v>
      </c>
      <c r="R120" s="6">
        <f>Multi!I895*R$11*LAFs!I$247*(1-Contrib!R$104)*100/(24*Input!$F$58)</f>
        <v>3.272197834139047E-3</v>
      </c>
      <c r="S120" s="6">
        <f>Multi!J895*S$11*LAFs!J$247*(1-Contrib!S$104)*100/(24*Input!$F$58)</f>
        <v>3.6319808453352492E-3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6.5215739019101274E-4</v>
      </c>
      <c r="D121" s="6">
        <f>Multi!D896*D$11*LAFs!D$248*(1-Contrib!D$105)*100/(24*Input!$F$58)</f>
        <v>2.1834366438168529E-4</v>
      </c>
      <c r="E121" s="6">
        <f>Multi!E896*E$11*LAFs!E$248*(1-Contrib!E$105)*100/(24*Input!$F$58)</f>
        <v>5.1020823381936918E-3</v>
      </c>
      <c r="F121" s="6">
        <f>Multi!F896*F$11*LAFs!F$248*(1-Contrib!F$105)*100/(24*Input!$F$58)</f>
        <v>7.1531756207133916E-3</v>
      </c>
      <c r="G121" s="6">
        <f>Multi!G896*G$11*LAFs!G$248*(1-Contrib!G$105)*100/(24*Input!$F$58)</f>
        <v>3.1778896650160804E-5</v>
      </c>
      <c r="H121" s="6">
        <f>Multi!H896*H$11*LAFs!H$248*(1-Contrib!H$105)*100/(24*Input!$F$58)</f>
        <v>6.5722428047156551E-3</v>
      </c>
      <c r="I121" s="6">
        <f>Multi!I896*I$11*LAFs!I$248*(1-Contrib!I$105)*100/(24*Input!$F$58)</f>
        <v>2.3913979042340995E-3</v>
      </c>
      <c r="J121" s="6">
        <f>Multi!J896*J$11*LAFs!J$248*(1-Contrib!J$105)*100/(24*Input!$F$58)</f>
        <v>5.5886803205540468E-4</v>
      </c>
      <c r="K121" s="6">
        <f>Multi!B896*K$11*LAFs!B$248*(1-Contrib!K$105)*100/(24*Input!$F$58)</f>
        <v>9.3514980809178264E-4</v>
      </c>
      <c r="L121" s="6">
        <f>Multi!C896*L$11*LAFs!C$248*(1-Contrib!L$105)*100/(24*Input!$F$58)</f>
        <v>2.5230337979710284E-4</v>
      </c>
      <c r="M121" s="6">
        <f>Multi!D896*M$11*LAFs!D$248*(1-Contrib!M$105)*100/(24*Input!$F$58)</f>
        <v>8.44717016311788E-5</v>
      </c>
      <c r="N121" s="6">
        <f>Multi!E896*N$11*LAFs!E$248*(1-Contrib!N$105)*100/(24*Input!$F$58)</f>
        <v>1.9738680221845512E-3</v>
      </c>
      <c r="O121" s="6">
        <f>Multi!F896*O$11*LAFs!F$248*(1-Contrib!O$105)*100/(24*Input!$F$58)</f>
        <v>2.7673847027319914E-3</v>
      </c>
      <c r="P121" s="6">
        <f>Multi!G896*P$11*LAFs!G$248*(1-Contrib!P$105)*100/(24*Input!$F$58)</f>
        <v>1.2294460128267501E-5</v>
      </c>
      <c r="Q121" s="6">
        <f>Multi!H896*Q$11*LAFs!H$248*(1-Contrib!Q$105)*100/(24*Input!$F$58)</f>
        <v>4.8815510721882168E-3</v>
      </c>
      <c r="R121" s="6">
        <f>Multi!I896*R$11*LAFs!I$248*(1-Contrib!R$105)*100/(24*Input!$F$58)</f>
        <v>3.1784535137653323E-3</v>
      </c>
      <c r="S121" s="6">
        <f>Multi!J896*S$11*LAFs!J$248*(1-Contrib!S$105)*100/(24*Input!$F$58)</f>
        <v>3.5279291977227244E-3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6.4703120708001368E-4</v>
      </c>
      <c r="D122" s="6">
        <f>Multi!D897*D$11*LAFs!D$249*(1-Contrib!D$106)*100/(24*Input!$F$58)</f>
        <v>2.1662740750630244E-4</v>
      </c>
      <c r="E122" s="6">
        <f>Multi!E897*E$11*LAFs!E$249*(1-Contrib!E$106)*100/(24*Input!$F$58)</f>
        <v>5.0619782027405682E-3</v>
      </c>
      <c r="F122" s="6">
        <f>Multi!F897*F$11*LAFs!F$249*(1-Contrib!F$106)*100/(24*Input!$F$58)</f>
        <v>7.0969491811936711E-3</v>
      </c>
      <c r="G122" s="6">
        <f>Multi!G897*G$11*LAFs!G$249*(1-Contrib!G$106)*100/(24*Input!$F$58)</f>
        <v>3.1529103508590278E-5</v>
      </c>
      <c r="H122" s="6">
        <f>Multi!H897*H$11*LAFs!H$249*(1-Contrib!H$106)*100/(24*Input!$F$58)</f>
        <v>6.5205826984688292E-3</v>
      </c>
      <c r="I122" s="6">
        <f>Multi!I897*I$11*LAFs!I$249*(1-Contrib!I$106)*100/(24*Input!$F$58)</f>
        <v>2.3726006878983718E-3</v>
      </c>
      <c r="J122" s="6">
        <f>Multi!J897*J$11*LAFs!J$249*(1-Contrib!J$106)*100/(24*Input!$F$58)</f>
        <v>0</v>
      </c>
      <c r="K122" s="6">
        <f>Multi!B897*K$11*LAFs!B$249*(1-Contrib!K$106)*100/(24*Input!$F$58)</f>
        <v>9.2779920649683622E-4</v>
      </c>
      <c r="L122" s="6">
        <f>Multi!C897*L$11*LAFs!C$249*(1-Contrib!L$106)*100/(24*Input!$F$58)</f>
        <v>2.5032018778882838E-4</v>
      </c>
      <c r="M122" s="6">
        <f>Multi!D897*M$11*LAFs!D$249*(1-Contrib!M$106)*100/(24*Input!$F$58)</f>
        <v>8.3807724780234465E-5</v>
      </c>
      <c r="N122" s="6">
        <f>Multi!E897*N$11*LAFs!E$249*(1-Contrib!N$106)*100/(24*Input!$F$58)</f>
        <v>1.9583527354288493E-3</v>
      </c>
      <c r="O122" s="6">
        <f>Multi!F897*O$11*LAFs!F$249*(1-Contrib!O$106)*100/(24*Input!$F$58)</f>
        <v>2.7456320998509184E-3</v>
      </c>
      <c r="P122" s="6">
        <f>Multi!G897*P$11*LAFs!G$249*(1-Contrib!P$106)*100/(24*Input!$F$58)</f>
        <v>1.2197821410656839E-5</v>
      </c>
      <c r="Q122" s="6">
        <f>Multi!H897*Q$11*LAFs!H$249*(1-Contrib!Q$106)*100/(24*Input!$F$58)</f>
        <v>4.8431803889174155E-3</v>
      </c>
      <c r="R122" s="6">
        <f>Multi!I897*R$11*LAFs!I$249*(1-Contrib!R$106)*100/(24*Input!$F$58)</f>
        <v>3.1534697675616933E-3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5.5953252313653144E-4</v>
      </c>
      <c r="D123" s="6">
        <f>Multi!D898*D$11*LAFs!D$250*(1-Contrib!D$107)*100/(24*Input!$F$58)</f>
        <v>1.8733266429224617E-4</v>
      </c>
      <c r="E123" s="6">
        <f>Multi!E898*E$11*LAFs!E$250*(1-Contrib!E$107)*100/(24*Input!$F$58)</f>
        <v>4.0910693174690746E-3</v>
      </c>
      <c r="F123" s="6">
        <f>Multi!F898*F$11*LAFs!F$250*(1-Contrib!F$107)*100/(24*Input!$F$58)</f>
        <v>3.9791926652015816E-3</v>
      </c>
      <c r="G123" s="6">
        <f>Multi!G898*G$11*LAFs!G$250*(1-Contrib!G$107)*100/(24*Input!$F$58)</f>
        <v>1.767807183320736E-5</v>
      </c>
      <c r="H123" s="6">
        <f>Multi!H898*H$11*LAFs!H$250*(1-Contrib!H$107)*100/(24*Input!$F$58)</f>
        <v>3.9206813761494021E-3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8.0233198228265505E-4</v>
      </c>
      <c r="L123" s="6">
        <f>Multi!C898*L$11*LAFs!C$250*(1-Contrib!L$107)*100/(24*Input!$F$58)</f>
        <v>2.1646913585139183E-4</v>
      </c>
      <c r="M123" s="6">
        <f>Multi!D898*M$11*LAFs!D$250*(1-Contrib!M$107)*100/(24*Input!$F$58)</f>
        <v>7.2474321472438145E-5</v>
      </c>
      <c r="N123" s="6">
        <f>Multi!E898*N$11*LAFs!E$250*(1-Contrib!N$107)*100/(24*Input!$F$58)</f>
        <v>1.6935227161467149E-3</v>
      </c>
      <c r="O123" s="6">
        <f>Multi!F898*O$11*LAFs!F$250*(1-Contrib!O$107)*100/(24*Input!$F$58)</f>
        <v>2.3743374965904196E-3</v>
      </c>
      <c r="P123" s="6">
        <f>Multi!G898*P$11*LAFs!G$250*(1-Contrib!P$107)*100/(24*Input!$F$58)</f>
        <v>1.0548297695677637E-5</v>
      </c>
      <c r="Q123" s="6">
        <f>Multi!H898*Q$11*LAFs!H$250*(1-Contrib!Q$107)*100/(24*Input!$F$58)</f>
        <v>4.1882322110024794E-3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6.4100545583828156E-4</v>
      </c>
      <c r="D124" s="6">
        <f>Multi!D899*D$11*LAFs!D$255*(1-Contrib!D$112)*100/(24*Input!$F$58)</f>
        <v>2.1460997333080857E-4</v>
      </c>
      <c r="E124" s="6">
        <f>Multi!E899*E$11*LAFs!E$255*(1-Contrib!E$112)*100/(24*Input!$F$58)</f>
        <v>5.0148363939575905E-3</v>
      </c>
      <c r="F124" s="6">
        <f>Multi!F899*F$11*LAFs!F$255*(1-Contrib!F$112)*100/(24*Input!$F$58)</f>
        <v>7.030855846168799E-3</v>
      </c>
      <c r="G124" s="6">
        <f>Multi!G899*G$11*LAFs!G$255*(1-Contrib!G$112)*100/(24*Input!$F$58)</f>
        <v>3.123547542305331E-5</v>
      </c>
      <c r="H124" s="6">
        <f>Multi!H899*H$11*LAFs!H$255*(1-Contrib!H$112)*100/(24*Input!$F$58)</f>
        <v>6.4598570196110292E-3</v>
      </c>
      <c r="I124" s="6">
        <f>Multi!I899*I$11*LAFs!I$255*(1-Contrib!I$112)*100/(24*Input!$F$58)</f>
        <v>2.3505048424664983E-3</v>
      </c>
      <c r="J124" s="6">
        <f>Multi!J899*J$11*LAFs!J$255*(1-Contrib!J$112)*100/(24*Input!$F$58)</f>
        <v>5.4931135187503185E-4</v>
      </c>
      <c r="K124" s="6">
        <f>Multi!B899*K$11*LAFs!B$255*(1-Contrib!K$112)*100/(24*Input!$F$58)</f>
        <v>9.1915868474231862E-4</v>
      </c>
      <c r="L124" s="6">
        <f>Multi!C899*L$11*LAFs!C$255*(1-Contrib!L$112)*100/(24*Input!$F$58)</f>
        <v>2.4798897537450576E-4</v>
      </c>
      <c r="M124" s="6">
        <f>Multi!D899*M$11*LAFs!D$255*(1-Contrib!M$112)*100/(24*Input!$F$58)</f>
        <v>8.3027229966173996E-5</v>
      </c>
      <c r="N124" s="6">
        <f>Multi!E899*N$11*LAFs!E$255*(1-Contrib!N$112)*100/(24*Input!$F$58)</f>
        <v>1.9401147489173261E-3</v>
      </c>
      <c r="O124" s="6">
        <f>Multi!F899*O$11*LAFs!F$255*(1-Contrib!O$112)*100/(24*Input!$F$58)</f>
        <v>2.7200622419306483E-3</v>
      </c>
      <c r="P124" s="6">
        <f>Multi!G899*P$11*LAFs!G$255*(1-Contrib!P$112)*100/(24*Input!$F$58)</f>
        <v>1.2084224049807129E-5</v>
      </c>
      <c r="Q124" s="6">
        <f>Multi!H899*Q$11*LAFs!H$255*(1-Contrib!Q$112)*100/(24*Input!$F$58)</f>
        <v>4.7980762271349333E-3</v>
      </c>
      <c r="R124" s="6">
        <f>Multi!I899*R$11*LAFs!I$255*(1-Contrib!R$112)*100/(24*Input!$F$58)</f>
        <v>3.1241017492038095E-3</v>
      </c>
      <c r="S124" s="6">
        <f>Multi!J899*S$11*LAFs!J$255*(1-Contrib!S$112)*100/(24*Input!$F$58)</f>
        <v>3.4676013759333177E-3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-5.5550801371252723E-4</v>
      </c>
      <c r="D125" s="6">
        <f>Multi!D900*D$11*LAFs!D$259*(1-Contrib!D$116)*100/(24*Input!$F$58)</f>
        <v>-1.859852500818232E-4</v>
      </c>
      <c r="E125" s="6">
        <f>Multi!E900*E$11*LAFs!E$259*(1-Contrib!E$116)*100/(24*Input!$F$58)</f>
        <v>-4.3459564640640058E-3</v>
      </c>
      <c r="F125" s="6">
        <f>Multi!F900*F$11*LAFs!F$259*(1-Contrib!F$116)*100/(24*Input!$F$58)</f>
        <v>-6.0930788189573594E-3</v>
      </c>
      <c r="G125" s="6">
        <f>Multi!G900*G$11*LAFs!G$259*(1-Contrib!G$116)*100/(24*Input!$F$58)</f>
        <v>-2.7069281160696394E-5</v>
      </c>
      <c r="H125" s="6">
        <f>Multi!H900*H$11*LAFs!H$259*(1-Contrib!H$116)*100/(24*Input!$F$58)</f>
        <v>-5.5982399356307323E-3</v>
      </c>
      <c r="I125" s="6">
        <f>Multi!I900*I$11*LAFs!I$259*(1-Contrib!I$116)*100/(24*Input!$F$58)</f>
        <v>-2.0369940136510493E-3</v>
      </c>
      <c r="J125" s="6">
        <f>Multi!J900*J$11*LAFs!J$259*(1-Contrib!J$116)*100/(24*Input!$F$58)</f>
        <v>0</v>
      </c>
      <c r="K125" s="6">
        <f>Multi!B900*K$11*LAFs!B$259*(1-Contrib!K$116)*100/(24*Input!$F$58)</f>
        <v>-7.9656110661348756E-4</v>
      </c>
      <c r="L125" s="6">
        <f>Multi!C900*L$11*LAFs!C$259*(1-Contrib!L$116)*100/(24*Input!$F$58)</f>
        <v>-2.1491215383298042E-4</v>
      </c>
      <c r="M125" s="6">
        <f>Multi!D900*M$11*LAFs!D$259*(1-Contrib!M$116)*100/(24*Input!$F$58)</f>
        <v>-7.1953040621542961E-5</v>
      </c>
      <c r="N125" s="6">
        <f>Multi!E900*N$11*LAFs!E$259*(1-Contrib!N$116)*100/(24*Input!$F$58)</f>
        <v>-1.6813418368428774E-3</v>
      </c>
      <c r="O125" s="6">
        <f>Multi!F900*O$11*LAFs!F$259*(1-Contrib!O$116)*100/(24*Input!$F$58)</f>
        <v>-2.357259769674333E-3</v>
      </c>
      <c r="P125" s="6">
        <f>Multi!G900*P$11*LAFs!G$259*(1-Contrib!P$116)*100/(24*Input!$F$58)</f>
        <v>-1.0472427711846332E-5</v>
      </c>
      <c r="Q125" s="6">
        <f>Multi!H900*Q$11*LAFs!H$259*(1-Contrib!Q$116)*100/(24*Input!$F$58)</f>
        <v>-4.1581078137491959E-3</v>
      </c>
      <c r="R125" s="6">
        <f>Multi!I900*R$11*LAFs!I$259*(1-Contrib!R$116)*100/(24*Input!$F$58)</f>
        <v>-2.7074084027357767E-3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-5.3517835172853701E-4</v>
      </c>
      <c r="D126" s="6">
        <f>Multi!D901*D$11*LAFs!D$261*(1-Contrib!D$118)*100/(24*Input!$F$58)</f>
        <v>-1.7917883653811509E-4</v>
      </c>
      <c r="E126" s="6">
        <f>Multi!E901*E$11*LAFs!E$261*(1-Contrib!E$118)*100/(24*Input!$F$58)</f>
        <v>-4.1869095669344906E-3</v>
      </c>
      <c r="F126" s="6">
        <f>Multi!F901*F$11*LAFs!F$261*(1-Contrib!F$118)*100/(24*Input!$F$58)</f>
        <v>-5.8700933178061285E-3</v>
      </c>
      <c r="G126" s="6">
        <f>Multi!G901*G$11*LAFs!G$261*(1-Contrib!G$118)*100/(24*Input!$F$58)</f>
        <v>-2.6078639581164963E-5</v>
      </c>
      <c r="H126" s="6">
        <f>Multi!H901*H$11*LAFs!H$261*(1-Contrib!H$118)*100/(24*Input!$F$58)</f>
        <v>-5.3933638172178958E-3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-7.6740973949131046E-4</v>
      </c>
      <c r="L126" s="6">
        <f>Multi!C901*L$11*LAFs!C$261*(1-Contrib!L$118)*100/(24*Input!$F$58)</f>
        <v>-2.0704711618127022E-4</v>
      </c>
      <c r="M126" s="6">
        <f>Multi!D901*M$11*LAFs!D$261*(1-Contrib!M$118)*100/(24*Input!$F$58)</f>
        <v>-6.9319809491751806E-5</v>
      </c>
      <c r="N126" s="6">
        <f>Multi!E901*N$11*LAFs!E$261*(1-Contrib!N$118)*100/(24*Input!$F$58)</f>
        <v>-1.6198105710846754E-3</v>
      </c>
      <c r="O126" s="6">
        <f>Multi!F901*O$11*LAFs!F$261*(1-Contrib!O$118)*100/(24*Input!$F$58)</f>
        <v>-2.2709922575179075E-3</v>
      </c>
      <c r="P126" s="6">
        <f>Multi!G901*P$11*LAFs!G$261*(1-Contrib!P$118)*100/(24*Input!$F$58)</f>
        <v>-1.008917326676504E-5</v>
      </c>
      <c r="Q126" s="6">
        <f>Multi!H901*Q$11*LAFs!H$261*(1-Contrib!Q$118)*100/(24*Input!$F$58)</f>
        <v>-4.0059355241334887E-3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-5.2552176228614191E-4</v>
      </c>
      <c r="D127" s="6">
        <f>Multi!D902*D$11*LAFs!D$263*(1-Contrib!D$120)*100/(24*Input!$F$58)</f>
        <v>-1.7594579010485383E-4</v>
      </c>
      <c r="E127" s="6">
        <f>Multi!E902*E$11*LAFs!E$263*(1-Contrib!E$120)*100/(24*Input!$F$58)</f>
        <v>-3.8423967659633332E-3</v>
      </c>
      <c r="F127" s="6">
        <f>Multi!F902*F$11*LAFs!F$263*(1-Contrib!F$120)*100/(24*Input!$F$58)</f>
        <v>-3.7373204513128249E-3</v>
      </c>
      <c r="G127" s="6">
        <f>Multi!G902*G$11*LAFs!G$263*(1-Contrib!G$120)*100/(24*Input!$F$58)</f>
        <v>-1.6603523619200306E-5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-7.535628401082765E-4</v>
      </c>
      <c r="L127" s="6">
        <f>Multi!C902*L$11*LAFs!C$263*(1-Contrib!L$120)*100/(24*Input!$F$58)</f>
        <v>-2.0331122329670786E-4</v>
      </c>
      <c r="M127" s="6">
        <f>Multi!D902*M$11*LAFs!D$263*(1-Contrib!M$120)*100/(24*Input!$F$58)</f>
        <v>-6.8069024705101031E-5</v>
      </c>
      <c r="N127" s="6">
        <f>Multi!E902*N$11*LAFs!E$263*(1-Contrib!N$120)*100/(24*Input!$F$58)</f>
        <v>-1.5905832198495294E-3</v>
      </c>
      <c r="O127" s="6">
        <f>Multi!F902*O$11*LAFs!F$263*(1-Contrib!O$120)*100/(24*Input!$F$58)</f>
        <v>-2.2300151892436053E-3</v>
      </c>
      <c r="P127" s="6">
        <f>Multi!G902*P$11*LAFs!G$263*(1-Contrib!P$120)*100/(24*Input!$F$58)</f>
        <v>-9.9071274053514261E-6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East Midlands in April 15 (DCP179)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10.043507837751802</v>
      </c>
      <c r="D11" s="6">
        <f>Yard!D11/(1+AMD!D207)</f>
        <v>3.6535447695872616</v>
      </c>
      <c r="E11" s="6">
        <f>Yard!E11/(1+AMD!E207)</f>
        <v>4.8445349520499876</v>
      </c>
      <c r="F11" s="6">
        <f>Yard!F11/(1+AMD!F207)</f>
        <v>6.8458900926679433</v>
      </c>
      <c r="G11" s="6">
        <f>Yard!G11/(1+AMD!G207)</f>
        <v>6.6257327682574365</v>
      </c>
      <c r="H11" s="6">
        <f>Yard!H11/(1+AMD!H207)</f>
        <v>8.4665621221592975</v>
      </c>
      <c r="I11" s="6">
        <f>Yard!I11/(1+AMD!I207)</f>
        <v>5.6140071111471581</v>
      </c>
      <c r="J11" s="6">
        <f>Yard!J11/(1+AMD!J207)</f>
        <v>6.7468711296018755</v>
      </c>
      <c r="K11" s="6">
        <f>Yard!K11/(1+AMD!B207)</f>
        <v>2.1449300244306344</v>
      </c>
      <c r="L11" s="6">
        <f>Yard!L11/(1+AMD!C207)</f>
        <v>3.885581932516744</v>
      </c>
      <c r="M11" s="6">
        <f>Yard!M11/(1+AMD!D207)</f>
        <v>1.4134650737253829</v>
      </c>
      <c r="N11" s="6">
        <f>Yard!N11/(1+AMD!E207)</f>
        <v>1.8742293813298743</v>
      </c>
      <c r="O11" s="6">
        <f>Yard!O11/(1+AMD!F207)</f>
        <v>2.6485036190324016</v>
      </c>
      <c r="P11" s="6">
        <f>Yard!P11/(1+AMD!G207)</f>
        <v>2.5633302577068657</v>
      </c>
      <c r="Q11" s="6">
        <f>Yard!Q11/(1+AMD!H207)</f>
        <v>3.2755010842662675</v>
      </c>
      <c r="R11" s="6">
        <f>Yard!R11/(1+AMD!I207)</f>
        <v>2.1719189104527867</v>
      </c>
      <c r="S11" s="6">
        <f>Yard!S11/(1+AMD!J207)</f>
        <v>2.6101956592954796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0.10732601157096025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0.6775098022761491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0.10732601157096025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0.6775098022761491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0.10732601157096025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0.6775098022761491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0.10732601157096025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0.6775098022761491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0.10732601157096025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0.6775098022761491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0.10732601157096025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0.6775098022761491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0.10732601157096025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0.6775098022761491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0.4241525738804614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0.56374944396998561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4.0376504081330714E-2</v>
      </c>
      <c r="D33" s="6">
        <f>100*AMD!D49*LAFs!D$245*D$11*Input!$E$58/Input!$F$58*(1-Contrib!D$102)</f>
        <v>0</v>
      </c>
      <c r="E33" s="6">
        <f>100*AMD!E49*LAFs!E$245*E$11*Input!$E$58/Input!$F$58*(1-Contrib!E$102)</f>
        <v>0.22256719219174417</v>
      </c>
      <c r="F33" s="6">
        <f>100*AMD!F49*LAFs!F$245*F$11*Input!$E$58/Input!$F$58*(1-Contrib!F$102)</f>
        <v>1.0824037311005472</v>
      </c>
      <c r="G33" s="6">
        <f>100*AMD!G49*LAFs!G$245*G$11*Input!$E$58/Input!$F$58*(1-Contrib!G$102)</f>
        <v>8.4994401289534657E-2</v>
      </c>
      <c r="H33" s="6">
        <f>100*AMD!H49*LAFs!H$245*H$11*Input!$E$58/Input!$F$58*(1-Contrib!H$102)</f>
        <v>0.79588636515722266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1.5620659364340733E-2</v>
      </c>
      <c r="M33" s="6">
        <f>100*AMD!D49*LAFs!D$245*M$11*Input!$E$58/Input!$F$58*(1-Contrib!M$102)</f>
        <v>0</v>
      </c>
      <c r="N33" s="6">
        <f>100*AMD!E49*LAFs!E$245*N$11*Input!$E$58/Input!$F$58*(1-Contrib!N$102)</f>
        <v>9.2133026012595737E-2</v>
      </c>
      <c r="O33" s="6">
        <f>100*AMD!F49*LAFs!F$245*O$11*Input!$E$58/Input!$F$58*(1-Contrib!O$102)</f>
        <v>0.64585758505141655</v>
      </c>
      <c r="P33" s="6">
        <f>100*AMD!G49*LAFs!G$245*P$11*Input!$E$58/Input!$F$58*(1-Contrib!P$102)</f>
        <v>5.0715160325561184E-2</v>
      </c>
      <c r="Q33" s="6">
        <f>100*AMD!H49*LAFs!H$245*Q$11*Input!$E$58/Input!$F$58*(1-Contrib!Q$102)</f>
        <v>0.85019836886692735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0.10732601157096025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0.6775098022761491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0.10732601157096025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0.6775098022761491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0.2419945852403674</v>
      </c>
      <c r="I36" s="6">
        <f>100*AMD!I52*LAFs!I$248*I$11*Input!$E$58/Input!$F$58*(1-Contrib!I$105)</f>
        <v>0.44026473243242564</v>
      </c>
      <c r="J36" s="6">
        <f>100*AMD!J52*LAFs!J$248*J$11*Input!$E$58/Input!$F$58*(1-Contrib!J$105)</f>
        <v>0.10732601157096025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0.17974213098095776</v>
      </c>
      <c r="R36" s="6">
        <f>100*AMD!I52*LAFs!I$248*R$11*Input!$E$58/Input!$F$58*(1-Contrib!R$105)</f>
        <v>0.58516442759657572</v>
      </c>
      <c r="S36" s="6">
        <f>100*AMD!J52*LAFs!J$248*S$11*Input!$E$58/Input!$F$58*(1-Contrib!S$105)</f>
        <v>0.6775098022761491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1.1656921237790798</v>
      </c>
      <c r="I37" s="6">
        <f>100*AMD!I53*LAFs!I$249*I$11*Input!$E$58/Input!$F$58*(1-Contrib!I$106)</f>
        <v>0.4241525738804614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0.865820969455391</v>
      </c>
      <c r="R37" s="6">
        <f>100*AMD!I53*LAFs!I$249*R$11*Input!$E$58/Input!$F$58*(1-Contrib!R$106)</f>
        <v>0.56374944396998561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4.0376504081330714E-2</v>
      </c>
      <c r="D38" s="6">
        <f>100*AMD!D54*LAFs!D$250*D$11*Input!$E$58/Input!$F$58*(1-Contrib!D$107)</f>
        <v>0</v>
      </c>
      <c r="E38" s="6">
        <f>100*AMD!E54*LAFs!E$250*E$11*Input!$E$58/Input!$F$58*(1-Contrib!E$107)</f>
        <v>0.22256719219174417</v>
      </c>
      <c r="F38" s="6">
        <f>100*AMD!F54*LAFs!F$250*F$11*Input!$E$58/Input!$F$58*(1-Contrib!F$107)</f>
        <v>1.0824037311005472</v>
      </c>
      <c r="G38" s="6">
        <f>100*AMD!G54*LAFs!G$250*G$11*Input!$E$58/Input!$F$58*(1-Contrib!G$107)</f>
        <v>8.4994401289534657E-2</v>
      </c>
      <c r="H38" s="6">
        <f>100*AMD!H54*LAFs!H$250*H$11*Input!$E$58/Input!$F$58*(1-Contrib!H$107)</f>
        <v>0.79588636515722266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1.5620659364340733E-2</v>
      </c>
      <c r="M38" s="6">
        <f>100*AMD!D54*LAFs!D$250*M$11*Input!$E$58/Input!$F$58*(1-Contrib!M$107)</f>
        <v>0</v>
      </c>
      <c r="N38" s="6">
        <f>100*AMD!E54*LAFs!E$250*N$11*Input!$E$58/Input!$F$58*(1-Contrib!N$107)</f>
        <v>9.2133026012595737E-2</v>
      </c>
      <c r="O38" s="6">
        <f>100*AMD!F54*LAFs!F$250*O$11*Input!$E$58/Input!$F$58*(1-Contrib!O$107)</f>
        <v>0.64585758505141655</v>
      </c>
      <c r="P38" s="6">
        <f>100*AMD!G54*LAFs!G$250*P$11*Input!$E$58/Input!$F$58*(1-Contrib!P$107)</f>
        <v>5.0715160325561184E-2</v>
      </c>
      <c r="Q38" s="6">
        <f>100*AMD!H54*LAFs!H$250*Q$11*Input!$E$58/Input!$F$58*(1-Contrib!Q$107)</f>
        <v>0.85019836886692735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0.28677412407891523</v>
      </c>
      <c r="D52" s="6">
        <f>(1-AMD!D41)*Yard!D$23</f>
        <v>9.6012579237810702E-2</v>
      </c>
      <c r="E52" s="6">
        <f>(1-AMD!E41)*Yard!E$23</f>
        <v>0.13696274110999637</v>
      </c>
      <c r="F52" s="6">
        <f>(1-AMD!F41)*Yard!F$23</f>
        <v>0.19202327122791182</v>
      </c>
      <c r="G52" s="6">
        <f>(1-AMD!G41)*Yard!G$23</f>
        <v>1.3974180754702465E-2</v>
      </c>
      <c r="H52" s="6">
        <f>(1-AMD!H41)*Yard!H$23</f>
        <v>0.17642843257072774</v>
      </c>
      <c r="I52" s="6">
        <f>(1-AMD!I41)*Yard!I$23</f>
        <v>6.4195830317501354E-2</v>
      </c>
      <c r="J52" s="6">
        <f>(1-AMD!J41)*Yard!J$23</f>
        <v>0</v>
      </c>
      <c r="K52" s="6">
        <f>(1-AMD!B41)*Yard!K$23</f>
        <v>5.8723711614705236E-2</v>
      </c>
      <c r="L52" s="6">
        <f>(1-AMD!C41)*Yard!L$23</f>
        <v>0.11094573462131893</v>
      </c>
      <c r="M52" s="6">
        <f>(1-AMD!D41)*Yard!M$23</f>
        <v>3.7144865041921306E-2</v>
      </c>
      <c r="N52" s="6">
        <f>(1-AMD!E41)*Yard!N$23</f>
        <v>5.2987458254833843E-2</v>
      </c>
      <c r="O52" s="6">
        <f>(1-AMD!F41)*Yard!O$23</f>
        <v>7.4288999954915447E-2</v>
      </c>
      <c r="P52" s="6">
        <f>(1-AMD!G41)*Yard!P$23</f>
        <v>5.4062609537774255E-3</v>
      </c>
      <c r="Q52" s="6">
        <f>(1-AMD!H41)*Yard!Q$23</f>
        <v>0.13104269421728765</v>
      </c>
      <c r="R52" s="6">
        <f>(1-AMD!I41)*Yard!R$23</f>
        <v>8.5323927933730864E-2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0.23216582401521862</v>
      </c>
      <c r="D53" s="6">
        <f>(1-AMD!D42)*Yard!D$24</f>
        <v>7.7729605647540029E-2</v>
      </c>
      <c r="E53" s="6">
        <f>(1-AMD!E42)*Yard!E$24</f>
        <v>0.11088192754948524</v>
      </c>
      <c r="F53" s="6">
        <f>(1-AMD!F42)*Yard!F$24</f>
        <v>0.15545768342215563</v>
      </c>
      <c r="G53" s="6">
        <f>(1-AMD!G42)*Yard!G$24</f>
        <v>1.1313179668052354E-2</v>
      </c>
      <c r="H53" s="6">
        <f>(1-AMD!H42)*Yard!H$24</f>
        <v>0.14283245588861004</v>
      </c>
      <c r="I53" s="6">
        <f>(1-AMD!I42)*Yard!I$24</f>
        <v>5.1971487636389799E-2</v>
      </c>
      <c r="J53" s="6">
        <f>(1-AMD!J42)*Yard!J$24</f>
        <v>0</v>
      </c>
      <c r="K53" s="6">
        <f>(1-AMD!B42)*Yard!K$24</f>
        <v>4.7541384495723767E-2</v>
      </c>
      <c r="L53" s="6">
        <f>(1-AMD!C42)*Yard!L$24</f>
        <v>8.9819149416159247E-2</v>
      </c>
      <c r="M53" s="6">
        <f>(1-AMD!D42)*Yard!M$24</f>
        <v>3.0071639929475077E-2</v>
      </c>
      <c r="N53" s="6">
        <f>(1-AMD!E42)*Yard!N$24</f>
        <v>4.2897443929844369E-2</v>
      </c>
      <c r="O53" s="6">
        <f>(1-AMD!F42)*Yard!O$24</f>
        <v>6.0142688763137178E-2</v>
      </c>
      <c r="P53" s="6">
        <f>(1-AMD!G42)*Yard!P$24</f>
        <v>4.3767862013577019E-3</v>
      </c>
      <c r="Q53" s="6">
        <f>(1-AMD!H42)*Yard!Q$24</f>
        <v>0.10608919190965382</v>
      </c>
      <c r="R53" s="6">
        <f>(1-AMD!I42)*Yard!R$24</f>
        <v>6.9076316074802413E-2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0.21735056634934083</v>
      </c>
      <c r="D55" s="6">
        <f>(1-AMD!D44)*Yard!D$26</f>
        <v>7.2769426254987002E-2</v>
      </c>
      <c r="E55" s="6">
        <f>(1-AMD!E44)*Yard!E$26</f>
        <v>0.10380619048050502</v>
      </c>
      <c r="F55" s="6">
        <f>(1-AMD!F44)*Yard!F$26</f>
        <v>0.14553742213559898</v>
      </c>
      <c r="G55" s="6">
        <f>(1-AMD!G44)*Yard!G$26</f>
        <v>1.0591248813183816E-2</v>
      </c>
      <c r="H55" s="6">
        <f>(1-AMD!H44)*Yard!H$26</f>
        <v>0.13371785150609264</v>
      </c>
      <c r="I55" s="6">
        <f>(1-AMD!I44)*Yard!I$26</f>
        <v>4.8655017678427233E-2</v>
      </c>
      <c r="J55" s="6">
        <f>(1-AMD!J44)*Yard!J$26</f>
        <v>0</v>
      </c>
      <c r="K55" s="6">
        <f>(1-AMD!B44)*Yard!K$26</f>
        <v>4.4507613853191359E-2</v>
      </c>
      <c r="L55" s="6">
        <f>(1-AMD!C44)*Yard!L$26</f>
        <v>8.4087496845955165E-2</v>
      </c>
      <c r="M55" s="6">
        <f>(1-AMD!D44)*Yard!M$26</f>
        <v>2.8152670607093373E-2</v>
      </c>
      <c r="N55" s="6">
        <f>(1-AMD!E44)*Yard!N$26</f>
        <v>4.0160018265563438E-2</v>
      </c>
      <c r="O55" s="6">
        <f>(1-AMD!F44)*Yard!O$26</f>
        <v>5.6304787838123496E-2</v>
      </c>
      <c r="P55" s="6">
        <f>(1-AMD!G44)*Yard!P$26</f>
        <v>4.0974892135403982E-3</v>
      </c>
      <c r="Q55" s="6">
        <f>(1-AMD!H44)*Yard!Q$26</f>
        <v>9.9319294917393469E-2</v>
      </c>
      <c r="R55" s="6">
        <f>(1-AMD!I44)*Yard!R$26</f>
        <v>6.466833128376473E-2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0.18900311611841492</v>
      </c>
      <c r="D56" s="6">
        <f>(1-AMD!D45)*Yard!D$27</f>
        <v>6.3278640361285859E-2</v>
      </c>
      <c r="E56" s="6">
        <f>(1-AMD!E45)*Yard!E$27</f>
        <v>9.0267505637243478E-2</v>
      </c>
      <c r="F56" s="6">
        <f>(1-AMD!F45)*Yard!F$27</f>
        <v>0.12655603690150125</v>
      </c>
      <c r="G56" s="6">
        <f>(1-AMD!G45)*Yard!G$27</f>
        <v>9.209909423745449E-3</v>
      </c>
      <c r="H56" s="6">
        <f>(1-AMD!H45)*Yard!H$27</f>
        <v>0.11627800672343465</v>
      </c>
      <c r="I56" s="6">
        <f>(1-AMD!I45)*Yard!I$27</f>
        <v>4.2309298339894573E-2</v>
      </c>
      <c r="J56" s="6">
        <f>(1-AMD!J45)*Yard!J$27</f>
        <v>0</v>
      </c>
      <c r="K56" s="6">
        <f>(1-AMD!B45)*Yard!K$27</f>
        <v>3.8702810167643299E-2</v>
      </c>
      <c r="L56" s="6">
        <f>(1-AMD!C45)*Yard!L$27</f>
        <v>7.3120577495707578E-2</v>
      </c>
      <c r="M56" s="6">
        <f>(1-AMD!D45)*Yard!M$27</f>
        <v>2.4480922967754171E-2</v>
      </c>
      <c r="N56" s="6">
        <f>(1-AMD!E45)*Yard!N$27</f>
        <v>3.4922239785490986E-2</v>
      </c>
      <c r="O56" s="6">
        <f>(1-AMD!F45)*Yard!O$27</f>
        <v>4.8961364732251801E-2</v>
      </c>
      <c r="P56" s="6">
        <f>(1-AMD!G45)*Yard!P$27</f>
        <v>3.563083559561551E-3</v>
      </c>
      <c r="Q56" s="6">
        <f>(1-AMD!H45)*Yard!Q$27</f>
        <v>8.6365803160135798E-2</v>
      </c>
      <c r="R56" s="6">
        <f>(1-AMD!I45)*Yard!R$27</f>
        <v>5.6234112163133884E-2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0.19882217472776809</v>
      </c>
      <c r="D58" s="6">
        <f>(1-AMD!D47)*Yard!D$29</f>
        <v>6.6566081812983235E-2</v>
      </c>
      <c r="E58" s="6">
        <f>(1-AMD!E47)*Yard!E$29</f>
        <v>9.4957068151212284E-2</v>
      </c>
      <c r="F58" s="6">
        <f>(1-AMD!F47)*Yard!F$29</f>
        <v>0.13313085518610962</v>
      </c>
      <c r="G58" s="6">
        <f>(1-AMD!G47)*Yard!G$29</f>
        <v>9.6883811139261162E-3</v>
      </c>
      <c r="H58" s="6">
        <f>(1-AMD!H47)*Yard!H$29</f>
        <v>0.12231886248520339</v>
      </c>
      <c r="I58" s="6">
        <f>(1-AMD!I47)*Yard!I$29</f>
        <v>4.4507344005235629E-2</v>
      </c>
      <c r="J58" s="6">
        <f>(1-AMD!J47)*Yard!J$29</f>
        <v>0</v>
      </c>
      <c r="K58" s="6">
        <f>(1-AMD!B47)*Yard!K$29</f>
        <v>4.0713492156318372E-2</v>
      </c>
      <c r="L58" s="6">
        <f>(1-AMD!C47)*Yard!L$29</f>
        <v>7.6919325636612718E-2</v>
      </c>
      <c r="M58" s="6">
        <f>(1-AMD!D47)*Yard!M$29</f>
        <v>2.5752751826283869E-2</v>
      </c>
      <c r="N58" s="6">
        <f>(1-AMD!E47)*Yard!N$29</f>
        <v>3.6736514207341191E-2</v>
      </c>
      <c r="O58" s="6">
        <f>(1-AMD!F47)*Yard!O$29</f>
        <v>5.1504997449919245E-2</v>
      </c>
      <c r="P58" s="6">
        <f>(1-AMD!G47)*Yard!P$29</f>
        <v>3.748192286972363E-3</v>
      </c>
      <c r="Q58" s="6">
        <f>(1-AMD!H47)*Yard!Q$29</f>
        <v>9.0852665072729488E-2</v>
      </c>
      <c r="R58" s="6">
        <f>(1-AMD!I47)*Yard!R$29</f>
        <v>5.9155577451721036E-2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0.19154597437176557</v>
      </c>
      <c r="D59" s="6">
        <f>(1-AMD!D48)*Yard!D$30</f>
        <v>6.4129994646908828E-2</v>
      </c>
      <c r="E59" s="6">
        <f>(1-AMD!E48)*Yard!E$30</f>
        <v>9.1481969591241136E-2</v>
      </c>
      <c r="F59" s="6">
        <f>(1-AMD!F48)*Yard!F$30</f>
        <v>0.12825872873831051</v>
      </c>
      <c r="G59" s="6">
        <f>(1-AMD!G48)*Yard!G$30</f>
        <v>9.3338200484576403E-3</v>
      </c>
      <c r="H59" s="6">
        <f>(1-AMD!H48)*Yard!H$30</f>
        <v>0.11784241738052985</v>
      </c>
      <c r="I59" s="6">
        <f>(1-AMD!I48)*Yard!I$30</f>
        <v>0</v>
      </c>
      <c r="J59" s="6">
        <f>(1-AMD!J48)*Yard!J$30</f>
        <v>0</v>
      </c>
      <c r="K59" s="6">
        <f>(1-AMD!B48)*Yard!K$30</f>
        <v>3.9223519890762344E-2</v>
      </c>
      <c r="L59" s="6">
        <f>(1-AMD!C48)*Yard!L$30</f>
        <v>7.4104345741402733E-2</v>
      </c>
      <c r="M59" s="6">
        <f>(1-AMD!D48)*Yard!M$30</f>
        <v>2.4810290643254268E-2</v>
      </c>
      <c r="N59" s="6">
        <f>(1-AMD!E48)*Yard!N$30</f>
        <v>3.539208550807893E-2</v>
      </c>
      <c r="O59" s="6">
        <f>(1-AMD!F48)*Yard!O$30</f>
        <v>4.9620093609117066E-2</v>
      </c>
      <c r="P59" s="6">
        <f>(1-AMD!G48)*Yard!P$30</f>
        <v>3.6110214804957897E-3</v>
      </c>
      <c r="Q59" s="6">
        <f>(1-AMD!H48)*Yard!Q$30</f>
        <v>8.7527773395776887E-2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0.1839072286846358</v>
      </c>
      <c r="D60" s="6">
        <f>(1-AMD!D49)*Yard!D$31</f>
        <v>6.2510742052227064E-2</v>
      </c>
      <c r="E60" s="6">
        <f>(1-AMD!E49)*Yard!E$31</f>
        <v>6.6670759701454571E-2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3.8233144221695756E-2</v>
      </c>
      <c r="L60" s="6">
        <f>(1-AMD!C49)*Yard!L$31</f>
        <v>7.1149106127068387E-2</v>
      </c>
      <c r="M60" s="6">
        <f>(1-AMD!D49)*Yard!M$31</f>
        <v>2.4183842321839431E-2</v>
      </c>
      <c r="N60" s="6">
        <f>(1-AMD!E49)*Yard!N$31</f>
        <v>2.7598761422850372E-2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0.26712625818413099</v>
      </c>
      <c r="D61" s="6">
        <f>(1-AMD!D50)*Yard!D$32</f>
        <v>8.9434432457183674E-2</v>
      </c>
      <c r="E61" s="6">
        <f>(1-AMD!E50)*Yard!E$32</f>
        <v>0.12757896013409933</v>
      </c>
      <c r="F61" s="6">
        <f>(1-AMD!F50)*Yard!F$32</f>
        <v>0.1788671069683862</v>
      </c>
      <c r="G61" s="6">
        <f>(1-AMD!G50)*Yard!G$32</f>
        <v>1.3016762332312604E-2</v>
      </c>
      <c r="H61" s="6">
        <f>(1-AMD!H50)*Yard!H$32</f>
        <v>0.16434072349198692</v>
      </c>
      <c r="I61" s="6">
        <f>(1-AMD!I50)*Yard!I$32</f>
        <v>5.9797556696637638E-2</v>
      </c>
      <c r="J61" s="6">
        <f>(1-AMD!J50)*Yard!J$32</f>
        <v>0</v>
      </c>
      <c r="K61" s="6">
        <f>(1-AMD!B50)*Yard!K$32</f>
        <v>5.4700351367836485E-2</v>
      </c>
      <c r="L61" s="6">
        <f>(1-AMD!C50)*Yard!L$32</f>
        <v>0.10334446682060849</v>
      </c>
      <c r="M61" s="6">
        <f>(1-AMD!D50)*Yard!M$32</f>
        <v>3.4599944612410387E-2</v>
      </c>
      <c r="N61" s="6">
        <f>(1-AMD!E50)*Yard!N$32</f>
        <v>4.9357108141341872E-2</v>
      </c>
      <c r="O61" s="6">
        <f>(1-AMD!F50)*Yard!O$32</f>
        <v>6.9199209119497701E-2</v>
      </c>
      <c r="P61" s="6">
        <f>(1-AMD!G50)*Yard!P$32</f>
        <v>5.0358597170786883E-3</v>
      </c>
      <c r="Q61" s="6">
        <f>(1-AMD!H50)*Yard!Q$32</f>
        <v>0.1220645156917943</v>
      </c>
      <c r="R61" s="6">
        <f>(1-AMD!I50)*Yard!R$32</f>
        <v>7.9478096832188178E-2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0.20210154424191365</v>
      </c>
      <c r="D62" s="6">
        <f>(1-AMD!D51)*Yard!D$33</f>
        <v>6.7664021616088754E-2</v>
      </c>
      <c r="E62" s="6">
        <f>(1-AMD!E51)*Yard!E$33</f>
        <v>9.6523288392360476E-2</v>
      </c>
      <c r="F62" s="6">
        <f>(1-AMD!F51)*Yard!F$33</f>
        <v>0.13532671321093628</v>
      </c>
      <c r="G62" s="6">
        <f>(1-AMD!G51)*Yard!G$33</f>
        <v>9.8481811045958469E-3</v>
      </c>
      <c r="H62" s="6">
        <f>(1-AMD!H51)*Yard!H$33</f>
        <v>0.1243363876892616</v>
      </c>
      <c r="I62" s="6">
        <f>(1-AMD!I51)*Yard!I$33</f>
        <v>4.5241447368133687E-2</v>
      </c>
      <c r="J62" s="6">
        <f>(1-AMD!J51)*Yard!J$33</f>
        <v>0</v>
      </c>
      <c r="K62" s="6">
        <f>(1-AMD!B51)*Yard!K$33</f>
        <v>4.1385019792381336E-2</v>
      </c>
      <c r="L62" s="6">
        <f>(1-AMD!C51)*Yard!L$33</f>
        <v>7.8188031664432431E-2</v>
      </c>
      <c r="M62" s="6">
        <f>(1-AMD!D51)*Yard!M$33</f>
        <v>2.6177517269877403E-2</v>
      </c>
      <c r="N62" s="6">
        <f>(1-AMD!E51)*Yard!N$33</f>
        <v>3.7342445637839235E-2</v>
      </c>
      <c r="O62" s="6">
        <f>(1-AMD!F51)*Yard!O$33</f>
        <v>5.2354519987808573E-2</v>
      </c>
      <c r="P62" s="6">
        <f>(1-AMD!G51)*Yard!P$33</f>
        <v>3.810014905781773E-3</v>
      </c>
      <c r="Q62" s="6">
        <f>(1-AMD!H51)*Yard!Q$33</f>
        <v>9.2351187360428702E-2</v>
      </c>
      <c r="R62" s="6">
        <f>(1-AMD!I51)*Yard!R$33</f>
        <v>6.0131288523951637E-2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0.19092249039530373</v>
      </c>
      <c r="D63" s="6">
        <f>(1-AMD!D52)*Yard!D$34</f>
        <v>6.3921250901684878E-2</v>
      </c>
      <c r="E63" s="6">
        <f>(1-AMD!E52)*Yard!E$34</f>
        <v>9.1184194906273788E-2</v>
      </c>
      <c r="F63" s="6">
        <f>(1-AMD!F52)*Yard!F$34</f>
        <v>0.12784124535098285</v>
      </c>
      <c r="G63" s="6">
        <f>(1-AMD!G52)*Yard!G$34</f>
        <v>9.3034383750318292E-3</v>
      </c>
      <c r="H63" s="6">
        <f>(1-AMD!H52)*Yard!H$34</f>
        <v>9.3967071348944928E-2</v>
      </c>
      <c r="I63" s="6">
        <f>(1-AMD!I52)*Yard!I$34</f>
        <v>0</v>
      </c>
      <c r="J63" s="6">
        <f>(1-AMD!J52)*Yard!J$34</f>
        <v>0</v>
      </c>
      <c r="K63" s="6">
        <f>(1-AMD!B52)*Yard!K$34</f>
        <v>3.9095846958806815E-2</v>
      </c>
      <c r="L63" s="6">
        <f>(1-AMD!C52)*Yard!L$34</f>
        <v>7.3863135388078996E-2</v>
      </c>
      <c r="M63" s="6">
        <f>(1-AMD!D52)*Yard!M$34</f>
        <v>2.4729532910192184E-2</v>
      </c>
      <c r="N63" s="6">
        <f>(1-AMD!E52)*Yard!N$34</f>
        <v>3.5276883931641578E-2</v>
      </c>
      <c r="O63" s="6">
        <f>(1-AMD!F52)*Yard!O$34</f>
        <v>4.9458579730387482E-2</v>
      </c>
      <c r="P63" s="6">
        <f>(1-AMD!G52)*Yard!P$34</f>
        <v>3.5992675710798754E-3</v>
      </c>
      <c r="Q63" s="6">
        <f>(1-AMD!H52)*Yard!Q$34</f>
        <v>6.9794295725760902E-2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0.1839353910212761</v>
      </c>
      <c r="D64" s="6">
        <f>(1-AMD!D53)*Yard!D$35</f>
        <v>6.1581955351760434E-2</v>
      </c>
      <c r="E64" s="6">
        <f>(1-AMD!E53)*Yard!E$35</f>
        <v>8.784717039003323E-2</v>
      </c>
      <c r="F64" s="6">
        <f>(1-AMD!F53)*Yard!F$35</f>
        <v>0.12316270023292308</v>
      </c>
      <c r="G64" s="6">
        <f>(1-AMD!G53)*Yard!G$35</f>
        <v>8.9629648754881198E-3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3.7665074883461644E-2</v>
      </c>
      <c r="L64" s="6">
        <f>(1-AMD!C53)*Yard!L$35</f>
        <v>7.1160001430601236E-2</v>
      </c>
      <c r="M64" s="6">
        <f>(1-AMD!D53)*Yard!M$35</f>
        <v>2.3824517982097317E-2</v>
      </c>
      <c r="N64" s="6">
        <f>(1-AMD!E53)*Yard!N$35</f>
        <v>3.3985872625817551E-2</v>
      </c>
      <c r="O64" s="6">
        <f>(1-AMD!F53)*Yard!O$35</f>
        <v>4.764856766340167E-2</v>
      </c>
      <c r="P64" s="6">
        <f>(1-AMD!G53)*Yard!P$35</f>
        <v>3.4675468914429175E-3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0.14653359164844298</v>
      </c>
      <c r="D65" s="6">
        <f>(1-AMD!D54)*Yard!D$36</f>
        <v>4.980730564555258E-2</v>
      </c>
      <c r="E65" s="6">
        <f>(1-AMD!E54)*Yard!E$36</f>
        <v>5.3121924281384097E-2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3.0463402569265288E-2</v>
      </c>
      <c r="L65" s="6">
        <f>(1-AMD!C54)*Yard!L$36</f>
        <v>5.6690180902315826E-2</v>
      </c>
      <c r="M65" s="6">
        <f>(1-AMD!D54)*Yard!M$36</f>
        <v>1.9269200567181448E-2</v>
      </c>
      <c r="N65" s="6">
        <f>(1-AMD!E54)*Yard!N$36</f>
        <v>2.1990139622372649E-2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0.13355802509367634</v>
      </c>
      <c r="D66" s="6">
        <f>(1-AMD!D55)*Yard!D$37</f>
        <v>4.4715507399207939E-2</v>
      </c>
      <c r="E66" s="6">
        <f>(1-AMD!E55)*Yard!E$37</f>
        <v>6.3787042407751626E-2</v>
      </c>
      <c r="F66" s="6">
        <f>(1-AMD!F55)*Yard!F$37</f>
        <v>8.9430135859014492E-2</v>
      </c>
      <c r="G66" s="6">
        <f>(1-AMD!G55)*Yard!G$37</f>
        <v>6.5081324540512938E-3</v>
      </c>
      <c r="H66" s="6">
        <f>(1-AMD!H55)*Yard!H$37</f>
        <v>8.2167221677346997E-2</v>
      </c>
      <c r="I66" s="6">
        <f>(1-AMD!I55)*Yard!I$37</f>
        <v>2.9897635792603294E-2</v>
      </c>
      <c r="J66" s="6">
        <f>(1-AMD!J55)*Yard!J$37</f>
        <v>6.9870567541008306E-3</v>
      </c>
      <c r="K66" s="6">
        <f>(1-AMD!B55)*Yard!K$37</f>
        <v>2.7349130520828827E-2</v>
      </c>
      <c r="L66" s="6">
        <f>(1-AMD!C55)*Yard!L$37</f>
        <v>5.167025880100988E-2</v>
      </c>
      <c r="M66" s="6">
        <f>(1-AMD!D55)*Yard!M$37</f>
        <v>1.7299311202864896E-2</v>
      </c>
      <c r="N66" s="6">
        <f>(1-AMD!E55)*Yard!N$37</f>
        <v>2.4677611001269376E-2</v>
      </c>
      <c r="O66" s="6">
        <f>(1-AMD!F55)*Yard!O$37</f>
        <v>3.4598282366063077E-2</v>
      </c>
      <c r="P66" s="6">
        <f>(1-AMD!G55)*Yard!P$37</f>
        <v>2.5178336380477359E-3</v>
      </c>
      <c r="Q66" s="6">
        <f>(1-AMD!H55)*Yard!Q$37</f>
        <v>6.1029925551439469E-2</v>
      </c>
      <c r="R66" s="6">
        <f>(1-AMD!I55)*Yard!R$37</f>
        <v>3.9737529823047631E-2</v>
      </c>
      <c r="S66" s="6">
        <f>(1-AMD!J55)*Yard!S$37</f>
        <v>4.410673023876658E-2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0.28234406030411618</v>
      </c>
      <c r="D67" s="6">
        <f>(1-AMD!D56)*Yard!D$38</f>
        <v>9.4529384578694919E-2</v>
      </c>
      <c r="E67" s="6">
        <f>(1-AMD!E56)*Yard!E$38</f>
        <v>0.13484695161944382</v>
      </c>
      <c r="F67" s="6">
        <f>(1-AMD!F56)*Yard!F$38</f>
        <v>0.18905691106373224</v>
      </c>
      <c r="G67" s="6">
        <f>(1-AMD!G56)*Yard!G$38</f>
        <v>1.3758308726001344E-2</v>
      </c>
      <c r="H67" s="6">
        <f>(1-AMD!H56)*Yard!H$38</f>
        <v>0.17370298022914521</v>
      </c>
      <c r="I67" s="6">
        <f>(1-AMD!I56)*Yard!I$38</f>
        <v>6.3204138255687395E-2</v>
      </c>
      <c r="J67" s="6">
        <f>(1-AMD!J56)*Yard!J$38</f>
        <v>1.4770763285429356E-2</v>
      </c>
      <c r="K67" s="6">
        <f>(1-AMD!B56)*Yard!K$38</f>
        <v>5.7816552405757692E-2</v>
      </c>
      <c r="L67" s="6">
        <f>(1-AMD!C56)*Yard!L$38</f>
        <v>0.10923185376999385</v>
      </c>
      <c r="M67" s="6">
        <f>(1-AMD!D56)*Yard!M$38</f>
        <v>3.6571054132131076E-2</v>
      </c>
      <c r="N67" s="6">
        <f>(1-AMD!E56)*Yard!N$38</f>
        <v>5.2168912229848624E-2</v>
      </c>
      <c r="O67" s="6">
        <f>(1-AMD!F56)*Yard!O$38</f>
        <v>7.314138941430838E-2</v>
      </c>
      <c r="P67" s="6">
        <f>(1-AMD!G56)*Yard!P$38</f>
        <v>5.3227454661602461E-3</v>
      </c>
      <c r="Q67" s="6">
        <f>(1-AMD!H56)*Yard!Q$38</f>
        <v>0.12901835713851997</v>
      </c>
      <c r="R67" s="6">
        <f>(1-AMD!I56)*Yard!R$38</f>
        <v>8.400585070665588E-2</v>
      </c>
      <c r="S67" s="6">
        <f>(1-AMD!J56)*Yard!S$38</f>
        <v>9.3242418743591668E-2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0.53062655238541867</v>
      </c>
      <c r="D68" s="6">
        <f>(1-AMD!D57)*Yard!D$39</f>
        <v>0.17765488455496647</v>
      </c>
      <c r="E68" s="6">
        <f>(1-AMD!E57)*Yard!E$39</f>
        <v>0.2534261672104518</v>
      </c>
      <c r="F68" s="6">
        <f>(1-AMD!F57)*Yard!F$39</f>
        <v>0.35530627708027773</v>
      </c>
      <c r="G68" s="6">
        <f>(1-AMD!G57)*Yard!G$39</f>
        <v>2.5856835515040883E-2</v>
      </c>
      <c r="H68" s="6">
        <f>(1-AMD!H57)*Yard!H$39</f>
        <v>0.3264506908301345</v>
      </c>
      <c r="I68" s="6">
        <f>(1-AMD!I57)*Yard!I$39</f>
        <v>0.11878342311498533</v>
      </c>
      <c r="J68" s="6">
        <f>(1-AMD!J57)*Yard!J$39</f>
        <v>2.7759603619096344E-2</v>
      </c>
      <c r="K68" s="6">
        <f>(1-AMD!B57)*Yard!K$39</f>
        <v>0.10865820177280644</v>
      </c>
      <c r="L68" s="6">
        <f>(1-AMD!C57)*Yard!L$39</f>
        <v>0.20528613888391775</v>
      </c>
      <c r="M68" s="6">
        <f>(1-AMD!D57)*Yard!M$39</f>
        <v>6.8730230592884661E-2</v>
      </c>
      <c r="N68" s="6">
        <f>(1-AMD!E57)*Yard!N$39</f>
        <v>9.8044244346437603E-2</v>
      </c>
      <c r="O68" s="6">
        <f>(1-AMD!F57)*Yard!O$39</f>
        <v>0.13745911020685286</v>
      </c>
      <c r="P68" s="6">
        <f>(1-AMD!G57)*Yard!P$39</f>
        <v>1.000336282226566E-2</v>
      </c>
      <c r="Q68" s="6">
        <f>(1-AMD!H57)*Yard!Q$39</f>
        <v>0.24247213123273717</v>
      </c>
      <c r="R68" s="6">
        <f>(1-AMD!I57)*Yard!R$39</f>
        <v>0.1578773603123223</v>
      </c>
      <c r="S68" s="6">
        <f>(1-AMD!J57)*Yard!S$39</f>
        <v>0.17523621053227553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4.9666741091322388E-3</v>
      </c>
      <c r="D69" s="6">
        <f>(1-AMD!D58)*Yard!D$40</f>
        <v>1.662852926438431E-3</v>
      </c>
      <c r="E69" s="6">
        <f>(1-AMD!E58)*Yard!E$40</f>
        <v>2.3720734999075717E-3</v>
      </c>
      <c r="F69" s="6">
        <f>(1-AMD!F58)*Yard!F$40</f>
        <v>3.3256731674162518E-3</v>
      </c>
      <c r="G69" s="6">
        <f>(1-AMD!G58)*Yard!G$40</f>
        <v>2.420204471851708E-4</v>
      </c>
      <c r="H69" s="6">
        <f>(1-AMD!H58)*Yard!H$40</f>
        <v>3.0555843592174449E-3</v>
      </c>
      <c r="I69" s="6">
        <f>(1-AMD!I58)*Yard!I$40</f>
        <v>1.1118149846198857E-3</v>
      </c>
      <c r="J69" s="6">
        <f>(1-AMD!J58)*Yard!J$40</f>
        <v>2.5983039098766381E-4</v>
      </c>
      <c r="K69" s="6">
        <f>(1-AMD!B58)*Yard!K$40</f>
        <v>1.0170427300778518E-3</v>
      </c>
      <c r="L69" s="6">
        <f>(1-AMD!C58)*Yard!L$40</f>
        <v>1.9214819657533909E-3</v>
      </c>
      <c r="M69" s="6">
        <f>(1-AMD!D58)*Yard!M$40</f>
        <v>6.4331619905899965E-4</v>
      </c>
      <c r="N69" s="6">
        <f>(1-AMD!E58)*Yard!N$40</f>
        <v>9.1769589696519629E-4</v>
      </c>
      <c r="O69" s="6">
        <f>(1-AMD!F58)*Yard!O$40</f>
        <v>1.2866197529309536E-3</v>
      </c>
      <c r="P69" s="6">
        <f>(1-AMD!G58)*Yard!P$40</f>
        <v>9.363165659587172E-5</v>
      </c>
      <c r="Q69" s="6">
        <f>(1-AMD!H58)*Yard!Q$40</f>
        <v>2.269543525415264E-3</v>
      </c>
      <c r="R69" s="6">
        <f>(1-AMD!I58)*Yard!R$40</f>
        <v>1.4777349425058664E-3</v>
      </c>
      <c r="S69" s="6">
        <f>(1-AMD!J58)*Yard!S$40</f>
        <v>1.6402140939244399E-3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0.27602160396778563</v>
      </c>
      <c r="D70" s="6">
        <f>(1-AMD!D59)*Yard!D$41</f>
        <v>9.2412612914168843E-2</v>
      </c>
      <c r="E70" s="6">
        <f>(1-AMD!E59)*Yard!E$41</f>
        <v>0.13182735927249345</v>
      </c>
      <c r="F70" s="6">
        <f>(1-AMD!F59)*Yard!F$41</f>
        <v>0.18482340934248301</v>
      </c>
      <c r="G70" s="6">
        <f>(1-AMD!G59)*Yard!G$41</f>
        <v>1.3450222534677874E-2</v>
      </c>
      <c r="H70" s="6">
        <f>(1-AMD!H59)*Yard!H$41</f>
        <v>0.16981329504573336</v>
      </c>
      <c r="I70" s="6">
        <f>(1-AMD!I59)*Yard!I$41</f>
        <v>6.1788824599127511E-2</v>
      </c>
      <c r="J70" s="6">
        <f>(1-AMD!J59)*Yard!J$41</f>
        <v>1.4440005465251333E-2</v>
      </c>
      <c r="K70" s="6">
        <f>(1-AMD!B59)*Yard!K$41</f>
        <v>5.6521881543162462E-2</v>
      </c>
      <c r="L70" s="6">
        <f>(1-AMD!C59)*Yard!L$41</f>
        <v>0.10678585357699047</v>
      </c>
      <c r="M70" s="6">
        <f>(1-AMD!D59)*Yard!M$41</f>
        <v>3.575212812860569E-2</v>
      </c>
      <c r="N70" s="6">
        <f>(1-AMD!E59)*Yard!N$41</f>
        <v>5.100070748939186E-2</v>
      </c>
      <c r="O70" s="6">
        <f>(1-AMD!F59)*Yard!O$41</f>
        <v>7.1503553504275716E-2</v>
      </c>
      <c r="P70" s="6">
        <f>(1-AMD!G59)*Yard!P$41</f>
        <v>5.2035546258679026E-3</v>
      </c>
      <c r="Q70" s="6">
        <f>(1-AMD!H59)*Yard!Q$41</f>
        <v>0.12612928297590156</v>
      </c>
      <c r="R70" s="6">
        <f>(1-AMD!I59)*Yard!R$41</f>
        <v>8.212472977031654E-2</v>
      </c>
      <c r="S70" s="6">
        <f>(1-AMD!J59)*Yard!S$41</f>
        <v>9.1154465766768916E-2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0.28677412407891523</v>
      </c>
      <c r="D79" s="6">
        <f>(1-AMD!D$41)*Yard!D$61</f>
        <v>9.6012579237810716E-2</v>
      </c>
      <c r="E79" s="6">
        <f>(1-AMD!E$41)*Yard!E$61</f>
        <v>0.13696274110999637</v>
      </c>
      <c r="F79" s="6">
        <f>(1-AMD!F$41)*Yard!F$61</f>
        <v>0.19202327122791185</v>
      </c>
      <c r="G79" s="6">
        <f>(1-AMD!G$41)*Yard!G$61</f>
        <v>1.3974180754702465E-2</v>
      </c>
      <c r="H79" s="6">
        <f>(1-AMD!H$41)*Yard!H$61</f>
        <v>0.17642843257072774</v>
      </c>
      <c r="I79" s="6">
        <f>(1-AMD!I$41)*Yard!I$61</f>
        <v>6.4195830317501354E-2</v>
      </c>
      <c r="J79" s="6">
        <f>(1-AMD!J$41)*Yard!J$61</f>
        <v>0</v>
      </c>
      <c r="K79" s="6">
        <f>(1-AMD!B$41)*Yard!K$61</f>
        <v>5.8723711614705229E-2</v>
      </c>
      <c r="L79" s="6">
        <f>(1-AMD!C$41)*Yard!L$61</f>
        <v>0.11094573462131892</v>
      </c>
      <c r="M79" s="6">
        <f>(1-AMD!D$41)*Yard!M$61</f>
        <v>3.7144865041921299E-2</v>
      </c>
      <c r="N79" s="6">
        <f>(1-AMD!E$41)*Yard!N$61</f>
        <v>5.2987458254833843E-2</v>
      </c>
      <c r="O79" s="6">
        <f>(1-AMD!F$41)*Yard!O$61</f>
        <v>7.4288999954915447E-2</v>
      </c>
      <c r="P79" s="6">
        <f>(1-AMD!G$41)*Yard!P$61</f>
        <v>5.4062609537774255E-3</v>
      </c>
      <c r="Q79" s="6">
        <f>(1-AMD!H$41)*Yard!Q$61</f>
        <v>0.13104269421728765</v>
      </c>
      <c r="R79" s="6">
        <f>(1-AMD!I$41)*Yard!R$61</f>
        <v>8.532392793373085E-2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0.33336117412916327</v>
      </c>
      <c r="D80" s="6">
        <f>(1-AMD!D$42)*Yard!D$62</f>
        <v>0.11161002147138688</v>
      </c>
      <c r="E80" s="6">
        <f>(1-AMD!E$42)*Yard!E$62</f>
        <v>0.15004701568970835</v>
      </c>
      <c r="F80" s="6">
        <f>(1-AMD!F$42)*Yard!F$62</f>
        <v>0.21036756826868658</v>
      </c>
      <c r="G80" s="6">
        <f>(1-AMD!G$42)*Yard!G$62</f>
        <v>1.6244315343454229E-2</v>
      </c>
      <c r="H80" s="6">
        <f>(1-AMD!H$42)*Yard!H$62</f>
        <v>0.19328292917845602</v>
      </c>
      <c r="I80" s="6">
        <f>(1-AMD!I$42)*Yard!I$62</f>
        <v>7.0328562942005457E-2</v>
      </c>
      <c r="J80" s="6">
        <f>(1-AMD!J$42)*Yard!J$62</f>
        <v>0</v>
      </c>
      <c r="K80" s="6">
        <f>(1-AMD!B$42)*Yard!K$62</f>
        <v>6.9176262541274486E-2</v>
      </c>
      <c r="L80" s="6">
        <f>(1-AMD!C$42)*Yard!L$62</f>
        <v>0.12896909885707752</v>
      </c>
      <c r="M80" s="6">
        <f>(1-AMD!D$42)*Yard!M$62</f>
        <v>4.3179125254120571E-2</v>
      </c>
      <c r="N80" s="6">
        <f>(1-AMD!E$42)*Yard!N$62</f>
        <v>5.8049436771534769E-2</v>
      </c>
      <c r="O80" s="6">
        <f>(1-AMD!F$42)*Yard!O$62</f>
        <v>8.1385949576284977E-2</v>
      </c>
      <c r="P80" s="6">
        <f>(1-AMD!G$42)*Yard!P$62</f>
        <v>6.2845192361356429E-3</v>
      </c>
      <c r="Q80" s="6">
        <f>(1-AMD!H$42)*Yard!Q$62</f>
        <v>0.14356141703860745</v>
      </c>
      <c r="R80" s="6">
        <f>(1-AMD!I$42)*Yard!R$62</f>
        <v>9.3475062266008102E-2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6.9166355718673453E-2</v>
      </c>
      <c r="D81" s="6">
        <f>(1-AMD!D$43)*Yard!D$63</f>
        <v>2.3157041209207186E-2</v>
      </c>
      <c r="E81" s="6">
        <f>(1-AMD!E$43)*Yard!E$63</f>
        <v>4.0615896446570862E-2</v>
      </c>
      <c r="F81" s="6">
        <f>(1-AMD!F$43)*Yard!F$63</f>
        <v>5.6943934067886628E-2</v>
      </c>
      <c r="G81" s="6">
        <f>(1-AMD!G$43)*Yard!G$63</f>
        <v>3.3703987766023663E-3</v>
      </c>
      <c r="H81" s="6">
        <f>(1-AMD!H$43)*Yard!H$63</f>
        <v>5.2319330713223346E-2</v>
      </c>
      <c r="I81" s="6">
        <f>(1-AMD!I$43)*Yard!I$63</f>
        <v>1.9037083920387218E-2</v>
      </c>
      <c r="J81" s="6">
        <f>(1-AMD!J$43)*Yard!J$63</f>
        <v>0</v>
      </c>
      <c r="K81" s="6">
        <f>(1-AMD!B$43)*Yard!K$63</f>
        <v>1.280768210641307E-2</v>
      </c>
      <c r="L81" s="6">
        <f>(1-AMD!C$43)*Yard!L$63</f>
        <v>2.6758732751550544E-2</v>
      </c>
      <c r="M81" s="6">
        <f>(1-AMD!D$43)*Yard!M$63</f>
        <v>8.9588799438008355E-3</v>
      </c>
      <c r="N81" s="6">
        <f>(1-AMD!E$43)*Yard!N$63</f>
        <v>1.5713274281776567E-2</v>
      </c>
      <c r="O81" s="6">
        <f>(1-AMD!F$43)*Yard!O$63</f>
        <v>2.2030183572807682E-2</v>
      </c>
      <c r="P81" s="6">
        <f>(1-AMD!G$43)*Yard!P$63</f>
        <v>1.3039229722624653E-3</v>
      </c>
      <c r="Q81" s="6">
        <f>(1-AMD!H$43)*Yard!Q$63</f>
        <v>3.8860324021512627E-2</v>
      </c>
      <c r="R81" s="6">
        <f>(1-AMD!I$43)*Yard!R$63</f>
        <v>2.5302558880505307E-2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0.2173505663493408</v>
      </c>
      <c r="D82" s="6">
        <f>(1-AMD!D$44)*Yard!D$64</f>
        <v>7.2769426254987002E-2</v>
      </c>
      <c r="E82" s="6">
        <f>(1-AMD!E$44)*Yard!E$64</f>
        <v>0.10380619048050502</v>
      </c>
      <c r="F82" s="6">
        <f>(1-AMD!F$44)*Yard!F$64</f>
        <v>0.14553742213559898</v>
      </c>
      <c r="G82" s="6">
        <f>(1-AMD!G$44)*Yard!G$64</f>
        <v>1.0591248813183816E-2</v>
      </c>
      <c r="H82" s="6">
        <f>(1-AMD!H$44)*Yard!H$64</f>
        <v>0.13371785150609261</v>
      </c>
      <c r="I82" s="6">
        <f>(1-AMD!I$44)*Yard!I$64</f>
        <v>4.8655017678427226E-2</v>
      </c>
      <c r="J82" s="6">
        <f>(1-AMD!J$44)*Yard!J$64</f>
        <v>0</v>
      </c>
      <c r="K82" s="6">
        <f>(1-AMD!B$44)*Yard!K$64</f>
        <v>4.4507613853191359E-2</v>
      </c>
      <c r="L82" s="6">
        <f>(1-AMD!C$44)*Yard!L$64</f>
        <v>8.4087496845955165E-2</v>
      </c>
      <c r="M82" s="6">
        <f>(1-AMD!D$44)*Yard!M$64</f>
        <v>2.8152670607093377E-2</v>
      </c>
      <c r="N82" s="6">
        <f>(1-AMD!E$44)*Yard!N$64</f>
        <v>4.0160018265563438E-2</v>
      </c>
      <c r="O82" s="6">
        <f>(1-AMD!F$44)*Yard!O$64</f>
        <v>5.6304787838123496E-2</v>
      </c>
      <c r="P82" s="6">
        <f>(1-AMD!G$44)*Yard!P$64</f>
        <v>4.0974892135403982E-3</v>
      </c>
      <c r="Q82" s="6">
        <f>(1-AMD!H$44)*Yard!Q$64</f>
        <v>9.9319294917393455E-2</v>
      </c>
      <c r="R82" s="6">
        <f>(1-AMD!I$44)*Yard!R$64</f>
        <v>6.466833128376473E-2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0.25344169302760872</v>
      </c>
      <c r="D83" s="6">
        <f>(1-AMD!D$45)*Yard!D$65</f>
        <v>8.4852811292283795E-2</v>
      </c>
      <c r="E83" s="6">
        <f>(1-AMD!E$45)*Yard!E$65</f>
        <v>0.12174506554757762</v>
      </c>
      <c r="F83" s="6">
        <f>(1-AMD!F$45)*Yard!F$65</f>
        <v>0.17068792251702489</v>
      </c>
      <c r="G83" s="6">
        <f>(1-AMD!G$45)*Yard!G$65</f>
        <v>1.2349928852615103E-2</v>
      </c>
      <c r="H83" s="6">
        <f>(1-AMD!H$45)*Yard!H$65</f>
        <v>0.15682579739353608</v>
      </c>
      <c r="I83" s="6">
        <f>(1-AMD!I$45)*Yard!I$65</f>
        <v>5.7063150945618361E-2</v>
      </c>
      <c r="J83" s="6">
        <f>(1-AMD!J$45)*Yard!J$65</f>
        <v>0</v>
      </c>
      <c r="K83" s="6">
        <f>(1-AMD!B$45)*Yard!K$65</f>
        <v>5.059812745116174E-2</v>
      </c>
      <c r="L83" s="6">
        <f>(1-AMD!C$45)*Yard!L$65</f>
        <v>9.8050250896699415E-2</v>
      </c>
      <c r="M83" s="6">
        <f>(1-AMD!D$45)*Yard!M$65</f>
        <v>3.2827429998237859E-2</v>
      </c>
      <c r="N83" s="6">
        <f>(1-AMD!E$45)*Yard!N$65</f>
        <v>4.7100120267404955E-2</v>
      </c>
      <c r="O83" s="6">
        <f>(1-AMD!F$45)*Yard!O$65</f>
        <v>6.6034887266979939E-2</v>
      </c>
      <c r="P83" s="6">
        <f>(1-AMD!G$45)*Yard!P$65</f>
        <v>4.777878525390797E-3</v>
      </c>
      <c r="Q83" s="6">
        <f>(1-AMD!H$45)*Yard!Q$65</f>
        <v>0.11648278406024433</v>
      </c>
      <c r="R83" s="6">
        <f>(1-AMD!I$45)*Yard!R$65</f>
        <v>7.5843744911079966E-2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3.0811992983658748E-2</v>
      </c>
      <c r="D84" s="6">
        <f>(1-AMD!D$46)*Yard!D$66</f>
        <v>1.031591998518081E-2</v>
      </c>
      <c r="E84" s="6">
        <f>(1-AMD!E$46)*Yard!E$66</f>
        <v>2.1974621110150371E-2</v>
      </c>
      <c r="F84" s="6">
        <f>(1-AMD!F$46)*Yard!F$66</f>
        <v>3.0808660774218594E-2</v>
      </c>
      <c r="G84" s="6">
        <f>(1-AMD!G$46)*Yard!G$66</f>
        <v>1.5014337878259388E-3</v>
      </c>
      <c r="H84" s="6">
        <f>(1-AMD!H$46)*Yard!H$66</f>
        <v>2.8306588546485306E-2</v>
      </c>
      <c r="I84" s="6">
        <f>(1-AMD!I$46)*Yard!I$66</f>
        <v>1.0299728500217908E-2</v>
      </c>
      <c r="J84" s="6">
        <f>(1-AMD!J$46)*Yard!J$66</f>
        <v>0</v>
      </c>
      <c r="K84" s="6">
        <f>(1-AMD!B$46)*Yard!K$66</f>
        <v>5.6018126786442713E-3</v>
      </c>
      <c r="L84" s="6">
        <f>(1-AMD!C$46)*Yard!L$66</f>
        <v>1.1920389287906058E-2</v>
      </c>
      <c r="M84" s="6">
        <f>(1-AMD!D$46)*Yard!M$66</f>
        <v>3.990971377653591E-3</v>
      </c>
      <c r="N84" s="6">
        <f>(1-AMD!E$46)*Yard!N$66</f>
        <v>8.5014311870755931E-3</v>
      </c>
      <c r="O84" s="6">
        <f>(1-AMD!F$46)*Yard!O$66</f>
        <v>1.1919100139432717E-2</v>
      </c>
      <c r="P84" s="6">
        <f>(1-AMD!G$46)*Yard!P$66</f>
        <v>5.8086717241538502E-4</v>
      </c>
      <c r="Q84" s="6">
        <f>(1-AMD!H$46)*Yard!Q$66</f>
        <v>2.1024795001478091E-2</v>
      </c>
      <c r="R84" s="6">
        <f>(1-AMD!I$46)*Yard!R$66</f>
        <v>1.368956967988621E-2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0.25202957017434779</v>
      </c>
      <c r="D85" s="6">
        <f>(1-AMD!D$47)*Yard!D$67</f>
        <v>8.4380029594221931E-2</v>
      </c>
      <c r="E85" s="6">
        <f>(1-AMD!E$47)*Yard!E$67</f>
        <v>0.11975512508851822</v>
      </c>
      <c r="F85" s="6">
        <f>(1-AMD!F$47)*Yard!F$67</f>
        <v>0.16789800408080963</v>
      </c>
      <c r="G85" s="6">
        <f>(1-AMD!G$47)*Yard!G$67</f>
        <v>1.228111769309123E-2</v>
      </c>
      <c r="H85" s="6">
        <f>(1-AMD!H$47)*Yard!H$67</f>
        <v>0.15426245736941255</v>
      </c>
      <c r="I85" s="6">
        <f>(1-AMD!I$47)*Yard!I$67</f>
        <v>5.6130445605345476E-2</v>
      </c>
      <c r="J85" s="6">
        <f>(1-AMD!J$47)*Yard!J$67</f>
        <v>0</v>
      </c>
      <c r="K85" s="6">
        <f>(1-AMD!B$47)*Yard!K$67</f>
        <v>5.0541673351553643E-2</v>
      </c>
      <c r="L85" s="6">
        <f>(1-AMD!C$47)*Yard!L$67</f>
        <v>9.7503935890651428E-2</v>
      </c>
      <c r="M85" s="6">
        <f>(1-AMD!D$47)*Yard!M$67</f>
        <v>3.264452258643611E-2</v>
      </c>
      <c r="N85" s="6">
        <f>(1-AMD!E$47)*Yard!N$67</f>
        <v>4.6330262084446051E-2</v>
      </c>
      <c r="O85" s="6">
        <f>(1-AMD!F$47)*Yard!O$67</f>
        <v>6.4955537617029366E-2</v>
      </c>
      <c r="P85" s="6">
        <f>(1-AMD!G$47)*Yard!P$67</f>
        <v>4.7512572091613723E-3</v>
      </c>
      <c r="Q85" s="6">
        <f>(1-AMD!H$47)*Yard!Q$67</f>
        <v>0.1145788563425762</v>
      </c>
      <c r="R85" s="6">
        <f>(1-AMD!I$47)*Yard!R$67</f>
        <v>7.4604068084045405E-2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0.19577516598975203</v>
      </c>
      <c r="D86" s="6">
        <f>(1-AMD!D$48)*Yard!D$68</f>
        <v>6.5545936885902711E-2</v>
      </c>
      <c r="E86" s="6">
        <f>(1-AMD!E$48)*Yard!E$68</f>
        <v>9.3195243830122967E-2</v>
      </c>
      <c r="F86" s="6">
        <f>(1-AMD!F$48)*Yard!F$68</f>
        <v>0.13066075808727334</v>
      </c>
      <c r="G86" s="6">
        <f>(1-AMD!G$48)*Yard!G$68</f>
        <v>9.5399038027218584E-3</v>
      </c>
      <c r="H86" s="6">
        <f>(1-AMD!H$48)*Yard!H$68</f>
        <v>0.12004937006036105</v>
      </c>
      <c r="I86" s="6">
        <f>(1-AMD!I$48)*Yard!I$68</f>
        <v>0</v>
      </c>
      <c r="J86" s="6">
        <f>(1-AMD!J$48)*Yard!J$68</f>
        <v>0</v>
      </c>
      <c r="K86" s="6">
        <f>(1-AMD!B$48)*Yard!K$68</f>
        <v>3.9218005390190228E-2</v>
      </c>
      <c r="L86" s="6">
        <f>(1-AMD!C$48)*Yard!L$68</f>
        <v>7.574051418030521E-2</v>
      </c>
      <c r="M86" s="6">
        <f>(1-AMD!D$48)*Yard!M$68</f>
        <v>2.5358083274096024E-2</v>
      </c>
      <c r="N86" s="6">
        <f>(1-AMD!E$48)*Yard!N$68</f>
        <v>3.6054908451575121E-2</v>
      </c>
      <c r="O86" s="6">
        <f>(1-AMD!F$48)*Yard!O$68</f>
        <v>5.0549378674701689E-2</v>
      </c>
      <c r="P86" s="6">
        <f>(1-AMD!G$48)*Yard!P$68</f>
        <v>3.6907501295982831E-3</v>
      </c>
      <c r="Q86" s="6">
        <f>(1-AMD!H$48)*Yard!Q$68</f>
        <v>8.9166993452097471E-2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0.23802307777678142</v>
      </c>
      <c r="D87" s="6">
        <f>(1-AMD!D$49)*Yard!D$69</f>
        <v>8.0904917788175018E-2</v>
      </c>
      <c r="E87" s="6">
        <f>(1-AMD!E$49)*Yard!E$69</f>
        <v>8.641608344863011E-2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4.8234891545160523E-2</v>
      </c>
      <c r="L87" s="6">
        <f>(1-AMD!C$49)*Yard!L$69</f>
        <v>9.2085174370562906E-2</v>
      </c>
      <c r="M87" s="6">
        <f>(1-AMD!D$49)*Yard!M$69</f>
        <v>3.1300088762598516E-2</v>
      </c>
      <c r="N87" s="6">
        <f>(1-AMD!E$49)*Yard!N$69</f>
        <v>3.577245678428706E-2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1.8417880532022259</v>
      </c>
      <c r="D88" s="6">
        <f>(1-AMD!D$50)*Yard!D$70</f>
        <v>0.61663450970447375</v>
      </c>
      <c r="E88" s="6">
        <f>(1-AMD!E$50)*Yard!E$70</f>
        <v>0.70298164431951704</v>
      </c>
      <c r="F88" s="6">
        <f>(1-AMD!F$50)*Yard!F$70</f>
        <v>0.98558800635421706</v>
      </c>
      <c r="G88" s="6">
        <f>(1-AMD!G$50)*Yard!G$70</f>
        <v>8.974826180697168E-2</v>
      </c>
      <c r="H88" s="6">
        <f>(1-AMD!H$50)*Yard!H$70</f>
        <v>0.9055451769447177</v>
      </c>
      <c r="I88" s="6">
        <f>(1-AMD!I$50)*Yard!I$70</f>
        <v>0.32949464934270406</v>
      </c>
      <c r="J88" s="6">
        <f>(1-AMD!J$50)*Yard!J$70</f>
        <v>0</v>
      </c>
      <c r="K88" s="6">
        <f>(1-AMD!B$50)*Yard!K$70</f>
        <v>0.41102086583098113</v>
      </c>
      <c r="L88" s="6">
        <f>(1-AMD!C$50)*Yard!L$70</f>
        <v>0.71254172333574772</v>
      </c>
      <c r="M88" s="6">
        <f>(1-AMD!D$50)*Yard!M$70</f>
        <v>0.23856046598260586</v>
      </c>
      <c r="N88" s="6">
        <f>(1-AMD!E$50)*Yard!N$70</f>
        <v>0.27196601229220141</v>
      </c>
      <c r="O88" s="6">
        <f>(1-AMD!F$50)*Yard!O$70</f>
        <v>0.38129934403997839</v>
      </c>
      <c r="P88" s="6">
        <f>(1-AMD!G$50)*Yard!P$70</f>
        <v>3.4721357337040938E-2</v>
      </c>
      <c r="Q88" s="6">
        <f>(1-AMD!H$50)*Yard!Q$70</f>
        <v>0.67259612293350235</v>
      </c>
      <c r="R88" s="6">
        <f>(1-AMD!I$50)*Yard!R$70</f>
        <v>0.43793775352730813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1.6246600590109659</v>
      </c>
      <c r="D89" s="6">
        <f>(1-AMD!D$51)*Yard!D$71</f>
        <v>0.54393960107562378</v>
      </c>
      <c r="E89" s="6">
        <f>(1-AMD!E$51)*Yard!E$71</f>
        <v>0.59297291655629558</v>
      </c>
      <c r="F89" s="6">
        <f>(1-AMD!F$51)*Yard!F$71</f>
        <v>0.83135455864781149</v>
      </c>
      <c r="G89" s="6">
        <f>(1-AMD!G$51)*Yard!G$71</f>
        <v>7.9167858684897466E-2</v>
      </c>
      <c r="H89" s="6">
        <f>(1-AMD!H$51)*Yard!H$71</f>
        <v>0.76383753258049092</v>
      </c>
      <c r="I89" s="6">
        <f>(1-AMD!I$51)*Yard!I$71</f>
        <v>0.27793243933071032</v>
      </c>
      <c r="J89" s="6">
        <f>(1-AMD!J$51)*Yard!J$71</f>
        <v>0</v>
      </c>
      <c r="K89" s="6">
        <f>(1-AMD!B$51)*Yard!K$71</f>
        <v>0.37113404677252582</v>
      </c>
      <c r="L89" s="6">
        <f>(1-AMD!C$51)*Yard!L$71</f>
        <v>0.62854033408985532</v>
      </c>
      <c r="M89" s="6">
        <f>(1-AMD!D$51)*Yard!M$71</f>
        <v>0.2104366243809207</v>
      </c>
      <c r="N89" s="6">
        <f>(1-AMD!E$51)*Yard!N$71</f>
        <v>0.22940638751556469</v>
      </c>
      <c r="O89" s="6">
        <f>(1-AMD!F$51)*Yard!O$71</f>
        <v>0.32163028144959926</v>
      </c>
      <c r="P89" s="6">
        <f>(1-AMD!G$51)*Yard!P$71</f>
        <v>3.0628064050073407E-2</v>
      </c>
      <c r="Q89" s="6">
        <f>(1-AMD!H$51)*Yard!Q$71</f>
        <v>0.56734238781782476</v>
      </c>
      <c r="R89" s="6">
        <f>(1-AMD!I$51)*Yard!R$71</f>
        <v>0.36940541631150853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1.5672773029273133</v>
      </c>
      <c r="D90" s="6">
        <f>(1-AMD!D$52)*Yard!D$72</f>
        <v>0.52472773378089688</v>
      </c>
      <c r="E90" s="6">
        <f>(1-AMD!E$52)*Yard!E$72</f>
        <v>0.57598499410165716</v>
      </c>
      <c r="F90" s="6">
        <f>(1-AMD!F$52)*Yard!F$72</f>
        <v>0.80753730430061688</v>
      </c>
      <c r="G90" s="6">
        <f>(1-AMD!G$52)*Yard!G$72</f>
        <v>7.6371661474666244E-2</v>
      </c>
      <c r="H90" s="6">
        <f>(1-AMD!H$52)*Yard!H$72</f>
        <v>0.59356364436078535</v>
      </c>
      <c r="I90" s="6">
        <f>(1-AMD!I$52)*Yard!I$72</f>
        <v>0</v>
      </c>
      <c r="J90" s="6">
        <f>(1-AMD!J$52)*Yard!J$72</f>
        <v>0</v>
      </c>
      <c r="K90" s="6">
        <f>(1-AMD!B$52)*Yard!K$72</f>
        <v>0.35257631074495593</v>
      </c>
      <c r="L90" s="6">
        <f>(1-AMD!C$52)*Yard!L$72</f>
        <v>0.60634038125678558</v>
      </c>
      <c r="M90" s="6">
        <f>(1-AMD!D$52)*Yard!M$72</f>
        <v>0.20300403353156557</v>
      </c>
      <c r="N90" s="6">
        <f>(1-AMD!E$52)*Yard!N$72</f>
        <v>0.22283418529029972</v>
      </c>
      <c r="O90" s="6">
        <f>(1-AMD!F$52)*Yard!O$72</f>
        <v>0.31241598155870259</v>
      </c>
      <c r="P90" s="6">
        <f>(1-AMD!G$52)*Yard!P$72</f>
        <v>2.9546285299526798E-2</v>
      </c>
      <c r="Q90" s="6">
        <f>(1-AMD!H$52)*Yard!Q$72</f>
        <v>0.44087099801948004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1.5549579601408037</v>
      </c>
      <c r="D91" s="6">
        <f>(1-AMD!D$53)*Yard!D$73</f>
        <v>0.52060319193373217</v>
      </c>
      <c r="E91" s="6">
        <f>(1-AMD!E$53)*Yard!E$73</f>
        <v>0.57145755242367835</v>
      </c>
      <c r="F91" s="6">
        <f>(1-AMD!F$53)*Yard!F$73</f>
        <v>0.8011897812132911</v>
      </c>
      <c r="G91" s="6">
        <f>(1-AMD!G$53)*Yard!G$73</f>
        <v>7.5771353746656417E-2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0.34980493874693286</v>
      </c>
      <c r="L91" s="6">
        <f>(1-AMD!C$53)*Yard!L$73</f>
        <v>0.60157433571522545</v>
      </c>
      <c r="M91" s="6">
        <f>(1-AMD!D$53)*Yard!M$73</f>
        <v>0.20140835147105954</v>
      </c>
      <c r="N91" s="6">
        <f>(1-AMD!E$53)*Yard!N$73</f>
        <v>0.22108263136425471</v>
      </c>
      <c r="O91" s="6">
        <f>(1-AMD!F$53)*Yard!O$73</f>
        <v>0.30996028366681283</v>
      </c>
      <c r="P91" s="6">
        <f>(1-AMD!G$53)*Yard!P$73</f>
        <v>2.9314041256948618E-2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1.3244973072365192</v>
      </c>
      <c r="D92" s="6">
        <f>(1-AMD!D$54)*Yard!D$74</f>
        <v>0.45020149623106331</v>
      </c>
      <c r="E92" s="6">
        <f>(1-AMD!E$54)*Yard!E$74</f>
        <v>0.36947965642218761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0.30250046341039466</v>
      </c>
      <c r="L92" s="6">
        <f>(1-AMD!C$54)*Yard!L$74</f>
        <v>0.51241487434506827</v>
      </c>
      <c r="M92" s="6">
        <f>(1-AMD!D$54)*Yard!M$74</f>
        <v>0.17417169658315285</v>
      </c>
      <c r="N92" s="6">
        <f>(1-AMD!E$54)*Yard!N$74</f>
        <v>0.15294832298078953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0.15497896708052297</v>
      </c>
      <c r="D93" s="6">
        <f>(1-AMD!D$55)*Yard!D$75</f>
        <v>5.1887283780589877E-2</v>
      </c>
      <c r="E93" s="6">
        <f>(1-AMD!E$55)*Yard!E$75</f>
        <v>7.3880263468975596E-2</v>
      </c>
      <c r="F93" s="6">
        <f>(1-AMD!F$55)*Yard!F$75</f>
        <v>0.10358094293030511</v>
      </c>
      <c r="G93" s="6">
        <f>(1-AMD!G$55)*Yard!G$75</f>
        <v>7.5519508816086454E-3</v>
      </c>
      <c r="H93" s="6">
        <f>(1-AMD!H$55)*Yard!H$75</f>
        <v>9.5168795368044956E-2</v>
      </c>
      <c r="I93" s="6">
        <f>(1-AMD!I$55)*Yard!I$75</f>
        <v>3.4628431199822798E-2</v>
      </c>
      <c r="J93" s="6">
        <f>(1-AMD!J$55)*Yard!J$75</f>
        <v>8.0926403604962213E-3</v>
      </c>
      <c r="K93" s="6">
        <f>(1-AMD!B$55)*Yard!K$75</f>
        <v>3.1764748362997058E-2</v>
      </c>
      <c r="L93" s="6">
        <f>(1-AMD!C$55)*Yard!L$75</f>
        <v>5.9957485386199855E-2</v>
      </c>
      <c r="M93" s="6">
        <f>(1-AMD!D$55)*Yard!M$75</f>
        <v>2.0073892074580105E-2</v>
      </c>
      <c r="N93" s="6">
        <f>(1-AMD!E$55)*Yard!N$75</f>
        <v>2.8582425736313994E-2</v>
      </c>
      <c r="O93" s="6">
        <f>(1-AMD!F$55)*Yard!O$75</f>
        <v>4.0072875623217839E-2</v>
      </c>
      <c r="P93" s="6">
        <f>(1-AMD!G$55)*Yard!P$75</f>
        <v>2.9216608753501929E-3</v>
      </c>
      <c r="Q93" s="6">
        <f>(1-AMD!H$55)*Yard!Q$75</f>
        <v>7.0686879482663945E-2</v>
      </c>
      <c r="R93" s="6">
        <f>(1-AMD!I$55)*Yard!R$75</f>
        <v>4.6025322104858449E-2</v>
      </c>
      <c r="S93" s="6">
        <f>(1-AMD!J$55)*Yard!S$75</f>
        <v>5.1085874619562377E-2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0.23789018854420371</v>
      </c>
      <c r="D94" s="6">
        <f>(1-AMD!D$56)*Yard!D$76</f>
        <v>7.9646134918409828E-2</v>
      </c>
      <c r="E94" s="6">
        <f>(1-AMD!E$56)*Yard!E$76</f>
        <v>9.4402742621967586E-2</v>
      </c>
      <c r="F94" s="6">
        <f>(1-AMD!F$56)*Yard!F$76</f>
        <v>0.13235368469004583</v>
      </c>
      <c r="G94" s="6">
        <f>(1-AMD!G$56)*Yard!G$76</f>
        <v>1.1592121517812245E-2</v>
      </c>
      <c r="H94" s="6">
        <f>(1-AMD!H$56)*Yard!H$76</f>
        <v>0.12160480855005296</v>
      </c>
      <c r="I94" s="6">
        <f>(1-AMD!I$56)*Yard!I$76</f>
        <v>4.424752598956469E-2</v>
      </c>
      <c r="J94" s="6">
        <f>(1-AMD!J$56)*Yard!J$76</f>
        <v>1.0340616143104083E-2</v>
      </c>
      <c r="K94" s="6">
        <f>(1-AMD!B$56)*Yard!K$76</f>
        <v>5.3332053841189685E-2</v>
      </c>
      <c r="L94" s="6">
        <f>(1-AMD!C$56)*Yard!L$76</f>
        <v>9.2033762850855669E-2</v>
      </c>
      <c r="M94" s="6">
        <f>(1-AMD!D$56)*Yard!M$76</f>
        <v>3.0813097160188811E-2</v>
      </c>
      <c r="N94" s="6">
        <f>(1-AMD!E$56)*Yard!N$76</f>
        <v>3.652205952716759E-2</v>
      </c>
      <c r="O94" s="6">
        <f>(1-AMD!F$56)*Yard!O$76</f>
        <v>5.1204329626806717E-2</v>
      </c>
      <c r="P94" s="6">
        <f>(1-AMD!G$56)*Yard!P$76</f>
        <v>4.4847018249783467E-3</v>
      </c>
      <c r="Q94" s="6">
        <f>(1-AMD!H$56)*Yard!Q$76</f>
        <v>9.0322299586196836E-2</v>
      </c>
      <c r="R94" s="6">
        <f>(1-AMD!I$56)*Yard!R$76</f>
        <v>5.881024826857395E-2</v>
      </c>
      <c r="S94" s="6">
        <f>(1-AMD!J$56)*Yard!S$76</f>
        <v>6.5276522401058024E-2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0.43087085582872531</v>
      </c>
      <c r="D95" s="6">
        <f>(1-AMD!D$57)*Yard!D$77</f>
        <v>0.14425646776671788</v>
      </c>
      <c r="E95" s="6">
        <f>(1-AMD!E$57)*Yard!E$77</f>
        <v>0.16718716439374498</v>
      </c>
      <c r="F95" s="6">
        <f>(1-AMD!F$57)*Yard!F$77</f>
        <v>0.23439824549380636</v>
      </c>
      <c r="G95" s="6">
        <f>(1-AMD!G$57)*Yard!G$77</f>
        <v>2.0995852539425972E-2</v>
      </c>
      <c r="H95" s="6">
        <f>(1-AMD!H$57)*Yard!H$77</f>
        <v>0.21536199641509784</v>
      </c>
      <c r="I95" s="6">
        <f>(1-AMD!I$57)*Yard!I$77</f>
        <v>7.8362325036014605E-2</v>
      </c>
      <c r="J95" s="6">
        <f>(1-AMD!J$57)*Yard!J$77</f>
        <v>1.8313221025502893E-2</v>
      </c>
      <c r="K95" s="6">
        <f>(1-AMD!B$57)*Yard!K$77</f>
        <v>9.5942288978335191E-2</v>
      </c>
      <c r="L95" s="6">
        <f>(1-AMD!C$57)*Yard!L$77</f>
        <v>0.16669315538970902</v>
      </c>
      <c r="M95" s="6">
        <f>(1-AMD!D$57)*Yard!M$77</f>
        <v>5.5809218637351429E-2</v>
      </c>
      <c r="N95" s="6">
        <f>(1-AMD!E$57)*Yard!N$77</f>
        <v>6.4680531524577048E-2</v>
      </c>
      <c r="O95" s="6">
        <f>(1-AMD!F$57)*Yard!O$77</f>
        <v>9.0682817439631844E-2</v>
      </c>
      <c r="P95" s="6">
        <f>(1-AMD!G$57)*Yard!P$77</f>
        <v>8.1227701120847613E-3</v>
      </c>
      <c r="Q95" s="6">
        <f>(1-AMD!H$57)*Yard!Q$77</f>
        <v>0.15996070378811875</v>
      </c>
      <c r="R95" s="6">
        <f>(1-AMD!I$57)*Yard!R$77</f>
        <v>0.10415289187823913</v>
      </c>
      <c r="S95" s="6">
        <f>(1-AMD!J$57)*Yard!S$77</f>
        <v>0.11560465701107826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8.3063215454650383E-2</v>
      </c>
      <c r="D96" s="6">
        <f>(1-AMD!D$58)*Yard!D$78</f>
        <v>2.7809739045327356E-2</v>
      </c>
      <c r="E96" s="6">
        <f>(1-AMD!E$58)*Yard!E$78</f>
        <v>5.6335694756743854E-2</v>
      </c>
      <c r="F96" s="6">
        <f>(1-AMD!F$58)*Yard!F$78</f>
        <v>7.8983264400346684E-2</v>
      </c>
      <c r="G96" s="6">
        <f>(1-AMD!G$58)*Yard!G$78</f>
        <v>4.0475771325542047E-3</v>
      </c>
      <c r="H96" s="6">
        <f>(1-AMD!H$58)*Yard!H$78</f>
        <v>7.2568774859236976E-2</v>
      </c>
      <c r="I96" s="6">
        <f>(1-AMD!I$58)*Yard!I$78</f>
        <v>2.6405113333107237E-2</v>
      </c>
      <c r="J96" s="6">
        <f>(1-AMD!J$58)*Yard!J$78</f>
        <v>6.1708566769861049E-3</v>
      </c>
      <c r="K96" s="6">
        <f>(1-AMD!B$58)*Yard!K$78</f>
        <v>1.2979902709817076E-2</v>
      </c>
      <c r="L96" s="6">
        <f>(1-AMD!C$58)*Yard!L$78</f>
        <v>3.2135080137457347E-2</v>
      </c>
      <c r="M96" s="6">
        <f>(1-AMD!D$58)*Yard!M$78</f>
        <v>1.0758892344003739E-2</v>
      </c>
      <c r="N96" s="6">
        <f>(1-AMD!E$58)*Yard!N$78</f>
        <v>2.1794870999133045E-2</v>
      </c>
      <c r="O96" s="6">
        <f>(1-AMD!F$58)*Yard!O$78</f>
        <v>3.0556649139219214E-2</v>
      </c>
      <c r="P96" s="6">
        <f>(1-AMD!G$58)*Yard!P$78</f>
        <v>1.5659063377841719E-3</v>
      </c>
      <c r="Q96" s="6">
        <f>(1-AMD!H$58)*Yard!Q$78</f>
        <v>5.3900653284951167E-2</v>
      </c>
      <c r="R96" s="6">
        <f>(1-AMD!I$58)*Yard!R$78</f>
        <v>3.5095550224573044E-2</v>
      </c>
      <c r="S96" s="6">
        <f>(1-AMD!J$58)*Yard!S$78</f>
        <v>3.8954358089931425E-2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4.6930803550233895</v>
      </c>
      <c r="D97" s="6">
        <f>(1-AMD!D$59)*Yard!D$79</f>
        <v>1.5712531627578088</v>
      </c>
      <c r="E97" s="6">
        <f>(1-AMD!E$59)*Yard!E$79</f>
        <v>1.7130080731613748</v>
      </c>
      <c r="F97" s="6">
        <f>(1-AMD!F$59)*Yard!F$79</f>
        <v>2.4016561816917479</v>
      </c>
      <c r="G97" s="6">
        <f>(1-AMD!G$59)*Yard!G$79</f>
        <v>0.22868853104540576</v>
      </c>
      <c r="H97" s="6">
        <f>(1-AMD!H$59)*Yard!H$79</f>
        <v>2.2066098186962013</v>
      </c>
      <c r="I97" s="6">
        <f>(1-AMD!I$59)*Yard!I$79</f>
        <v>0.8029043132895608</v>
      </c>
      <c r="J97" s="6">
        <f>(1-AMD!J$59)*Yard!J$79</f>
        <v>0.18763818129239573</v>
      </c>
      <c r="K97" s="6">
        <f>(1-AMD!B$59)*Yard!K$79</f>
        <v>1.0557601737186093</v>
      </c>
      <c r="L97" s="6">
        <f>(1-AMD!C$59)*Yard!L$79</f>
        <v>1.8156353865513639</v>
      </c>
      <c r="M97" s="6">
        <f>(1-AMD!D$59)*Yard!M$79</f>
        <v>0.60787854196449398</v>
      </c>
      <c r="N97" s="6">
        <f>(1-AMD!E$59)*Yard!N$79</f>
        <v>0.66271997063737886</v>
      </c>
      <c r="O97" s="6">
        <f>(1-AMD!F$59)*Yard!O$79</f>
        <v>0.92914069650265729</v>
      </c>
      <c r="P97" s="6">
        <f>(1-AMD!G$59)*Yard!P$79</f>
        <v>8.8473871754624928E-2</v>
      </c>
      <c r="Q97" s="6">
        <f>(1-AMD!H$59)*Yard!Q$79</f>
        <v>1.638965395287693</v>
      </c>
      <c r="R97" s="6">
        <f>(1-AMD!I$59)*Yard!R$79</f>
        <v>1.067155754913937</v>
      </c>
      <c r="S97" s="6">
        <f>(1-AMD!J$59)*Yard!S$79</f>
        <v>1.1844911149317741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8.5250693081651301E-4</v>
      </c>
      <c r="D106" s="6">
        <f>(1-AMD!D$42)*Yard!D$94</f>
        <v>2.8542111150613847E-4</v>
      </c>
      <c r="E106" s="6">
        <f>(1-AMD!E$42)*Yard!E$94</f>
        <v>6.6694951561197258E-3</v>
      </c>
      <c r="F106" s="6">
        <f>(1-AMD!F$42)*Yard!F$94</f>
        <v>9.3507056513148987E-3</v>
      </c>
      <c r="G106" s="6">
        <f>(1-AMD!G$42)*Yard!G$94</f>
        <v>4.154170458764371E-5</v>
      </c>
      <c r="H106" s="6">
        <f>(1-AMD!H$42)*Yard!H$94</f>
        <v>8.5913042254845955E-3</v>
      </c>
      <c r="I106" s="6">
        <f>(1-AMD!I$42)*Yard!I$94</f>
        <v>3.126060240002088E-3</v>
      </c>
      <c r="J106" s="6">
        <f>(1-AMD!J$42)*Yard!J$94</f>
        <v>0</v>
      </c>
      <c r="K106" s="6">
        <f>(1-AMD!B$42)*Yard!K$94</f>
        <v>1.2224375660551444E-3</v>
      </c>
      <c r="L106" s="6">
        <f>(1-AMD!C$42)*Yard!L$94</f>
        <v>3.2981360509073211E-4</v>
      </c>
      <c r="M106" s="6">
        <f>(1-AMD!D$42)*Yard!M$94</f>
        <v>1.1042228790407851E-4</v>
      </c>
      <c r="N106" s="6">
        <f>(1-AMD!E$42)*Yard!N$94</f>
        <v>2.5802608308042783E-3</v>
      </c>
      <c r="O106" s="6">
        <f>(1-AMD!F$42)*Yard!O$94</f>
        <v>3.6175540978284695E-3</v>
      </c>
      <c r="P106" s="6">
        <f>(1-AMD!G$42)*Yard!P$94</f>
        <v>1.6071446291401329E-5</v>
      </c>
      <c r="Q106" s="6">
        <f>(1-AMD!H$42)*Yard!Q$94</f>
        <v>6.3812143889933398E-3</v>
      </c>
      <c r="R106" s="6">
        <f>(1-AMD!I$42)*Yard!R$94</f>
        <v>4.1549075277202705E-3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7.3878776357258014E-4</v>
      </c>
      <c r="D107" s="6">
        <f>(1-AMD!D$45)*Yard!D$95</f>
        <v>2.4734769539534117E-4</v>
      </c>
      <c r="E107" s="6">
        <f>(1-AMD!E$45)*Yard!E$95</f>
        <v>5.7798256324186649E-3</v>
      </c>
      <c r="F107" s="6">
        <f>(1-AMD!F$45)*Yard!F$95</f>
        <v>8.1033791823180868E-3</v>
      </c>
      <c r="G107" s="6">
        <f>(1-AMD!G$45)*Yard!G$95</f>
        <v>3.6000297379287435E-5</v>
      </c>
      <c r="H107" s="6">
        <f>(1-AMD!H$45)*Yard!H$95</f>
        <v>7.4452772235391136E-3</v>
      </c>
      <c r="I107" s="6">
        <f>(1-AMD!I$45)*Yard!I$95</f>
        <v>2.7090630820940306E-3</v>
      </c>
      <c r="J107" s="6">
        <f>(1-AMD!J$45)*Yard!J$95</f>
        <v>0</v>
      </c>
      <c r="K107" s="6">
        <f>(1-AMD!B$45)*Yard!K$95</f>
        <v>1.0593719333964794E-3</v>
      </c>
      <c r="L107" s="6">
        <f>(1-AMD!C$45)*Yard!L$95</f>
        <v>2.8581850409992274E-4</v>
      </c>
      <c r="M107" s="6">
        <f>(1-AMD!D$45)*Yard!M$95</f>
        <v>9.5692635661140523E-5</v>
      </c>
      <c r="N107" s="6">
        <f>(1-AMD!E$45)*Yard!N$95</f>
        <v>2.2360699481915524E-3</v>
      </c>
      <c r="O107" s="6">
        <f>(1-AMD!F$45)*Yard!O$95</f>
        <v>3.1349946902809963E-3</v>
      </c>
      <c r="P107" s="6">
        <f>(1-AMD!G$45)*Yard!P$95</f>
        <v>1.3927614467168197E-5</v>
      </c>
      <c r="Q107" s="6">
        <f>(1-AMD!H$45)*Yard!Q$95</f>
        <v>5.5299997418275992E-3</v>
      </c>
      <c r="R107" s="6">
        <f>(1-AMD!I$45)*Yard!R$95</f>
        <v>3.600668486431357E-3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6.8571918681473621E-4</v>
      </c>
      <c r="D108" s="6">
        <f>(1-AMD!D$47)*Yard!D$96</f>
        <v>2.2958022440274141E-4</v>
      </c>
      <c r="E108" s="6">
        <f>(1-AMD!E$47)*Yard!E$96</f>
        <v>5.3646494000218099E-3</v>
      </c>
      <c r="F108" s="6">
        <f>(1-AMD!F$47)*Yard!F$96</f>
        <v>7.5212975327043656E-3</v>
      </c>
      <c r="G108" s="6">
        <f>(1-AMD!G$47)*Yard!G$96</f>
        <v>3.3414325278803088E-5</v>
      </c>
      <c r="H108" s="6">
        <f>(1-AMD!H$47)*Yard!H$96</f>
        <v>6.9104683307792186E-3</v>
      </c>
      <c r="I108" s="6">
        <f>(1-AMD!I$47)*Yard!I$96</f>
        <v>2.5144657576625421E-3</v>
      </c>
      <c r="J108" s="6">
        <f>(1-AMD!J$47)*Yard!J$96</f>
        <v>0</v>
      </c>
      <c r="K108" s="6">
        <f>(1-AMD!B$47)*Yard!K$96</f>
        <v>9.8327516577989809E-4</v>
      </c>
      <c r="L108" s="6">
        <f>(1-AMD!C$47)*Yard!L$96</f>
        <v>2.6528759932384664E-4</v>
      </c>
      <c r="M108" s="6">
        <f>(1-AMD!D$47)*Yard!M$96</f>
        <v>8.881884560784235E-5</v>
      </c>
      <c r="N108" s="6">
        <f>(1-AMD!E$47)*Yard!N$96</f>
        <v>2.0754486499885635E-3</v>
      </c>
      <c r="O108" s="6">
        <f>(1-AMD!F$47)*Yard!O$96</f>
        <v>2.909801861487934E-3</v>
      </c>
      <c r="P108" s="6">
        <f>(1-AMD!G$47)*Yard!P$96</f>
        <v>1.2927166552559554E-5</v>
      </c>
      <c r="Q108" s="6">
        <f>(1-AMD!H$47)*Yard!Q$96</f>
        <v>5.132768994053849E-3</v>
      </c>
      <c r="R108" s="6">
        <f>(1-AMD!I$47)*Yard!R$96</f>
        <v>3.3420253938228547E-3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5.3517835172853701E-4</v>
      </c>
      <c r="D109" s="6">
        <f>(1-AMD!D$48)*Yard!D$97</f>
        <v>1.7917883653811509E-4</v>
      </c>
      <c r="E109" s="6">
        <f>(1-AMD!E$48)*Yard!E$97</f>
        <v>4.1869095669344906E-3</v>
      </c>
      <c r="F109" s="6">
        <f>(1-AMD!F$48)*Yard!F$97</f>
        <v>5.8700933178061285E-3</v>
      </c>
      <c r="G109" s="6">
        <f>(1-AMD!G$48)*Yard!G$97</f>
        <v>2.6078639581164963E-5</v>
      </c>
      <c r="H109" s="6">
        <f>(1-AMD!H$48)*Yard!H$97</f>
        <v>5.3933638172178958E-3</v>
      </c>
      <c r="I109" s="6">
        <f>(1-AMD!I$48)*Yard!I$97</f>
        <v>0</v>
      </c>
      <c r="J109" s="6">
        <f>(1-AMD!J$48)*Yard!J$97</f>
        <v>0</v>
      </c>
      <c r="K109" s="6">
        <f>(1-AMD!B$48)*Yard!K$97</f>
        <v>7.6740973949131046E-4</v>
      </c>
      <c r="L109" s="6">
        <f>(1-AMD!C$48)*Yard!L$97</f>
        <v>2.0704711618127022E-4</v>
      </c>
      <c r="M109" s="6">
        <f>(1-AMD!D$48)*Yard!M$97</f>
        <v>6.9319809491751806E-5</v>
      </c>
      <c r="N109" s="6">
        <f>(1-AMD!E$48)*Yard!N$97</f>
        <v>1.6198105710846754E-3</v>
      </c>
      <c r="O109" s="6">
        <f>(1-AMD!F$48)*Yard!O$97</f>
        <v>2.2709922575179075E-3</v>
      </c>
      <c r="P109" s="6">
        <f>(1-AMD!G$48)*Yard!P$97</f>
        <v>1.008917326676504E-5</v>
      </c>
      <c r="Q109" s="6">
        <f>(1-AMD!H$48)*Yard!Q$97</f>
        <v>4.0059355241334887E-3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6.4841335397900542E-4</v>
      </c>
      <c r="D110" s="6">
        <f>(1-AMD!D$49)*Yard!D$98</f>
        <v>2.2039807898637122E-4</v>
      </c>
      <c r="E110" s="6">
        <f>(1-AMD!E$49)*Yard!E$98</f>
        <v>3.8505353969178107E-3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9.4394871429661091E-4</v>
      </c>
      <c r="L110" s="6">
        <f>(1-AMD!C$49)*Yard!L$98</f>
        <v>2.5085490584805266E-4</v>
      </c>
      <c r="M110" s="6">
        <f>(1-AMD!D$49)*Yard!M$98</f>
        <v>8.5266503248185657E-5</v>
      </c>
      <c r="N110" s="6">
        <f>(1-AMD!E$49)*Yard!N$98</f>
        <v>1.5939522550161762E-3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6.0652094845264674E-2</v>
      </c>
      <c r="D111" s="6">
        <f>(1-AMD!D$50)*Yard!D$99</f>
        <v>2.0306448780810143E-2</v>
      </c>
      <c r="E111" s="6">
        <f>(1-AMD!E$50)*Yard!E$99</f>
        <v>7.9100711548302866E-2</v>
      </c>
      <c r="F111" s="6">
        <f>(1-AMD!F$50)*Yard!F$99</f>
        <v>0.11090006862349501</v>
      </c>
      <c r="G111" s="6">
        <f>(1-AMD!G$50)*Yard!G$99</f>
        <v>2.9555084136037727E-3</v>
      </c>
      <c r="H111" s="6">
        <f>(1-AMD!H$50)*Yard!H$99</f>
        <v>0.10189351089643003</v>
      </c>
      <c r="I111" s="6">
        <f>(1-AMD!I$50)*Yard!I$99</f>
        <v>3.7075308331265946E-2</v>
      </c>
      <c r="J111" s="6">
        <f>(1-AMD!J$50)*Yard!J$99</f>
        <v>0</v>
      </c>
      <c r="K111" s="6">
        <f>(1-AMD!B$50)*Yard!K$99</f>
        <v>0</v>
      </c>
      <c r="L111" s="6">
        <f>(1-AMD!C$50)*Yard!L$99</f>
        <v>2.3464778213665029E-2</v>
      </c>
      <c r="M111" s="6">
        <f>(1-AMD!D$50)*Yard!M$99</f>
        <v>7.8560570441048722E-3</v>
      </c>
      <c r="N111" s="6">
        <f>(1-AMD!E$50)*Yard!N$99</f>
        <v>3.0602086502687864E-2</v>
      </c>
      <c r="O111" s="6">
        <f>(1-AMD!F$50)*Yard!O$99</f>
        <v>4.2904462257558902E-2</v>
      </c>
      <c r="P111" s="6">
        <f>(1-AMD!G$50)*Yard!P$99</f>
        <v>1.1434122697783109E-3</v>
      </c>
      <c r="Q111" s="6">
        <f>(1-AMD!H$50)*Yard!Q$99</f>
        <v>7.5681680081661165E-2</v>
      </c>
      <c r="R111" s="6">
        <f>(1-AMD!I$50)*Yard!R$99</f>
        <v>4.9277514139658453E-2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5.3501832536659938E-2</v>
      </c>
      <c r="D112" s="6">
        <f>(1-AMD!D$51)*Yard!D$100</f>
        <v>1.7912525937593207E-2</v>
      </c>
      <c r="E112" s="6">
        <f>(1-AMD!E$51)*Yard!E$100</f>
        <v>6.6722339064597916E-2</v>
      </c>
      <c r="F112" s="6">
        <f>(1-AMD!F$51)*Yard!F$100</f>
        <v>9.3545454094499506E-2</v>
      </c>
      <c r="G112" s="6">
        <f>(1-AMD!G$51)*Yard!G$100</f>
        <v>2.6070841676404835E-3</v>
      </c>
      <c r="H112" s="6">
        <f>(1-AMD!H$51)*Yard!H$100</f>
        <v>8.594832144287802E-2</v>
      </c>
      <c r="I112" s="6">
        <f>(1-AMD!I$51)*Yard!I$100</f>
        <v>3.127343920152529E-2</v>
      </c>
      <c r="J112" s="6">
        <f>(1-AMD!J$51)*Yard!J$100</f>
        <v>0</v>
      </c>
      <c r="K112" s="6">
        <f>(1-AMD!B$51)*Yard!K$100</f>
        <v>0</v>
      </c>
      <c r="L112" s="6">
        <f>(1-AMD!C$51)*Yard!L$100</f>
        <v>2.0698520598508012E-2</v>
      </c>
      <c r="M112" s="6">
        <f>(1-AMD!D$51)*Yard!M$100</f>
        <v>6.9299081827997556E-3</v>
      </c>
      <c r="N112" s="6">
        <f>(1-AMD!E$51)*Yard!N$100</f>
        <v>2.5813203847978586E-2</v>
      </c>
      <c r="O112" s="6">
        <f>(1-AMD!F$51)*Yard!O$100</f>
        <v>3.6190396041949513E-2</v>
      </c>
      <c r="P112" s="6">
        <f>(1-AMD!G$51)*Yard!P$100</f>
        <v>1.0086156452486911E-3</v>
      </c>
      <c r="Q112" s="6">
        <f>(1-AMD!H$51)*Yard!Q$100</f>
        <v>6.3838347602011764E-2</v>
      </c>
      <c r="R112" s="6">
        <f>(1-AMD!I$51)*Yard!R$100</f>
        <v>4.1566136920007941E-2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5.1612155622740782E-2</v>
      </c>
      <c r="D113" s="6">
        <f>(1-AMD!D$52)*Yard!D$101</f>
        <v>1.7279858136708914E-2</v>
      </c>
      <c r="E113" s="6">
        <f>(1-AMD!E$52)*Yard!E$101</f>
        <v>6.4810828622259092E-2</v>
      </c>
      <c r="F113" s="6">
        <f>(1-AMD!F$52)*Yard!F$101</f>
        <v>9.0865495405373739E-2</v>
      </c>
      <c r="G113" s="6">
        <f>(1-AMD!G$52)*Yard!G$101</f>
        <v>2.5150023354741056E-3</v>
      </c>
      <c r="H113" s="6">
        <f>(1-AMD!H$52)*Yard!H$101</f>
        <v>6.6788808779766312E-2</v>
      </c>
      <c r="I113" s="6">
        <f>(1-AMD!I$52)*Yard!I$101</f>
        <v>0</v>
      </c>
      <c r="J113" s="6">
        <f>(1-AMD!J$52)*Yard!J$101</f>
        <v>0</v>
      </c>
      <c r="K113" s="6">
        <f>(1-AMD!B$52)*Yard!K$101</f>
        <v>0</v>
      </c>
      <c r="L113" s="6">
        <f>(1-AMD!C$52)*Yard!L$101</f>
        <v>1.9967451872955861E-2</v>
      </c>
      <c r="M113" s="6">
        <f>(1-AMD!D$52)*Yard!M$101</f>
        <v>6.6851448375509145E-3</v>
      </c>
      <c r="N113" s="6">
        <f>(1-AMD!E$52)*Yard!N$101</f>
        <v>2.50736882764717E-2</v>
      </c>
      <c r="O113" s="6">
        <f>(1-AMD!F$52)*Yard!O$101</f>
        <v>3.5153587067378214E-2</v>
      </c>
      <c r="P113" s="6">
        <f>(1-AMD!G$52)*Yard!P$101</f>
        <v>9.7299148791654461E-4</v>
      </c>
      <c r="Q113" s="6">
        <f>(1-AMD!H$52)*Yard!Q$101</f>
        <v>4.960756788764862E-2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5.1206466191853442E-2</v>
      </c>
      <c r="D114" s="6">
        <f>(1-AMD!D$53)*Yard!D$102</f>
        <v>1.7144032462917326E-2</v>
      </c>
      <c r="E114" s="6">
        <f>(1-AMD!E$53)*Yard!E$102</f>
        <v>6.4301393047211844E-2</v>
      </c>
      <c r="F114" s="6">
        <f>(1-AMD!F$53)*Yard!F$102</f>
        <v>9.0151261119409201E-2</v>
      </c>
      <c r="G114" s="6">
        <f>(1-AMD!G$53)*Yard!G$102</f>
        <v>2.4952335454701234E-3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0</v>
      </c>
      <c r="L114" s="6">
        <f>(1-AMD!C$53)*Yard!L$102</f>
        <v>1.9810500780933642E-2</v>
      </c>
      <c r="M114" s="6">
        <f>(1-AMD!D$53)*Yard!M$102</f>
        <v>6.6325972821965227E-3</v>
      </c>
      <c r="N114" s="6">
        <f>(1-AMD!E$53)*Yard!N$102</f>
        <v>2.4876600396603232E-2</v>
      </c>
      <c r="O114" s="6">
        <f>(1-AMD!F$53)*Yard!O$102</f>
        <v>3.4877267689531331E-2</v>
      </c>
      <c r="P114" s="6">
        <f>(1-AMD!G$53)*Yard!P$102</f>
        <v>9.6534343760304106E-4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4.3617144850698258E-2</v>
      </c>
      <c r="D115" s="6">
        <f>(1-AMD!D$54)*Yard!D$103</f>
        <v>1.4825627629309201E-2</v>
      </c>
      <c r="E115" s="6">
        <f>(1-AMD!E$54)*Yard!E$103</f>
        <v>4.15744905457784E-2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0</v>
      </c>
      <c r="L115" s="6">
        <f>(1-AMD!C$54)*Yard!L$103</f>
        <v>1.6874382209649957E-2</v>
      </c>
      <c r="M115" s="6">
        <f>(1-AMD!D$54)*Yard!M$103</f>
        <v>5.7356644496391199E-3</v>
      </c>
      <c r="N115" s="6">
        <f>(1-AMD!E$54)*Yard!N$103</f>
        <v>1.7210010070193536E-2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4.2560868122783778E-2</v>
      </c>
      <c r="D116" s="6">
        <f>(1-AMD!D$59)*Yard!D$104</f>
        <v>1.4249468065480999E-2</v>
      </c>
      <c r="E116" s="6">
        <f>(1-AMD!E$59)*Yard!E$104</f>
        <v>5.4367871011870704E-2</v>
      </c>
      <c r="F116" s="6">
        <f>(1-AMD!F$59)*Yard!F$104</f>
        <v>7.6224353840963002E-2</v>
      </c>
      <c r="G116" s="6">
        <f>(1-AMD!G$59)*Yard!G$104</f>
        <v>2.0739432685396987E-3</v>
      </c>
      <c r="H116" s="6">
        <f>(1-AMD!H$59)*Yard!H$104</f>
        <v>7.0033924460728897E-2</v>
      </c>
      <c r="I116" s="6">
        <f>(1-AMD!I$59)*Yard!I$104</f>
        <v>2.5482774321805079E-2</v>
      </c>
      <c r="J116" s="6">
        <f>(1-AMD!J$59)*Yard!J$104</f>
        <v>5.9553066895826259E-3</v>
      </c>
      <c r="K116" s="6">
        <f>(1-AMD!B$59)*Yard!K$104</f>
        <v>0</v>
      </c>
      <c r="L116" s="6">
        <f>(1-AMD!C$59)*Yard!L$104</f>
        <v>1.6465735167598045E-2</v>
      </c>
      <c r="M116" s="6">
        <f>(1-AMD!D$59)*Yard!M$104</f>
        <v>5.5127627276886828E-3</v>
      </c>
      <c r="N116" s="6">
        <f>(1-AMD!E$59)*Yard!N$104</f>
        <v>2.1033569219617722E-2</v>
      </c>
      <c r="O116" s="6">
        <f>(1-AMD!F$59)*Yard!O$104</f>
        <v>2.9489295661117028E-2</v>
      </c>
      <c r="P116" s="6">
        <f>(1-AMD!G$59)*Yard!P$104</f>
        <v>8.0235676851987551E-4</v>
      </c>
      <c r="Q116" s="6">
        <f>(1-AMD!H$59)*Yard!Q$104</f>
        <v>5.2017886313561232E-2</v>
      </c>
      <c r="R116" s="6">
        <f>(1-AMD!I$59)*Yard!R$104</f>
        <v>3.3869651487200385E-2</v>
      </c>
      <c r="S116" s="6">
        <f>(1-AMD!J$59)*Yard!S$104</f>
        <v>3.7593669965880504E-2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7.6638364367167503E-4</v>
      </c>
      <c r="D125" s="6">
        <f>(1-AMD!D$50)*Yard!D$119</f>
        <v>2.5658685402989905E-4</v>
      </c>
      <c r="E125" s="6">
        <f>(1-AMD!E$50)*Yard!E$119</f>
        <v>6.2270202666494202E-3</v>
      </c>
      <c r="F125" s="6">
        <f>(1-AMD!F$50)*Yard!F$119</f>
        <v>8.7303509838797602E-3</v>
      </c>
      <c r="G125" s="6">
        <f>(1-AMD!G$50)*Yard!G$119</f>
        <v>3.7345013600907661E-5</v>
      </c>
      <c r="H125" s="6">
        <f>(1-AMD!H$50)*Yard!H$119</f>
        <v>8.0213305920096567E-3</v>
      </c>
      <c r="I125" s="6">
        <f>(1-AMD!I$50)*Yard!I$119</f>
        <v>2.9186677572437415E-3</v>
      </c>
      <c r="J125" s="6">
        <f>(1-AMD!J$50)*Yard!J$119</f>
        <v>0</v>
      </c>
      <c r="K125" s="6">
        <f>(1-AMD!B$50)*Yard!K$119</f>
        <v>1.0901642342091447E-3</v>
      </c>
      <c r="L125" s="6">
        <f>(1-AMD!C$50)*Yard!L$119</f>
        <v>2.9649465976755684E-4</v>
      </c>
      <c r="M125" s="6">
        <f>(1-AMD!D$50)*Yard!M$119</f>
        <v>9.9267035008662741E-5</v>
      </c>
      <c r="N125" s="6">
        <f>(1-AMD!E$50)*Yard!N$119</f>
        <v>2.4090783650869006E-3</v>
      </c>
      <c r="O125" s="6">
        <f>(1-AMD!F$50)*Yard!O$119</f>
        <v>3.3775543958838969E-3</v>
      </c>
      <c r="P125" s="6">
        <f>(1-AMD!G$50)*Yard!P$119</f>
        <v>1.4447851533688906E-5</v>
      </c>
      <c r="Q125" s="6">
        <f>(1-AMD!H$50)*Yard!Q$119</f>
        <v>5.9578649351946711E-3</v>
      </c>
      <c r="R125" s="6">
        <f>(1-AMD!I$50)*Yard!R$119</f>
        <v>3.879258141064601E-3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6.7603484211326394E-4</v>
      </c>
      <c r="D126" s="6">
        <f>(1-AMD!D$51)*Yard!D$120</f>
        <v>2.2633788545042889E-4</v>
      </c>
      <c r="E126" s="6">
        <f>(1-AMD!E$51)*Yard!E$120</f>
        <v>5.2525615694340739E-3</v>
      </c>
      <c r="F126" s="6">
        <f>(1-AMD!F$51)*Yard!F$120</f>
        <v>7.3641491599435492E-3</v>
      </c>
      <c r="G126" s="6">
        <f>(1-AMD!G$51)*Yard!G$120</f>
        <v>3.2942418045945575E-5</v>
      </c>
      <c r="H126" s="6">
        <f>(1-AMD!H$51)*Yard!H$120</f>
        <v>6.7660824919694856E-3</v>
      </c>
      <c r="I126" s="6">
        <f>(1-AMD!I$51)*Yard!I$120</f>
        <v>2.4619290510023832E-3</v>
      </c>
      <c r="J126" s="6">
        <f>(1-AMD!J$51)*Yard!J$120</f>
        <v>0</v>
      </c>
      <c r="K126" s="6">
        <f>(1-AMD!B$51)*Yard!K$120</f>
        <v>9.8437110503068418E-4</v>
      </c>
      <c r="L126" s="6">
        <f>(1-AMD!C$51)*Yard!L$120</f>
        <v>2.6154096862387712E-4</v>
      </c>
      <c r="M126" s="6">
        <f>(1-AMD!D$51)*Yard!M$120</f>
        <v>8.7564465778033687E-5</v>
      </c>
      <c r="N126" s="6">
        <f>(1-AMD!E$51)*Yard!N$120</f>
        <v>2.0320846723402728E-3</v>
      </c>
      <c r="O126" s="6">
        <f>(1-AMD!F$51)*Yard!O$120</f>
        <v>2.8490050873142088E-3</v>
      </c>
      <c r="P126" s="6">
        <f>(1-AMD!G$51)*Yard!P$120</f>
        <v>1.2744597449469612E-5</v>
      </c>
      <c r="Q126" s="6">
        <f>(1-AMD!H$51)*Yard!Q$120</f>
        <v>5.0255260227891931E-3</v>
      </c>
      <c r="R126" s="6">
        <f>(1-AMD!I$51)*Yard!R$120</f>
        <v>3.272197834139047E-3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6.5215739019101274E-4</v>
      </c>
      <c r="D127" s="6">
        <f>(1-AMD!D$52)*Yard!D$121</f>
        <v>2.1834366438168529E-4</v>
      </c>
      <c r="E127" s="6">
        <f>(1-AMD!E$52)*Yard!E$121</f>
        <v>5.1020823381936918E-3</v>
      </c>
      <c r="F127" s="6">
        <f>(1-AMD!F$52)*Yard!F$121</f>
        <v>7.1531756207133916E-3</v>
      </c>
      <c r="G127" s="6">
        <f>(1-AMD!G$52)*Yard!G$121</f>
        <v>3.1778896650160804E-5</v>
      </c>
      <c r="H127" s="6">
        <f>(1-AMD!H$52)*Yard!H$121</f>
        <v>5.2577942437725244E-3</v>
      </c>
      <c r="I127" s="6">
        <f>(1-AMD!I$52)*Yard!I$121</f>
        <v>0</v>
      </c>
      <c r="J127" s="6">
        <f>(1-AMD!J$52)*Yard!J$121</f>
        <v>0</v>
      </c>
      <c r="K127" s="6">
        <f>(1-AMD!B$52)*Yard!K$121</f>
        <v>9.3514980809178264E-4</v>
      </c>
      <c r="L127" s="6">
        <f>(1-AMD!C$52)*Yard!L$121</f>
        <v>2.5230337979710284E-4</v>
      </c>
      <c r="M127" s="6">
        <f>(1-AMD!D$52)*Yard!M$121</f>
        <v>8.44717016311788E-5</v>
      </c>
      <c r="N127" s="6">
        <f>(1-AMD!E$52)*Yard!N$121</f>
        <v>1.9738680221845512E-3</v>
      </c>
      <c r="O127" s="6">
        <f>(1-AMD!F$52)*Yard!O$121</f>
        <v>2.7673847027319914E-3</v>
      </c>
      <c r="P127" s="6">
        <f>(1-AMD!G$52)*Yard!P$121</f>
        <v>1.2294460128267501E-5</v>
      </c>
      <c r="Q127" s="6">
        <f>(1-AMD!H$52)*Yard!Q$121</f>
        <v>3.9052408577505736E-3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6.4703120708001368E-4</v>
      </c>
      <c r="D128" s="6">
        <f>(1-AMD!D$53)*Yard!D$122</f>
        <v>2.1662740750630244E-4</v>
      </c>
      <c r="E128" s="6">
        <f>(1-AMD!E$53)*Yard!E$122</f>
        <v>5.0619782027405682E-3</v>
      </c>
      <c r="F128" s="6">
        <f>(1-AMD!F$53)*Yard!F$122</f>
        <v>7.0969491811936711E-3</v>
      </c>
      <c r="G128" s="6">
        <f>(1-AMD!G$53)*Yard!G$122</f>
        <v>3.1529103508590278E-5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9.2779920649683622E-4</v>
      </c>
      <c r="L128" s="6">
        <f>(1-AMD!C$53)*Yard!L$122</f>
        <v>2.5032018778882838E-4</v>
      </c>
      <c r="M128" s="6">
        <f>(1-AMD!D$53)*Yard!M$122</f>
        <v>8.3807724780234465E-5</v>
      </c>
      <c r="N128" s="6">
        <f>(1-AMD!E$53)*Yard!N$122</f>
        <v>1.9583527354288493E-3</v>
      </c>
      <c r="O128" s="6">
        <f>(1-AMD!F$53)*Yard!O$122</f>
        <v>2.7456320998509184E-3</v>
      </c>
      <c r="P128" s="6">
        <f>(1-AMD!G$53)*Yard!P$122</f>
        <v>1.2197821410656839E-5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5.5113457305165398E-4</v>
      </c>
      <c r="D129" s="6">
        <f>(1-AMD!D$54)*Yard!D$123</f>
        <v>1.8733266429224617E-4</v>
      </c>
      <c r="E129" s="6">
        <f>(1-AMD!E$54)*Yard!E$123</f>
        <v>3.27285545397526E-3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8.0233198228265505E-4</v>
      </c>
      <c r="L129" s="6">
        <f>(1-AMD!C$54)*Yard!L$123</f>
        <v>2.1322017904794083E-4</v>
      </c>
      <c r="M129" s="6">
        <f>(1-AMD!D$54)*Yard!M$123</f>
        <v>7.2474321472438145E-5</v>
      </c>
      <c r="N129" s="6">
        <f>(1-AMD!E$54)*Yard!N$123</f>
        <v>1.3548181729173721E-3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6.4100545583828156E-4</v>
      </c>
      <c r="D130" s="6">
        <f>(1-AMD!D$59)*Yard!D$124</f>
        <v>2.1460997333080857E-4</v>
      </c>
      <c r="E130" s="6">
        <f>(1-AMD!E$59)*Yard!E$124</f>
        <v>5.0148363939575905E-3</v>
      </c>
      <c r="F130" s="6">
        <f>(1-AMD!F$59)*Yard!F$124</f>
        <v>7.030855846168799E-3</v>
      </c>
      <c r="G130" s="6">
        <f>(1-AMD!G$59)*Yard!G$124</f>
        <v>3.123547542305331E-5</v>
      </c>
      <c r="H130" s="6">
        <f>(1-AMD!H$59)*Yard!H$124</f>
        <v>6.4598570196110292E-3</v>
      </c>
      <c r="I130" s="6">
        <f>(1-AMD!I$59)*Yard!I$124</f>
        <v>2.3505048424664983E-3</v>
      </c>
      <c r="J130" s="6">
        <f>(1-AMD!J$59)*Yard!J$124</f>
        <v>5.4931135187503185E-4</v>
      </c>
      <c r="K130" s="6">
        <f>(1-AMD!B$59)*Yard!K$124</f>
        <v>9.1915868474231862E-4</v>
      </c>
      <c r="L130" s="6">
        <f>(1-AMD!C$59)*Yard!L$124</f>
        <v>2.4798897537450576E-4</v>
      </c>
      <c r="M130" s="6">
        <f>(1-AMD!D$59)*Yard!M$124</f>
        <v>8.3027229966173996E-5</v>
      </c>
      <c r="N130" s="6">
        <f>(1-AMD!E$59)*Yard!N$124</f>
        <v>1.9401147489173261E-3</v>
      </c>
      <c r="O130" s="6">
        <f>(1-AMD!F$59)*Yard!O$124</f>
        <v>2.7200622419306483E-3</v>
      </c>
      <c r="P130" s="6">
        <f>(1-AMD!G$59)*Yard!P$124</f>
        <v>1.2084224049807129E-5</v>
      </c>
      <c r="Q130" s="6">
        <f>(1-AMD!H$59)*Yard!Q$124</f>
        <v>4.7980762271349333E-3</v>
      </c>
      <c r="R130" s="6">
        <f>(1-AMD!I$59)*Yard!R$124</f>
        <v>3.1241017492038095E-3</v>
      </c>
      <c r="S130" s="6">
        <f>(1-AMD!J$59)*Yard!S$124</f>
        <v>3.4676013759333177E-3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East Midlands in April 15 (DCP179)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1436057.6141735597</v>
      </c>
      <c r="C27" s="33">
        <f>Loads!E$302</f>
        <v>1524816.3589013075</v>
      </c>
      <c r="D27" s="10"/>
    </row>
    <row r="28" spans="1:4" x14ac:dyDescent="0.25">
      <c r="A28" s="11" t="s">
        <v>172</v>
      </c>
      <c r="B28" s="17">
        <f>Multi!B$120/Input!C$161/(24*Input!F$58)*1000</f>
        <v>964391.47926426714</v>
      </c>
      <c r="C28" s="33">
        <f>Loads!E$303</f>
        <v>904354.03261816665</v>
      </c>
      <c r="D28" s="10"/>
    </row>
    <row r="29" spans="1:4" x14ac:dyDescent="0.25">
      <c r="A29" s="11" t="s">
        <v>173</v>
      </c>
      <c r="B29" s="17">
        <f>Multi!B$122/Input!C$163/(24*Input!F$58)*1000</f>
        <v>337041.24850195053</v>
      </c>
      <c r="C29" s="33">
        <f>Loads!E$305</f>
        <v>94983.554519150435</v>
      </c>
      <c r="D29" s="10"/>
    </row>
    <row r="30" spans="1:4" x14ac:dyDescent="0.25">
      <c r="A30" s="11" t="s">
        <v>174</v>
      </c>
      <c r="B30" s="17">
        <f>Multi!B$123/Input!C$164/(24*Input!F$58)*1000</f>
        <v>431889.79096665513</v>
      </c>
      <c r="C30" s="33">
        <f>Loads!E$306</f>
        <v>81835.597170523499</v>
      </c>
      <c r="D30" s="10"/>
    </row>
    <row r="31" spans="1:4" x14ac:dyDescent="0.25">
      <c r="A31" s="11" t="s">
        <v>175</v>
      </c>
      <c r="B31" s="17">
        <f>Multi!B$125/Input!C$166/(24*Input!F$58)*1000</f>
        <v>190786.44024915327</v>
      </c>
      <c r="C31" s="33">
        <f>Loads!E$308</f>
        <v>8259.1128363314547</v>
      </c>
      <c r="D31" s="10"/>
    </row>
    <row r="32" spans="1:4" x14ac:dyDescent="0.25">
      <c r="A32" s="11" t="s">
        <v>176</v>
      </c>
      <c r="B32" s="17">
        <f>Multi!B$126/Input!C$167/(24*Input!F$58)*1000</f>
        <v>0</v>
      </c>
      <c r="C32" s="33">
        <f>Loads!E$309</f>
        <v>0</v>
      </c>
      <c r="D32" s="10"/>
    </row>
    <row r="33" spans="1:6" x14ac:dyDescent="0.25">
      <c r="A33" s="11" t="s">
        <v>192</v>
      </c>
      <c r="B33" s="17">
        <f>Multi!B$127/Input!C$168/(24*Input!F$58)*1000</f>
        <v>6413.1511546769498</v>
      </c>
      <c r="C33" s="33">
        <f>Loads!E$310</f>
        <v>155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0</v>
      </c>
      <c r="C35" s="33">
        <f>Loads!E$312</f>
        <v>0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2605989.5432091476</v>
      </c>
      <c r="C44" s="17">
        <f>SUMPRODUCT(C$7:C$15,$C$27:$C$35)</f>
        <v>8259.1128363314547</v>
      </c>
      <c r="D44" s="17">
        <f>SUMPRODUCT(D$7:D$15,$C$27:$C$35)</f>
        <v>0</v>
      </c>
      <c r="E44" s="17">
        <f>SUMPRODUCT(E$7:E$15,$C$27:$C$35)</f>
        <v>155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3169380.1329064323</v>
      </c>
      <c r="C53" s="17">
        <f>SUMPRODUCT(C$7:C$15,$B$27:$B$35)</f>
        <v>190786.44024915327</v>
      </c>
      <c r="D53" s="17">
        <f>SUMPRODUCT(D$7:D$15,$B$27:$B$35)</f>
        <v>0</v>
      </c>
      <c r="E53" s="17">
        <f>SUMPRODUCT(E$7:E$15,$B$27:$B$35)</f>
        <v>6413.1511546769498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1.2802006908582471</v>
      </c>
      <c r="C63" s="6">
        <f>IF(C44,C53/C44/Input!$E58,0)</f>
        <v>24.315908478424177</v>
      </c>
      <c r="D63" s="6">
        <f>IF(D44,D53/D44/Input!$E58,0)</f>
        <v>0</v>
      </c>
      <c r="E63" s="6">
        <f>IF(E44,E53/E44/Input!$E58,0)</f>
        <v>43.552809199843466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1.2802006908582471</v>
      </c>
      <c r="C72" s="10"/>
    </row>
    <row r="73" spans="1:3" x14ac:dyDescent="0.25">
      <c r="A73" s="11" t="s">
        <v>172</v>
      </c>
      <c r="B73" s="6">
        <f t="shared" si="0"/>
        <v>1.2802006908582471</v>
      </c>
      <c r="C73" s="10"/>
    </row>
    <row r="74" spans="1:3" x14ac:dyDescent="0.25">
      <c r="A74" s="11" t="s">
        <v>173</v>
      </c>
      <c r="B74" s="6">
        <f t="shared" si="0"/>
        <v>1.2802006908582471</v>
      </c>
      <c r="C74" s="10"/>
    </row>
    <row r="75" spans="1:3" x14ac:dyDescent="0.25">
      <c r="A75" s="11" t="s">
        <v>174</v>
      </c>
      <c r="B75" s="6">
        <f t="shared" si="0"/>
        <v>1.2802006908582471</v>
      </c>
      <c r="C75" s="10"/>
    </row>
    <row r="76" spans="1:3" x14ac:dyDescent="0.25">
      <c r="A76" s="11" t="s">
        <v>175</v>
      </c>
      <c r="B76" s="6">
        <f t="shared" si="0"/>
        <v>24.315908478424177</v>
      </c>
      <c r="C76" s="10"/>
    </row>
    <row r="77" spans="1:3" x14ac:dyDescent="0.25">
      <c r="A77" s="11" t="s">
        <v>176</v>
      </c>
      <c r="B77" s="6">
        <f t="shared" si="0"/>
        <v>0</v>
      </c>
      <c r="C77" s="10"/>
    </row>
    <row r="78" spans="1:3" x14ac:dyDescent="0.25">
      <c r="A78" s="11" t="s">
        <v>192</v>
      </c>
      <c r="B78" s="6">
        <f t="shared" si="0"/>
        <v>43.552809199843466</v>
      </c>
      <c r="C78" s="10"/>
    </row>
    <row r="79" spans="1:3" x14ac:dyDescent="0.25">
      <c r="A79" s="11" t="s">
        <v>177</v>
      </c>
      <c r="B79" s="6">
        <f t="shared" si="0"/>
        <v>1.2802006908582471</v>
      </c>
      <c r="C79" s="10"/>
    </row>
    <row r="80" spans="1:3" x14ac:dyDescent="0.25">
      <c r="A80" s="11" t="s">
        <v>178</v>
      </c>
      <c r="B80" s="6">
        <f t="shared" si="0"/>
        <v>1.2802006908582471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0.13739883416020354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0.86734851693716042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0.13739883416020354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0.86734851693716042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0.13739883416020354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0.86734851693716042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0.13739883416020354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0.86734851693716042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2.6097294747137636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16.474266345382102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0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0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1.7585101784108976</v>
      </c>
      <c r="D95" s="6">
        <f>Standing!D$33*$B78</f>
        <v>0</v>
      </c>
      <c r="E95" s="6">
        <f>Standing!E$33*$B78</f>
        <v>9.6934264556719238</v>
      </c>
      <c r="F95" s="6">
        <f>Standing!F$33*$B78</f>
        <v>47.141723177820808</v>
      </c>
      <c r="G95" s="6">
        <f>Standing!G$33*$B78</f>
        <v>3.7017449424180322</v>
      </c>
      <c r="H95" s="6">
        <f>Standing!H$33*$B78</f>
        <v>34.663087006449466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0.68032359687088007</v>
      </c>
      <c r="M95" s="6">
        <f>Standing!M$33*$B78</f>
        <v>0</v>
      </c>
      <c r="N95" s="6">
        <f>Standing!N$33*$B78</f>
        <v>4.0126521029307973</v>
      </c>
      <c r="O95" s="6">
        <f>Standing!O$33*$B78</f>
        <v>28.128912172016019</v>
      </c>
      <c r="P95" s="6">
        <f>Standing!P$33*$B78</f>
        <v>2.2087877011986374</v>
      </c>
      <c r="Q95" s="6">
        <f>Standing!Q$33*$B78</f>
        <v>37.028527341279421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0.13739883416020354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0.86734851693716042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0.13739883416020354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0.86734851693716042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East Midlands in April 15 (DCP179)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0.19092249039530373</v>
      </c>
      <c r="D9" s="6">
        <f>ABS(Standing!D$63)</f>
        <v>6.3921250901684878E-2</v>
      </c>
      <c r="E9" s="6">
        <f>ABS(Standing!E$63)</f>
        <v>9.1184194906273788E-2</v>
      </c>
      <c r="F9" s="6">
        <f>ABS(Standing!F$63)</f>
        <v>0.12784124535098285</v>
      </c>
      <c r="G9" s="6">
        <f>ABS(Standing!G$63)</f>
        <v>9.3034383750318292E-3</v>
      </c>
      <c r="H9" s="6">
        <f>ABS(Standing!H$63)</f>
        <v>9.3967071348944928E-2</v>
      </c>
      <c r="I9" s="6">
        <f>ABS(Standing!I$63)</f>
        <v>0</v>
      </c>
      <c r="J9" s="6">
        <f>ABS(Standing!J$63)</f>
        <v>0</v>
      </c>
      <c r="K9" s="6">
        <f>ABS(Standing!K$63)</f>
        <v>3.9095846958806815E-2</v>
      </c>
      <c r="L9" s="6">
        <f>ABS(Standing!L$63)</f>
        <v>7.3863135388078996E-2</v>
      </c>
      <c r="M9" s="6">
        <f>ABS(Standing!M$63)</f>
        <v>2.4729532910192184E-2</v>
      </c>
      <c r="N9" s="6">
        <f>ABS(Standing!N$63)</f>
        <v>3.5276883931641578E-2</v>
      </c>
      <c r="O9" s="6">
        <f>ABS(Standing!O$63)</f>
        <v>4.9458579730387482E-2</v>
      </c>
      <c r="P9" s="6">
        <f>ABS(Standing!P$63)</f>
        <v>3.5992675710798754E-3</v>
      </c>
      <c r="Q9" s="6">
        <f>ABS(Standing!Q$63)</f>
        <v>6.9794295725760902E-2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0.1839353910212761</v>
      </c>
      <c r="D10" s="6">
        <f>ABS(Standing!D$64)</f>
        <v>6.1581955351760434E-2</v>
      </c>
      <c r="E10" s="6">
        <f>ABS(Standing!E$64)</f>
        <v>8.784717039003323E-2</v>
      </c>
      <c r="F10" s="6">
        <f>ABS(Standing!F$64)</f>
        <v>0.12316270023292308</v>
      </c>
      <c r="G10" s="6">
        <f>ABS(Standing!G$64)</f>
        <v>8.9629648754881198E-3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3.7665074883461644E-2</v>
      </c>
      <c r="L10" s="6">
        <f>ABS(Standing!L$64)</f>
        <v>7.1160001430601236E-2</v>
      </c>
      <c r="M10" s="6">
        <f>ABS(Standing!M$64)</f>
        <v>2.3824517982097317E-2</v>
      </c>
      <c r="N10" s="6">
        <f>ABS(Standing!N$64)</f>
        <v>3.3985872625817551E-2</v>
      </c>
      <c r="O10" s="6">
        <f>ABS(Standing!O$64)</f>
        <v>4.764856766340167E-2</v>
      </c>
      <c r="P10" s="6">
        <f>ABS(Standing!P$64)</f>
        <v>3.4675468914429175E-3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0.14653359164844298</v>
      </c>
      <c r="D11" s="6">
        <f>ABS(Standing!D$65)</f>
        <v>4.980730564555258E-2</v>
      </c>
      <c r="E11" s="6">
        <f>ABS(Standing!E$65)</f>
        <v>5.3121924281384097E-2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3.0463402569265288E-2</v>
      </c>
      <c r="L11" s="6">
        <f>ABS(Standing!L$65)</f>
        <v>5.6690180902315826E-2</v>
      </c>
      <c r="M11" s="6">
        <f>ABS(Standing!M$65)</f>
        <v>1.9269200567181448E-2</v>
      </c>
      <c r="N11" s="6">
        <f>ABS(Standing!N$65)</f>
        <v>2.1990139622372649E-2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5.2718184912008255E-2</v>
      </c>
      <c r="D21" s="6">
        <f>D9*Input!D$370*Input!$E$58</f>
        <v>1.7650159066460547E-2</v>
      </c>
      <c r="E21" s="6">
        <f>E9*Input!E$370*Input!$E$58</f>
        <v>2.5178098390443923E-2</v>
      </c>
      <c r="F21" s="6">
        <f>F9*Input!F$370*Input!$E$58</f>
        <v>3.5299971196899427E-2</v>
      </c>
      <c r="G21" s="6">
        <f>G9*Input!G$370*Input!$E$58</f>
        <v>2.5688978996497823E-3</v>
      </c>
      <c r="H21" s="6">
        <f>H9*Input!H$370*Input!$E$58</f>
        <v>2.5946515953970621E-2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1.0795281818284153E-2</v>
      </c>
      <c r="L21" s="6">
        <f>L9*Input!C$370*Input!$E$58</f>
        <v>2.0395346936377647E-2</v>
      </c>
      <c r="M21" s="6">
        <f>M9*Input!D$370*Input!$E$58</f>
        <v>6.8284050037678169E-3</v>
      </c>
      <c r="N21" s="6">
        <f>N9*Input!E$370*Input!$E$58</f>
        <v>9.7407764081495485E-3</v>
      </c>
      <c r="O21" s="6">
        <f>O9*Input!F$370*Input!$E$58</f>
        <v>1.3656675786667854E-2</v>
      </c>
      <c r="P21" s="6">
        <f>P9*Input!G$370*Input!$E$58</f>
        <v>9.9384233343653792E-4</v>
      </c>
      <c r="Q21" s="6">
        <f>Q9*Input!H$370*Input!$E$58</f>
        <v>1.9271844716962461E-2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5.0788882627945717E-2</v>
      </c>
      <c r="D22" s="6">
        <f>D10*Input!D$370*Input!$E$58</f>
        <v>1.7004224608401602E-2</v>
      </c>
      <c r="E22" s="6">
        <f>E10*Input!E$370*Input!$E$58</f>
        <v>2.4256667525285873E-2</v>
      </c>
      <c r="F22" s="6">
        <f>F10*Input!F$370*Input!$E$58</f>
        <v>3.4008114977433751E-2</v>
      </c>
      <c r="G22" s="6">
        <f>G10*Input!G$370*Input!$E$58</f>
        <v>2.4748851677321325E-3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1.0400212035364328E-2</v>
      </c>
      <c r="L22" s="6">
        <f>L10*Input!C$370*Input!$E$58</f>
        <v>1.9648948146391263E-2</v>
      </c>
      <c r="M22" s="6">
        <f>M10*Input!D$370*Input!$E$58</f>
        <v>6.5785091207388024E-3</v>
      </c>
      <c r="N22" s="6">
        <f>N10*Input!E$370*Input!$E$58</f>
        <v>9.3842978570736271E-3</v>
      </c>
      <c r="O22" s="6">
        <f>O10*Input!F$370*Input!$E$58</f>
        <v>1.3156888932626945E-2</v>
      </c>
      <c r="P22" s="6">
        <f>P10*Input!G$370*Input!$E$58</f>
        <v>9.574711592943043E-4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4.0461367146158611E-2</v>
      </c>
      <c r="D23" s="6">
        <f>D11*Input!D$370*Input!$E$58</f>
        <v>1.375296720441135E-2</v>
      </c>
      <c r="E23" s="6">
        <f>E11*Input!E$370*Input!$E$58</f>
        <v>1.4668211279610429E-2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8.4116611215908285E-3</v>
      </c>
      <c r="L23" s="6">
        <f>L11*Input!C$370*Input!$E$58</f>
        <v>1.5653490761175393E-2</v>
      </c>
      <c r="M23" s="6">
        <f>M11*Input!D$370*Input!$E$58</f>
        <v>5.3206789650813878E-3</v>
      </c>
      <c r="N23" s="6">
        <f>N11*Input!E$370*Input!$E$58</f>
        <v>6.07199416083898E-3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0.13355802509367634</v>
      </c>
      <c r="D62" s="6">
        <f>Yard!D$11*$B$43*LAFs!$I$35/LAFs!D$77*(1-Contrib!D$115)*D30/(24*Input!$F$58)*100</f>
        <v>4.8343406569653691E-2</v>
      </c>
      <c r="E62" s="6">
        <f>Yard!E$11*$B$43*LAFs!$I$35/LAFs!E$77*(1-Contrib!E$115)*E30/(24*Input!$F$58)*100</f>
        <v>6.8962270683040505E-2</v>
      </c>
      <c r="F62" s="6">
        <f>Yard!F$11*$B$43*LAFs!$I$35/LAFs!F$77*(1-Contrib!F$115)*F30/(24*Input!$F$58)*100</f>
        <v>9.6685862888995958E-2</v>
      </c>
      <c r="G62" s="6">
        <f>Yard!G$11*$B$43*LAFs!$I$35/LAFs!G$77*(1-Contrib!G$115)*G30/(24*Input!$F$58)*100</f>
        <v>8.6723825126788917E-2</v>
      </c>
      <c r="H62" s="6">
        <f>Yard!H$11*$B$43*LAFs!$I$35/LAFs!H$77*(1-Contrib!H$115)*H30/(24*Input!$F$58)*100</f>
        <v>8.2167221677346997E-2</v>
      </c>
      <c r="I62" s="6">
        <f>Yard!I$11*$B$43*LAFs!$I$35/LAFs!I$77*(1-Contrib!I$115)*I30/(24*Input!$F$58)*100</f>
        <v>2.9897635792603301E-2</v>
      </c>
      <c r="J62" s="6">
        <f>Yard!J$11*$B$43*LAFs!$I$35/LAFs!J$77*(1-Contrib!J$115)*J30/(24*Input!$F$58)*100</f>
        <v>6.9870567541008306E-3</v>
      </c>
      <c r="K62" s="6">
        <f>Yard!K$11*$B$43*LAFs!$I$35/LAFs!B$77*(1-Contrib!K$115)*B30/(24*Input!$F$58)*100</f>
        <v>2.7349130520828827E-2</v>
      </c>
      <c r="L62" s="6">
        <f>Yard!L$11*$B$43*LAFs!$I$35/LAFs!C$77*(1-Contrib!L$115)*C30/(24*Input!$F$58)*100</f>
        <v>5.167025880100988E-2</v>
      </c>
      <c r="M62" s="6">
        <f>Yard!M$11*$B$43*LAFs!$I$35/LAFs!D$77*(1-Contrib!M$115)*D30/(24*Input!$F$58)*100</f>
        <v>1.8702854635836607E-2</v>
      </c>
      <c r="N62" s="6">
        <f>Yard!N$11*$B$43*LAFs!$I$35/LAFs!E$77*(1-Contrib!N$115)*E30/(24*Input!$F$58)*100</f>
        <v>2.6679777356686234E-2</v>
      </c>
      <c r="O62" s="6">
        <f>Yard!O$11*$B$43*LAFs!$I$35/LAFs!F$77*(1-Contrib!O$115)*F30/(24*Input!$F$58)*100</f>
        <v>3.7405341643599335E-2</v>
      </c>
      <c r="P62" s="6">
        <f>Yard!P$11*$B$43*LAFs!$I$35/LAFs!G$77*(1-Contrib!P$115)*G30/(24*Input!$F$58)*100</f>
        <v>3.3551278445243159E-2</v>
      </c>
      <c r="Q62" s="6">
        <f>Yard!Q$11*$B$43*LAFs!$I$35/LAFs!H$77*(1-Contrib!Q$115)*H30/(24*Input!$F$58)*100</f>
        <v>6.1029925551439469E-2</v>
      </c>
      <c r="R62" s="6">
        <f>Yard!R$11*$B$43*LAFs!$I$35/LAFs!I$77*(1-Contrib!R$115)*I30/(24*Input!$F$58)*100</f>
        <v>3.9737529823047638E-2</v>
      </c>
      <c r="S62" s="6">
        <f>Yard!S$11*$B$43*LAFs!$I$35/LAFs!J$77*(1-Contrib!S$115)*J30/(24*Input!$F$58)*100</f>
        <v>4.4106730238766573E-2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0.13355802509367634</v>
      </c>
      <c r="D63" s="6">
        <f>Yard!D$11*$B$44*LAFs!$I$36/LAFs!D$77*(1-Contrib!D$116)*D31/(24*Input!$F$58)*100</f>
        <v>4.8343406569653691E-2</v>
      </c>
      <c r="E63" s="6">
        <f>Yard!E$11*$B$44*LAFs!$I$36/LAFs!E$77*(1-Contrib!E$116)*E31/(24*Input!$F$58)*100</f>
        <v>6.8962270683040505E-2</v>
      </c>
      <c r="F63" s="6">
        <f>Yard!F$11*$B$44*LAFs!$I$36/LAFs!F$77*(1-Contrib!F$116)*F31/(24*Input!$F$58)*100</f>
        <v>9.6685862888995958E-2</v>
      </c>
      <c r="G63" s="6">
        <f>Yard!G$11*$B$44*LAFs!$I$36/LAFs!G$77*(1-Contrib!G$116)*G31/(24*Input!$F$58)*100</f>
        <v>8.6723825126788917E-2</v>
      </c>
      <c r="H63" s="6">
        <f>Yard!H$11*$B$44*LAFs!$I$36/LAFs!H$77*(1-Contrib!H$116)*H31/(24*Input!$F$58)*100</f>
        <v>8.2167221677346997E-2</v>
      </c>
      <c r="I63" s="6">
        <f>Yard!I$11*$B$44*LAFs!$I$36/LAFs!I$77*(1-Contrib!I$116)*I31/(24*Input!$F$58)*100</f>
        <v>2.9897635792603301E-2</v>
      </c>
      <c r="J63" s="6">
        <f>Yard!J$11*$B$44*LAFs!$I$36/LAFs!J$77*(1-Contrib!J$116)*J31/(24*Input!$F$58)*100</f>
        <v>6.9870567541008306E-3</v>
      </c>
      <c r="K63" s="6">
        <f>Yard!K$11*$B$44*LAFs!$I$36/LAFs!B$77*(1-Contrib!K$116)*B31/(24*Input!$F$58)*100</f>
        <v>2.7349130520828827E-2</v>
      </c>
      <c r="L63" s="6">
        <f>Yard!L$11*$B$44*LAFs!$I$36/LAFs!C$77*(1-Contrib!L$116)*C31/(24*Input!$F$58)*100</f>
        <v>5.167025880100988E-2</v>
      </c>
      <c r="M63" s="6">
        <f>Yard!M$11*$B$44*LAFs!$I$36/LAFs!D$77*(1-Contrib!M$116)*D31/(24*Input!$F$58)*100</f>
        <v>1.8702854635836607E-2</v>
      </c>
      <c r="N63" s="6">
        <f>Yard!N$11*$B$44*LAFs!$I$36/LAFs!E$77*(1-Contrib!N$116)*E31/(24*Input!$F$58)*100</f>
        <v>2.6679777356686234E-2</v>
      </c>
      <c r="O63" s="6">
        <f>Yard!O$11*$B$44*LAFs!$I$36/LAFs!F$77*(1-Contrib!O$116)*F31/(24*Input!$F$58)*100</f>
        <v>3.7405341643599335E-2</v>
      </c>
      <c r="P63" s="6">
        <f>Yard!P$11*$B$44*LAFs!$I$36/LAFs!G$77*(1-Contrib!P$116)*G31/(24*Input!$F$58)*100</f>
        <v>3.3551278445243159E-2</v>
      </c>
      <c r="Q63" s="6">
        <f>Yard!Q$11*$B$44*LAFs!$I$36/LAFs!H$77*(1-Contrib!Q$116)*H31/(24*Input!$F$58)*100</f>
        <v>6.1029925551439469E-2</v>
      </c>
      <c r="R63" s="6">
        <f>Yard!R$11*$B$44*LAFs!$I$36/LAFs!I$77*(1-Contrib!R$116)*I31/(24*Input!$F$58)*100</f>
        <v>3.9737529823047638E-2</v>
      </c>
      <c r="S63" s="6">
        <f>Yard!S$11*$B$44*LAFs!$I$36/LAFs!J$77*(1-Contrib!S$116)*J31/(24*Input!$F$58)*100</f>
        <v>4.4106730238766573E-2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0.12867026571238899</v>
      </c>
      <c r="D64" s="6">
        <f>Yard!D$11*$B$45*LAFs!$I$37/LAFs!D$77*(1-Contrib!D$117)*D32/(24*Input!$F$58)*100</f>
        <v>4.6574205963261964E-2</v>
      </c>
      <c r="E64" s="6">
        <f>Yard!E$11*$B$45*LAFs!$I$37/LAFs!E$77*(1-Contrib!E$117)*E32/(24*Input!$F$58)*100</f>
        <v>6.6438491335079272E-2</v>
      </c>
      <c r="F64" s="6">
        <f>Yard!F$11*$B$45*LAFs!$I$37/LAFs!F$77*(1-Contrib!F$117)*F32/(24*Input!$F$58)*100</f>
        <v>9.3147496452070211E-2</v>
      </c>
      <c r="G64" s="6">
        <f>Yard!G$11*$B$45*LAFs!$I$37/LAFs!G$77*(1-Contrib!G$117)*G32/(24*Input!$F$58)*100</f>
        <v>8.3550034637244947E-2</v>
      </c>
      <c r="H64" s="6">
        <f>Yard!H$11*$B$45*LAFs!$I$37/LAFs!H$77*(1-Contrib!H$117)*H32/(24*Input!$F$58)*100</f>
        <v>7.9160187032247378E-2</v>
      </c>
      <c r="I64" s="6">
        <f>Yard!I$11*$B$45*LAFs!$I$37/LAFs!I$77*(1-Contrib!I$117)*I32/(24*Input!$F$58)*100</f>
        <v>2.8803486266798968E-2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2.6348247427660343E-2</v>
      </c>
      <c r="L64" s="6">
        <f>Yard!L$11*$B$45*LAFs!$I$37/LAFs!C$77*(1-Contrib!L$117)*C32/(24*Input!$F$58)*100</f>
        <v>4.9779306969316928E-2</v>
      </c>
      <c r="M64" s="6">
        <f>Yard!M$11*$B$45*LAFs!$I$37/LAFs!D$77*(1-Contrib!M$117)*D32/(24*Input!$F$58)*100</f>
        <v>1.801839517981331E-2</v>
      </c>
      <c r="N64" s="6">
        <f>Yard!N$11*$B$45*LAFs!$I$37/LAFs!E$77*(1-Contrib!N$117)*E32/(24*Input!$F$58)*100</f>
        <v>2.5703390262205507E-2</v>
      </c>
      <c r="O64" s="6">
        <f>Yard!O$11*$B$45*LAFs!$I$37/LAFs!F$77*(1-Contrib!O$117)*F32/(24*Input!$F$58)*100</f>
        <v>3.6036436185462123E-2</v>
      </c>
      <c r="P64" s="6">
        <f>Yard!P$11*$B$45*LAFs!$I$37/LAFs!G$77*(1-Contrib!P$117)*G32/(24*Input!$F$58)*100</f>
        <v>3.2323418300860975E-2</v>
      </c>
      <c r="Q64" s="6">
        <f>Yard!Q$11*$B$45*LAFs!$I$37/LAFs!H$77*(1-Contrib!Q$117)*H32/(24*Input!$F$58)*100</f>
        <v>5.8796442457150738E-2</v>
      </c>
      <c r="R64" s="6">
        <f>Yard!R$11*$B$45*LAFs!$I$37/LAFs!I$77*(1-Contrib!R$117)*I32/(24*Input!$F$58)*100</f>
        <v>3.8283274385790628E-2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0.12867026571238899</v>
      </c>
      <c r="D65" s="6">
        <f>Yard!D$11*$B$46*LAFs!$I$38/LAFs!D$77*(1-Contrib!D$118)*D33/(24*Input!$F$58)*100</f>
        <v>4.6574205963261964E-2</v>
      </c>
      <c r="E65" s="6">
        <f>Yard!E$11*$B$46*LAFs!$I$38/LAFs!E$77*(1-Contrib!E$118)*E33/(24*Input!$F$58)*100</f>
        <v>6.6438491335079272E-2</v>
      </c>
      <c r="F65" s="6">
        <f>Yard!F$11*$B$46*LAFs!$I$38/LAFs!F$77*(1-Contrib!F$118)*F33/(24*Input!$F$58)*100</f>
        <v>9.3147496452070211E-2</v>
      </c>
      <c r="G65" s="6">
        <f>Yard!G$11*$B$46*LAFs!$I$38/LAFs!G$77*(1-Contrib!G$118)*G33/(24*Input!$F$58)*100</f>
        <v>8.3550034637244947E-2</v>
      </c>
      <c r="H65" s="6">
        <f>Yard!H$11*$B$46*LAFs!$I$38/LAFs!H$77*(1-Contrib!H$118)*H33/(24*Input!$F$58)*100</f>
        <v>7.9160187032247378E-2</v>
      </c>
      <c r="I65" s="6">
        <f>Yard!I$11*$B$46*LAFs!$I$38/LAFs!I$77*(1-Contrib!I$118)*I33/(24*Input!$F$58)*100</f>
        <v>2.8803486266798968E-2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2.6348247427660343E-2</v>
      </c>
      <c r="L65" s="6">
        <f>Yard!L$11*$B$46*LAFs!$I$38/LAFs!C$77*(1-Contrib!L$118)*C33/(24*Input!$F$58)*100</f>
        <v>4.9779306969316928E-2</v>
      </c>
      <c r="M65" s="6">
        <f>Yard!M$11*$B$46*LAFs!$I$38/LAFs!D$77*(1-Contrib!M$118)*D33/(24*Input!$F$58)*100</f>
        <v>1.801839517981331E-2</v>
      </c>
      <c r="N65" s="6">
        <f>Yard!N$11*$B$46*LAFs!$I$38/LAFs!E$77*(1-Contrib!N$118)*E33/(24*Input!$F$58)*100</f>
        <v>2.5703390262205507E-2</v>
      </c>
      <c r="O65" s="6">
        <f>Yard!O$11*$B$46*LAFs!$I$38/LAFs!F$77*(1-Contrib!O$118)*F33/(24*Input!$F$58)*100</f>
        <v>3.6036436185462123E-2</v>
      </c>
      <c r="P65" s="6">
        <f>Yard!P$11*$B$46*LAFs!$I$38/LAFs!G$77*(1-Contrib!P$118)*G33/(24*Input!$F$58)*100</f>
        <v>3.2323418300860975E-2</v>
      </c>
      <c r="Q65" s="6">
        <f>Yard!Q$11*$B$46*LAFs!$I$38/LAFs!H$77*(1-Contrib!Q$118)*H33/(24*Input!$F$58)*100</f>
        <v>5.8796442457150738E-2</v>
      </c>
      <c r="R65" s="6">
        <f>Yard!R$11*$B$46*LAFs!$I$38/LAFs!I$77*(1-Contrib!R$118)*I33/(24*Input!$F$58)*100</f>
        <v>3.8283274385790628E-2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0.12634858000627752</v>
      </c>
      <c r="D66" s="6">
        <f>Yard!D$11*$B$47*LAFs!$I$39/LAFs!D$77*(1-Contrib!D$119)*D34/(24*Input!$F$58)*100</f>
        <v>4.573383567522591E-2</v>
      </c>
      <c r="E66" s="6">
        <f>Yard!E$11*$B$47*LAFs!$I$39/LAFs!E$77*(1-Contrib!E$119)*E34/(24*Input!$F$58)*100</f>
        <v>6.0971711989542897E-2</v>
      </c>
      <c r="F66" s="6">
        <f>Yard!F$11*$B$47*LAFs!$I$39/LAFs!F$77*(1-Contrib!F$119)*F34/(24*Input!$F$58)*100</f>
        <v>5.9304345711665263E-2</v>
      </c>
      <c r="G66" s="6">
        <f>Yard!G$11*$B$47*LAFs!$I$39/LAFs!G$77*(1-Contrib!G$119)*G34/(24*Input!$F$58)*100</f>
        <v>5.3193916391498029E-2</v>
      </c>
      <c r="H66" s="6">
        <f>Yard!H$11*$B$47*LAFs!$I$39/LAFs!H$77*(1-Contrib!H$119)*H34/(24*Input!$F$58)*100</f>
        <v>5.404730137320668E-2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2.5872827958405314E-2</v>
      </c>
      <c r="L66" s="6">
        <f>Yard!L$11*$B$47*LAFs!$I$39/LAFs!C$77*(1-Contrib!L$119)*C34/(24*Input!$F$58)*100</f>
        <v>4.8881104849262766E-2</v>
      </c>
      <c r="M66" s="6">
        <f>Yard!M$11*$B$47*LAFs!$I$39/LAFs!D$77*(1-Contrib!M$119)*D34/(24*Input!$F$58)*100</f>
        <v>1.7693276938202246E-2</v>
      </c>
      <c r="N66" s="6">
        <f>Yard!N$11*$B$47*LAFs!$I$39/LAFs!E$77*(1-Contrib!N$119)*E34/(24*Input!$F$58)*100</f>
        <v>2.5239606392327151E-2</v>
      </c>
      <c r="O66" s="6">
        <f>Yard!O$11*$B$47*LAFs!$I$39/LAFs!F$77*(1-Contrib!O$119)*F34/(24*Input!$F$58)*100</f>
        <v>3.5386206092846949E-2</v>
      </c>
      <c r="P66" s="6">
        <f>Yard!P$11*$B$47*LAFs!$I$39/LAFs!G$77*(1-Contrib!P$119)*G34/(24*Input!$F$58)*100</f>
        <v>3.1740184732279436E-2</v>
      </c>
      <c r="Q66" s="6">
        <f>Yard!Q$11*$B$47*LAFs!$I$39/LAFs!H$77*(1-Contrib!Q$119)*H34/(24*Input!$F$58)*100</f>
        <v>5.7735537987363604E-2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0.12634858000627752</v>
      </c>
      <c r="D67" s="6">
        <f>Yard!D$11*$B$48*LAFs!$I$40/LAFs!D$77*(1-Contrib!D$120)*D35/(24*Input!$F$58)*100</f>
        <v>4.573383567522591E-2</v>
      </c>
      <c r="E67" s="6">
        <f>Yard!E$11*$B$48*LAFs!$I$40/LAFs!E$77*(1-Contrib!E$120)*E35/(24*Input!$F$58)*100</f>
        <v>6.0971711989542897E-2</v>
      </c>
      <c r="F67" s="6">
        <f>Yard!F$11*$B$48*LAFs!$I$40/LAFs!F$77*(1-Contrib!F$120)*F35/(24*Input!$F$58)*100</f>
        <v>5.9304345711665263E-2</v>
      </c>
      <c r="G67" s="6">
        <f>Yard!G$11*$B$48*LAFs!$I$40/LAFs!G$77*(1-Contrib!G$120)*G35/(24*Input!$F$58)*100</f>
        <v>5.3193916391498029E-2</v>
      </c>
      <c r="H67" s="6">
        <f>Yard!H$11*$B$48*LAFs!$I$40/LAFs!H$77*(1-Contrib!H$120)*H35/(24*Input!$F$58)*100</f>
        <v>5.404730137320668E-2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2.5872827958405314E-2</v>
      </c>
      <c r="L67" s="6">
        <f>Yard!L$11*$B$48*LAFs!$I$40/LAFs!C$77*(1-Contrib!L$120)*C35/(24*Input!$F$58)*100</f>
        <v>4.8881104849262766E-2</v>
      </c>
      <c r="M67" s="6">
        <f>Yard!M$11*$B$48*LAFs!$I$40/LAFs!D$77*(1-Contrib!M$120)*D35/(24*Input!$F$58)*100</f>
        <v>1.7693276938202246E-2</v>
      </c>
      <c r="N67" s="6">
        <f>Yard!N$11*$B$48*LAFs!$I$40/LAFs!E$77*(1-Contrib!N$120)*E35/(24*Input!$F$58)*100</f>
        <v>2.5239606392327151E-2</v>
      </c>
      <c r="O67" s="6">
        <f>Yard!O$11*$B$48*LAFs!$I$40/LAFs!F$77*(1-Contrib!O$120)*F35/(24*Input!$F$58)*100</f>
        <v>3.5386206092846949E-2</v>
      </c>
      <c r="P67" s="6">
        <f>Yard!P$11*$B$48*LAFs!$I$40/LAFs!G$77*(1-Contrib!P$120)*G35/(24*Input!$F$58)*100</f>
        <v>3.1740184732279436E-2</v>
      </c>
      <c r="Q67" s="6">
        <f>Yard!Q$11*$B$48*LAFs!$I$40/LAFs!H$77*(1-Contrib!Q$120)*H35/(24*Input!$F$58)*100</f>
        <v>5.7735537987363604E-2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3.6878508387319139E-2</v>
      </c>
      <c r="D77" s="6">
        <f>D62*Input!D$370*Input!$E$58</f>
        <v>1.3348750278390917E-2</v>
      </c>
      <c r="E77" s="6">
        <f>E62*Input!E$370*Input!$E$58</f>
        <v>1.9042103056025932E-2</v>
      </c>
      <c r="F77" s="6">
        <f>F62*Input!F$370*Input!$E$58</f>
        <v>2.6697238170346756E-2</v>
      </c>
      <c r="G77" s="6">
        <f>G62*Input!G$370*Input!$E$58</f>
        <v>2.394648550751978E-2</v>
      </c>
      <c r="H77" s="6">
        <f>H62*Input!H$370*Input!$E$58</f>
        <v>2.2688300247517102E-2</v>
      </c>
      <c r="I77" s="6">
        <f>I62*Input!I$370*Input!$E$58</f>
        <v>8.2554396230791419E-3</v>
      </c>
      <c r="J77" s="6">
        <f>J62*Input!J$370*Input!$E$58</f>
        <v>1.9292905156994759E-3</v>
      </c>
      <c r="K77" s="6">
        <f>K62*Input!B$370*Input!$E$58</f>
        <v>7.5517374458843097E-3</v>
      </c>
      <c r="L77" s="6">
        <f>L62*Input!C$370*Input!$E$58</f>
        <v>1.4267372336716409E-2</v>
      </c>
      <c r="M77" s="6">
        <f>M62*Input!D$370*Input!$E$58</f>
        <v>5.1642975483557696E-3</v>
      </c>
      <c r="N77" s="6">
        <f>N62*Input!E$370*Input!$E$58</f>
        <v>7.3669133122495276E-3</v>
      </c>
      <c r="O77" s="6">
        <f>O62*Input!F$370*Input!$E$58</f>
        <v>1.0328493585963707E-2</v>
      </c>
      <c r="P77" s="6">
        <f>P62*Input!G$370*Input!$E$58</f>
        <v>9.26429619396015E-3</v>
      </c>
      <c r="Q77" s="6">
        <f>Q62*Input!H$370*Input!$E$58</f>
        <v>1.685179621177843E-2</v>
      </c>
      <c r="R77" s="6">
        <f>R62*Input!I$370*Input!$E$58</f>
        <v>1.0972465532061788E-2</v>
      </c>
      <c r="S77" s="6">
        <f>S62*Input!J$370*Input!$E$58</f>
        <v>1.217890441182176E-2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3.6878508387319139E-2</v>
      </c>
      <c r="D78" s="6">
        <f>D63*Input!D$370*Input!$E$58</f>
        <v>1.3348750278390917E-2</v>
      </c>
      <c r="E78" s="6">
        <f>E63*Input!E$370*Input!$E$58</f>
        <v>1.9042103056025932E-2</v>
      </c>
      <c r="F78" s="6">
        <f>F63*Input!F$370*Input!$E$58</f>
        <v>2.6697238170346756E-2</v>
      </c>
      <c r="G78" s="6">
        <f>G63*Input!G$370*Input!$E$58</f>
        <v>2.394648550751978E-2</v>
      </c>
      <c r="H78" s="6">
        <f>H63*Input!H$370*Input!$E$58</f>
        <v>2.2688300247517102E-2</v>
      </c>
      <c r="I78" s="6">
        <f>I63*Input!I$370*Input!$E$58</f>
        <v>8.2554396230791419E-3</v>
      </c>
      <c r="J78" s="6">
        <f>J63*Input!J$370*Input!$E$58</f>
        <v>1.9292905156994759E-3</v>
      </c>
      <c r="K78" s="6">
        <f>K63*Input!B$370*Input!$E$58</f>
        <v>7.5517374458843097E-3</v>
      </c>
      <c r="L78" s="6">
        <f>L63*Input!C$370*Input!$E$58</f>
        <v>1.4267372336716409E-2</v>
      </c>
      <c r="M78" s="6">
        <f>M63*Input!D$370*Input!$E$58</f>
        <v>5.1642975483557696E-3</v>
      </c>
      <c r="N78" s="6">
        <f>N63*Input!E$370*Input!$E$58</f>
        <v>7.3669133122495276E-3</v>
      </c>
      <c r="O78" s="6">
        <f>O63*Input!F$370*Input!$E$58</f>
        <v>1.0328493585963707E-2</v>
      </c>
      <c r="P78" s="6">
        <f>P63*Input!G$370*Input!$E$58</f>
        <v>9.26429619396015E-3</v>
      </c>
      <c r="Q78" s="6">
        <f>Q63*Input!H$370*Input!$E$58</f>
        <v>1.685179621177843E-2</v>
      </c>
      <c r="R78" s="6">
        <f>R63*Input!I$370*Input!$E$58</f>
        <v>1.0972465532061788E-2</v>
      </c>
      <c r="S78" s="6">
        <f>S63*Input!J$370*Input!$E$58</f>
        <v>1.217890441182176E-2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3.552888319473655E-2</v>
      </c>
      <c r="D79" s="6">
        <f>D64*Input!D$370*Input!$E$58</f>
        <v>1.2860232427397651E-2</v>
      </c>
      <c r="E79" s="6">
        <f>E64*Input!E$370*Input!$E$58</f>
        <v>1.8345228287278411E-2</v>
      </c>
      <c r="F79" s="6">
        <f>F64*Input!F$370*Input!$E$58</f>
        <v>2.5720212070791525E-2</v>
      </c>
      <c r="G79" s="6">
        <f>G64*Input!G$370*Input!$E$58</f>
        <v>2.3070127391965536E-2</v>
      </c>
      <c r="H79" s="6">
        <f>H64*Input!H$370*Input!$E$58</f>
        <v>2.1857987338184361E-2</v>
      </c>
      <c r="I79" s="6">
        <f>I64*Input!I$370*Input!$E$58</f>
        <v>7.9533192343113762E-3</v>
      </c>
      <c r="J79" s="6">
        <f>J64*Input!J$370*Input!$E$58</f>
        <v>0</v>
      </c>
      <c r="K79" s="6">
        <f>K64*Input!B$370*Input!$E$58</f>
        <v>7.2753701102618281E-3</v>
      </c>
      <c r="L79" s="6">
        <f>L64*Input!C$370*Input!$E$58</f>
        <v>1.3745236112133923E-2</v>
      </c>
      <c r="M79" s="6">
        <f>M64*Input!D$370*Input!$E$58</f>
        <v>4.9753022126428409E-3</v>
      </c>
      <c r="N79" s="6">
        <f>N64*Input!E$370*Input!$E$58</f>
        <v>7.097309897345614E-3</v>
      </c>
      <c r="O79" s="6">
        <f>O64*Input!F$370*Input!$E$58</f>
        <v>9.9505066294783041E-3</v>
      </c>
      <c r="P79" s="6">
        <f>P64*Input!G$370*Input!$E$58</f>
        <v>8.9252551621592287E-3</v>
      </c>
      <c r="Q79" s="6">
        <f>Q64*Input!H$370*Input!$E$58</f>
        <v>1.6235079058556895E-2</v>
      </c>
      <c r="R79" s="6">
        <f>R64*Input!I$370*Input!$E$58</f>
        <v>1.0570911441226955E-2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3.552888319473655E-2</v>
      </c>
      <c r="D80" s="6">
        <f>D65*Input!D$370*Input!$E$58</f>
        <v>1.2860232427397651E-2</v>
      </c>
      <c r="E80" s="6">
        <f>E65*Input!E$370*Input!$E$58</f>
        <v>1.8345228287278411E-2</v>
      </c>
      <c r="F80" s="6">
        <f>F65*Input!F$370*Input!$E$58</f>
        <v>2.5720212070791525E-2</v>
      </c>
      <c r="G80" s="6">
        <f>G65*Input!G$370*Input!$E$58</f>
        <v>2.3070127391965536E-2</v>
      </c>
      <c r="H80" s="6">
        <f>H65*Input!H$370*Input!$E$58</f>
        <v>2.1857987338184361E-2</v>
      </c>
      <c r="I80" s="6">
        <f>I65*Input!I$370*Input!$E$58</f>
        <v>7.9533192343113762E-3</v>
      </c>
      <c r="J80" s="6">
        <f>J65*Input!J$370*Input!$E$58</f>
        <v>0</v>
      </c>
      <c r="K80" s="6">
        <f>K65*Input!B$370*Input!$E$58</f>
        <v>7.2753701102618281E-3</v>
      </c>
      <c r="L80" s="6">
        <f>L65*Input!C$370*Input!$E$58</f>
        <v>1.3745236112133923E-2</v>
      </c>
      <c r="M80" s="6">
        <f>M65*Input!D$370*Input!$E$58</f>
        <v>4.9753022126428409E-3</v>
      </c>
      <c r="N80" s="6">
        <f>N65*Input!E$370*Input!$E$58</f>
        <v>7.097309897345614E-3</v>
      </c>
      <c r="O80" s="6">
        <f>O65*Input!F$370*Input!$E$58</f>
        <v>9.9505066294783041E-3</v>
      </c>
      <c r="P80" s="6">
        <f>P65*Input!G$370*Input!$E$58</f>
        <v>8.9252551621592287E-3</v>
      </c>
      <c r="Q80" s="6">
        <f>Q65*Input!H$370*Input!$E$58</f>
        <v>1.6235079058556895E-2</v>
      </c>
      <c r="R80" s="6">
        <f>R65*Input!I$370*Input!$E$58</f>
        <v>1.0570911441226955E-2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3.4887811228259825E-2</v>
      </c>
      <c r="D81" s="6">
        <f>D66*Input!D$370*Input!$E$58</f>
        <v>1.2628186448175855E-2</v>
      </c>
      <c r="E81" s="6">
        <f>E66*Input!E$370*Input!$E$58</f>
        <v>1.6835722079736177E-2</v>
      </c>
      <c r="F81" s="6">
        <f>F66*Input!F$370*Input!$E$58</f>
        <v>1.6375323079224489E-2</v>
      </c>
      <c r="G81" s="6">
        <f>G66*Input!G$370*Input!$E$58</f>
        <v>1.4688089992512893E-2</v>
      </c>
      <c r="H81" s="6">
        <f>H66*Input!H$370*Input!$E$58</f>
        <v>1.4923729634409969E-2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7.1440956258411502E-3</v>
      </c>
      <c r="L81" s="6">
        <f>L66*Input!C$370*Input!$E$58</f>
        <v>1.3497221405457239E-2</v>
      </c>
      <c r="M81" s="6">
        <f>M66*Input!D$370*Input!$E$58</f>
        <v>4.8855294281792009E-3</v>
      </c>
      <c r="N81" s="6">
        <f>N66*Input!E$370*Input!$E$58</f>
        <v>6.9692482752662524E-3</v>
      </c>
      <c r="O81" s="6">
        <f>O66*Input!F$370*Input!$E$58</f>
        <v>9.770962825147736E-3</v>
      </c>
      <c r="P81" s="6">
        <f>P66*Input!G$370*Input!$E$58</f>
        <v>8.7642106720537908E-3</v>
      </c>
      <c r="Q81" s="6">
        <f>Q66*Input!H$370*Input!$E$58</f>
        <v>1.5942138410776668E-2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3.4887811228259825E-2</v>
      </c>
      <c r="D82" s="6">
        <f>D67*Input!D$370*Input!$E$58</f>
        <v>1.2628186448175855E-2</v>
      </c>
      <c r="E82" s="6">
        <f>E67*Input!E$370*Input!$E$58</f>
        <v>1.6835722079736177E-2</v>
      </c>
      <c r="F82" s="6">
        <f>F67*Input!F$370*Input!$E$58</f>
        <v>1.6375323079224489E-2</v>
      </c>
      <c r="G82" s="6">
        <f>G67*Input!G$370*Input!$E$58</f>
        <v>1.4688089992512893E-2</v>
      </c>
      <c r="H82" s="6">
        <f>H67*Input!H$370*Input!$E$58</f>
        <v>1.4923729634409969E-2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7.1440956258411502E-3</v>
      </c>
      <c r="L82" s="6">
        <f>L67*Input!C$370*Input!$E$58</f>
        <v>1.3497221405457239E-2</v>
      </c>
      <c r="M82" s="6">
        <f>M67*Input!D$370*Input!$E$58</f>
        <v>4.8855294281792009E-3</v>
      </c>
      <c r="N82" s="6">
        <f>N67*Input!E$370*Input!$E$58</f>
        <v>6.9692482752662524E-3</v>
      </c>
      <c r="O82" s="6">
        <f>O67*Input!F$370*Input!$E$58</f>
        <v>9.770962825147736E-3</v>
      </c>
      <c r="P82" s="6">
        <f>P67*Input!G$370*Input!$E$58</f>
        <v>8.7642106720537908E-3</v>
      </c>
      <c r="Q82" s="6">
        <f>Q67*Input!H$370*Input!$E$58</f>
        <v>1.5942138410776668E-2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East Midlands in April 15 (DCP179)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0.28677412407891523</v>
      </c>
      <c r="D15" s="7">
        <f>Standing!$D$79</f>
        <v>9.6012579237810716E-2</v>
      </c>
      <c r="E15" s="7">
        <f>Standing!$E$79</f>
        <v>0.13696274110999637</v>
      </c>
      <c r="F15" s="7">
        <f>Standing!$F$79</f>
        <v>0.19202327122791185</v>
      </c>
      <c r="G15" s="7">
        <f>Standing!$G$79</f>
        <v>1.3974180754702465E-2</v>
      </c>
      <c r="H15" s="7">
        <f>Standing!$H$79</f>
        <v>0.17642843257072774</v>
      </c>
      <c r="I15" s="7">
        <f>Standing!$I$79</f>
        <v>6.4195830317501354E-2</v>
      </c>
      <c r="J15" s="7">
        <f>Standing!$J$79</f>
        <v>0</v>
      </c>
      <c r="K15" s="9"/>
      <c r="L15" s="9"/>
      <c r="M15" s="7">
        <f>Standing!$K$79</f>
        <v>5.8723711614705229E-2</v>
      </c>
      <c r="N15" s="7">
        <f>Standing!$L$79</f>
        <v>0.11094573462131892</v>
      </c>
      <c r="O15" s="7">
        <f>Standing!$M$79</f>
        <v>3.7144865041921299E-2</v>
      </c>
      <c r="P15" s="7">
        <f>Standing!$N$79</f>
        <v>5.2987458254833843E-2</v>
      </c>
      <c r="Q15" s="7">
        <f>Standing!$O$79</f>
        <v>7.4288999954915447E-2</v>
      </c>
      <c r="R15" s="7">
        <f>Standing!$P$79</f>
        <v>5.4062609537774255E-3</v>
      </c>
      <c r="S15" s="7">
        <f>Standing!$Q$79</f>
        <v>0.13104269421728765</v>
      </c>
      <c r="T15" s="7">
        <f>Standing!$R$79</f>
        <v>8.532392793373085E-2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0.33336117412916327</v>
      </c>
      <c r="D16" s="7">
        <f>Standing!$D$80</f>
        <v>0.11161002147138688</v>
      </c>
      <c r="E16" s="7">
        <f>Standing!$E$80</f>
        <v>0.15004701568970835</v>
      </c>
      <c r="F16" s="7">
        <f>Standing!$F$80</f>
        <v>0.21036756826868658</v>
      </c>
      <c r="G16" s="7">
        <f>Standing!$G$80</f>
        <v>1.6244315343454229E-2</v>
      </c>
      <c r="H16" s="7">
        <f>Standing!$H$80</f>
        <v>0.19328292917845602</v>
      </c>
      <c r="I16" s="7">
        <f>Standing!$I$80</f>
        <v>7.0328562942005457E-2</v>
      </c>
      <c r="J16" s="7">
        <f>Standing!$J$80</f>
        <v>0</v>
      </c>
      <c r="K16" s="9"/>
      <c r="L16" s="9"/>
      <c r="M16" s="7">
        <f>Standing!$K$80</f>
        <v>6.9176262541274486E-2</v>
      </c>
      <c r="N16" s="7">
        <f>Standing!$L$80</f>
        <v>0.12896909885707752</v>
      </c>
      <c r="O16" s="7">
        <f>Standing!$M$80</f>
        <v>4.3179125254120571E-2</v>
      </c>
      <c r="P16" s="7">
        <f>Standing!$N$80</f>
        <v>5.8049436771534769E-2</v>
      </c>
      <c r="Q16" s="7">
        <f>Standing!$O$80</f>
        <v>8.1385949576284977E-2</v>
      </c>
      <c r="R16" s="7">
        <f>Standing!$P$80</f>
        <v>6.2845192361356429E-3</v>
      </c>
      <c r="S16" s="7">
        <f>Standing!$Q$80</f>
        <v>0.14356141703860745</v>
      </c>
      <c r="T16" s="7">
        <f>Standing!$R$80</f>
        <v>9.3475062266008102E-2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6.9166355718673453E-2</v>
      </c>
      <c r="D17" s="7">
        <f>Standing!$D$81</f>
        <v>2.3157041209207186E-2</v>
      </c>
      <c r="E17" s="7">
        <f>Standing!$E$81</f>
        <v>4.0615896446570862E-2</v>
      </c>
      <c r="F17" s="7">
        <f>Standing!$F$81</f>
        <v>5.6943934067886628E-2</v>
      </c>
      <c r="G17" s="7">
        <f>Standing!$G$81</f>
        <v>3.3703987766023663E-3</v>
      </c>
      <c r="H17" s="7">
        <f>Standing!$H$81</f>
        <v>5.2319330713223346E-2</v>
      </c>
      <c r="I17" s="7">
        <f>Standing!$I$81</f>
        <v>1.9037083920387218E-2</v>
      </c>
      <c r="J17" s="7">
        <f>Standing!$J$81</f>
        <v>0</v>
      </c>
      <c r="K17" s="9"/>
      <c r="L17" s="9"/>
      <c r="M17" s="7">
        <f>Standing!$K$81</f>
        <v>1.280768210641307E-2</v>
      </c>
      <c r="N17" s="7">
        <f>Standing!$L$81</f>
        <v>2.6758732751550544E-2</v>
      </c>
      <c r="O17" s="7">
        <f>Standing!$M$81</f>
        <v>8.9588799438008355E-3</v>
      </c>
      <c r="P17" s="7">
        <f>Standing!$N$81</f>
        <v>1.5713274281776567E-2</v>
      </c>
      <c r="Q17" s="7">
        <f>Standing!$O$81</f>
        <v>2.2030183572807682E-2</v>
      </c>
      <c r="R17" s="7">
        <f>Standing!$P$81</f>
        <v>1.3039229722624653E-3</v>
      </c>
      <c r="S17" s="7">
        <f>Standing!$Q$81</f>
        <v>3.8860324021512627E-2</v>
      </c>
      <c r="T17" s="7">
        <f>Standing!$R$81</f>
        <v>2.5302558880505307E-2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0.2173505663493408</v>
      </c>
      <c r="D18" s="7">
        <f>Standing!$D$82</f>
        <v>7.2769426254987002E-2</v>
      </c>
      <c r="E18" s="7">
        <f>Standing!$E$82</f>
        <v>0.10380619048050502</v>
      </c>
      <c r="F18" s="7">
        <f>Standing!$F$82</f>
        <v>0.14553742213559898</v>
      </c>
      <c r="G18" s="7">
        <f>Standing!$G$82</f>
        <v>1.0591248813183816E-2</v>
      </c>
      <c r="H18" s="7">
        <f>Standing!$H$82</f>
        <v>0.13371785150609261</v>
      </c>
      <c r="I18" s="7">
        <f>Standing!$I$82</f>
        <v>4.8655017678427226E-2</v>
      </c>
      <c r="J18" s="7">
        <f>Standing!$J$82</f>
        <v>0</v>
      </c>
      <c r="K18" s="9"/>
      <c r="L18" s="9"/>
      <c r="M18" s="7">
        <f>Standing!$K$82</f>
        <v>4.4507613853191359E-2</v>
      </c>
      <c r="N18" s="7">
        <f>Standing!$L$82</f>
        <v>8.4087496845955165E-2</v>
      </c>
      <c r="O18" s="7">
        <f>Standing!$M$82</f>
        <v>2.8152670607093377E-2</v>
      </c>
      <c r="P18" s="7">
        <f>Standing!$N$82</f>
        <v>4.0160018265563438E-2</v>
      </c>
      <c r="Q18" s="7">
        <f>Standing!$O$82</f>
        <v>5.6304787838123496E-2</v>
      </c>
      <c r="R18" s="7">
        <f>Standing!$P$82</f>
        <v>4.0974892135403982E-3</v>
      </c>
      <c r="S18" s="7">
        <f>Standing!$Q$82</f>
        <v>9.9319294917393455E-2</v>
      </c>
      <c r="T18" s="7">
        <f>Standing!$R$82</f>
        <v>6.466833128376473E-2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0.25344169302760872</v>
      </c>
      <c r="D19" s="7">
        <f>Standing!$D$83</f>
        <v>8.4852811292283795E-2</v>
      </c>
      <c r="E19" s="7">
        <f>Standing!$E$83</f>
        <v>0.12174506554757762</v>
      </c>
      <c r="F19" s="7">
        <f>Standing!$F$83</f>
        <v>0.17068792251702489</v>
      </c>
      <c r="G19" s="7">
        <f>Standing!$G$83</f>
        <v>1.2349928852615103E-2</v>
      </c>
      <c r="H19" s="7">
        <f>Standing!$H$83</f>
        <v>0.15682579739353608</v>
      </c>
      <c r="I19" s="7">
        <f>Standing!$I$83</f>
        <v>5.7063150945618361E-2</v>
      </c>
      <c r="J19" s="7">
        <f>Standing!$J$83</f>
        <v>0</v>
      </c>
      <c r="K19" s="9"/>
      <c r="L19" s="9"/>
      <c r="M19" s="7">
        <f>Standing!$K$83</f>
        <v>5.059812745116174E-2</v>
      </c>
      <c r="N19" s="7">
        <f>Standing!$L$83</f>
        <v>9.8050250896699415E-2</v>
      </c>
      <c r="O19" s="7">
        <f>Standing!$M$83</f>
        <v>3.2827429998237859E-2</v>
      </c>
      <c r="P19" s="7">
        <f>Standing!$N$83</f>
        <v>4.7100120267404955E-2</v>
      </c>
      <c r="Q19" s="7">
        <f>Standing!$O$83</f>
        <v>6.6034887266979939E-2</v>
      </c>
      <c r="R19" s="7">
        <f>Standing!$P$83</f>
        <v>4.777878525390797E-3</v>
      </c>
      <c r="S19" s="7">
        <f>Standing!$Q$83</f>
        <v>0.11648278406024433</v>
      </c>
      <c r="T19" s="7">
        <f>Standing!$R$83</f>
        <v>7.5843744911079966E-2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3.0811992983658748E-2</v>
      </c>
      <c r="D20" s="7">
        <f>Standing!$D$84</f>
        <v>1.031591998518081E-2</v>
      </c>
      <c r="E20" s="7">
        <f>Standing!$E$84</f>
        <v>2.1974621110150371E-2</v>
      </c>
      <c r="F20" s="7">
        <f>Standing!$F$84</f>
        <v>3.0808660774218594E-2</v>
      </c>
      <c r="G20" s="7">
        <f>Standing!$G$84</f>
        <v>1.5014337878259388E-3</v>
      </c>
      <c r="H20" s="7">
        <f>Standing!$H$84</f>
        <v>2.8306588546485306E-2</v>
      </c>
      <c r="I20" s="7">
        <f>Standing!$I$84</f>
        <v>1.0299728500217908E-2</v>
      </c>
      <c r="J20" s="7">
        <f>Standing!$J$84</f>
        <v>0</v>
      </c>
      <c r="K20" s="9"/>
      <c r="L20" s="9"/>
      <c r="M20" s="7">
        <f>Standing!$K$84</f>
        <v>5.6018126786442713E-3</v>
      </c>
      <c r="N20" s="7">
        <f>Standing!$L$84</f>
        <v>1.1920389287906058E-2</v>
      </c>
      <c r="O20" s="7">
        <f>Standing!$M$84</f>
        <v>3.990971377653591E-3</v>
      </c>
      <c r="P20" s="7">
        <f>Standing!$N$84</f>
        <v>8.5014311870755931E-3</v>
      </c>
      <c r="Q20" s="7">
        <f>Standing!$O$84</f>
        <v>1.1919100139432717E-2</v>
      </c>
      <c r="R20" s="7">
        <f>Standing!$P$84</f>
        <v>5.8086717241538502E-4</v>
      </c>
      <c r="S20" s="7">
        <f>Standing!$Q$84</f>
        <v>2.1024795001478091E-2</v>
      </c>
      <c r="T20" s="7">
        <f>Standing!$R$84</f>
        <v>1.368956967988621E-2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0.25202957017434779</v>
      </c>
      <c r="D21" s="7">
        <f>Standing!$D$85</f>
        <v>8.4380029594221931E-2</v>
      </c>
      <c r="E21" s="7">
        <f>Standing!$E$85</f>
        <v>0.11975512508851822</v>
      </c>
      <c r="F21" s="7">
        <f>Standing!$F$85</f>
        <v>0.16789800408080963</v>
      </c>
      <c r="G21" s="7">
        <f>Standing!$G$85</f>
        <v>1.228111769309123E-2</v>
      </c>
      <c r="H21" s="7">
        <f>Standing!$H$85</f>
        <v>0.15426245736941255</v>
      </c>
      <c r="I21" s="7">
        <f>Standing!$I$85</f>
        <v>5.6130445605345476E-2</v>
      </c>
      <c r="J21" s="7">
        <f>Standing!$J$85</f>
        <v>0</v>
      </c>
      <c r="K21" s="9"/>
      <c r="L21" s="9"/>
      <c r="M21" s="7">
        <f>Standing!$K$85</f>
        <v>5.0541673351553643E-2</v>
      </c>
      <c r="N21" s="7">
        <f>Standing!$L$85</f>
        <v>9.7503935890651428E-2</v>
      </c>
      <c r="O21" s="7">
        <f>Standing!$M$85</f>
        <v>3.264452258643611E-2</v>
      </c>
      <c r="P21" s="7">
        <f>Standing!$N$85</f>
        <v>4.6330262084446051E-2</v>
      </c>
      <c r="Q21" s="7">
        <f>Standing!$O$85</f>
        <v>6.4955537617029366E-2</v>
      </c>
      <c r="R21" s="7">
        <f>Standing!$P$85</f>
        <v>4.7512572091613723E-3</v>
      </c>
      <c r="S21" s="7">
        <f>Standing!$Q$85</f>
        <v>0.1145788563425762</v>
      </c>
      <c r="T21" s="7">
        <f>Standing!$R$85</f>
        <v>7.4604068084045405E-2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0.19577516598975203</v>
      </c>
      <c r="D22" s="7">
        <f>Standing!$D$86</f>
        <v>6.5545936885902711E-2</v>
      </c>
      <c r="E22" s="7">
        <f>Standing!$E$86</f>
        <v>9.3195243830122967E-2</v>
      </c>
      <c r="F22" s="7">
        <f>Standing!$F$86</f>
        <v>0.13066075808727334</v>
      </c>
      <c r="G22" s="7">
        <f>Standing!$G$86</f>
        <v>9.5399038027218584E-3</v>
      </c>
      <c r="H22" s="7">
        <f>Standing!$H$86</f>
        <v>0.12004937006036105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3.9218005390190228E-2</v>
      </c>
      <c r="N22" s="7">
        <f>Standing!$L$86</f>
        <v>7.574051418030521E-2</v>
      </c>
      <c r="O22" s="7">
        <f>Standing!$M$86</f>
        <v>2.5358083274096024E-2</v>
      </c>
      <c r="P22" s="7">
        <f>Standing!$N$86</f>
        <v>3.6054908451575121E-2</v>
      </c>
      <c r="Q22" s="7">
        <f>Standing!$O$86</f>
        <v>5.0549378674701689E-2</v>
      </c>
      <c r="R22" s="7">
        <f>Standing!$P$86</f>
        <v>3.6907501295982831E-3</v>
      </c>
      <c r="S22" s="7">
        <f>Standing!$Q$86</f>
        <v>8.9166993452097471E-2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0.23802307777678142</v>
      </c>
      <c r="D23" s="7">
        <f>Standing!$D$87</f>
        <v>8.0904917788175018E-2</v>
      </c>
      <c r="E23" s="7">
        <f>Standing!$E$87</f>
        <v>8.641608344863011E-2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4.8234891545160523E-2</v>
      </c>
      <c r="N23" s="7">
        <f>Standing!$L$87</f>
        <v>9.2085174370562906E-2</v>
      </c>
      <c r="O23" s="7">
        <f>Standing!$M$87</f>
        <v>3.1300088762598516E-2</v>
      </c>
      <c r="P23" s="7">
        <f>Standing!$N$87</f>
        <v>3.577245678428706E-2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1.8417880532022259</v>
      </c>
      <c r="D24" s="7">
        <f>Standing!$D$88</f>
        <v>0.61663450970447375</v>
      </c>
      <c r="E24" s="7">
        <f>Standing!$E$88</f>
        <v>0.70298164431951704</v>
      </c>
      <c r="F24" s="7">
        <f>Standing!$F$88</f>
        <v>0.98558800635421706</v>
      </c>
      <c r="G24" s="7">
        <f>Standing!$G$88</f>
        <v>8.974826180697168E-2</v>
      </c>
      <c r="H24" s="7">
        <f>Standing!$H$88</f>
        <v>0.9055451769447177</v>
      </c>
      <c r="I24" s="7">
        <f>Standing!$I$88</f>
        <v>0.32949464934270406</v>
      </c>
      <c r="J24" s="7">
        <f>Standing!$J$88</f>
        <v>0</v>
      </c>
      <c r="K24" s="9"/>
      <c r="L24" s="9"/>
      <c r="M24" s="7">
        <f>Standing!$K$88</f>
        <v>0.41102086583098113</v>
      </c>
      <c r="N24" s="7">
        <f>Standing!$L$88</f>
        <v>0.71254172333574772</v>
      </c>
      <c r="O24" s="7">
        <f>Standing!$M$88</f>
        <v>0.23856046598260586</v>
      </c>
      <c r="P24" s="7">
        <f>Standing!$N$88</f>
        <v>0.27196601229220141</v>
      </c>
      <c r="Q24" s="7">
        <f>Standing!$O$88</f>
        <v>0.38129934403997839</v>
      </c>
      <c r="R24" s="7">
        <f>Standing!$P$88</f>
        <v>3.4721357337040938E-2</v>
      </c>
      <c r="S24" s="7">
        <f>Standing!$Q$88</f>
        <v>0.67259612293350235</v>
      </c>
      <c r="T24" s="7">
        <f>Standing!$R$88</f>
        <v>0.43793775352730813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1.6246600590109659</v>
      </c>
      <c r="D25" s="7">
        <f>Standing!$D$89</f>
        <v>0.54393960107562378</v>
      </c>
      <c r="E25" s="7">
        <f>Standing!$E$89</f>
        <v>0.59297291655629558</v>
      </c>
      <c r="F25" s="7">
        <f>Standing!$F$89</f>
        <v>0.83135455864781149</v>
      </c>
      <c r="G25" s="7">
        <f>Standing!$G$89</f>
        <v>7.9167858684897466E-2</v>
      </c>
      <c r="H25" s="7">
        <f>Standing!$H$89</f>
        <v>0.76383753258049092</v>
      </c>
      <c r="I25" s="7">
        <f>Standing!$I$89</f>
        <v>0.27793243933071032</v>
      </c>
      <c r="J25" s="7">
        <f>Standing!$J$89</f>
        <v>0</v>
      </c>
      <c r="K25" s="9"/>
      <c r="L25" s="9"/>
      <c r="M25" s="7">
        <f>Standing!$K$89</f>
        <v>0.37113404677252582</v>
      </c>
      <c r="N25" s="7">
        <f>Standing!$L$89</f>
        <v>0.62854033408985532</v>
      </c>
      <c r="O25" s="7">
        <f>Standing!$M$89</f>
        <v>0.2104366243809207</v>
      </c>
      <c r="P25" s="7">
        <f>Standing!$N$89</f>
        <v>0.22940638751556469</v>
      </c>
      <c r="Q25" s="7">
        <f>Standing!$O$89</f>
        <v>0.32163028144959926</v>
      </c>
      <c r="R25" s="7">
        <f>Standing!$P$89</f>
        <v>3.0628064050073407E-2</v>
      </c>
      <c r="S25" s="7">
        <f>Standing!$Q$89</f>
        <v>0.56734238781782476</v>
      </c>
      <c r="T25" s="7">
        <f>Standing!$R$89</f>
        <v>0.36940541631150853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1.5672773029273133</v>
      </c>
      <c r="D26" s="7">
        <f>Standing!$D$90</f>
        <v>0.52472773378089688</v>
      </c>
      <c r="E26" s="7">
        <f>Standing!$E$90</f>
        <v>0.57598499410165716</v>
      </c>
      <c r="F26" s="7">
        <f>Standing!$F$90</f>
        <v>0.80753730430061688</v>
      </c>
      <c r="G26" s="7">
        <f>Standing!$G$90</f>
        <v>7.6371661474666244E-2</v>
      </c>
      <c r="H26" s="7">
        <f>Standing!$H$90</f>
        <v>0.59356364436078535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0.35257631074495593</v>
      </c>
      <c r="N26" s="7">
        <f>Standing!$L$90</f>
        <v>0.60634038125678558</v>
      </c>
      <c r="O26" s="7">
        <f>Standing!$M$90</f>
        <v>0.20300403353156557</v>
      </c>
      <c r="P26" s="7">
        <f>Standing!$N$90</f>
        <v>0.22283418529029972</v>
      </c>
      <c r="Q26" s="7">
        <f>Standing!$O$90</f>
        <v>0.31241598155870259</v>
      </c>
      <c r="R26" s="7">
        <f>Standing!$P$90</f>
        <v>2.9546285299526798E-2</v>
      </c>
      <c r="S26" s="7">
        <f>Standing!$Q$90</f>
        <v>0.44087099801948004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1.5549579601408037</v>
      </c>
      <c r="D27" s="7">
        <f>Standing!$D$91</f>
        <v>0.52060319193373217</v>
      </c>
      <c r="E27" s="7">
        <f>Standing!$E$91</f>
        <v>0.57145755242367835</v>
      </c>
      <c r="F27" s="7">
        <f>Standing!$F$91</f>
        <v>0.8011897812132911</v>
      </c>
      <c r="G27" s="7">
        <f>Standing!$G$91</f>
        <v>7.5771353746656417E-2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0.34980493874693286</v>
      </c>
      <c r="N27" s="7">
        <f>Standing!$L$91</f>
        <v>0.60157433571522545</v>
      </c>
      <c r="O27" s="7">
        <f>Standing!$M$91</f>
        <v>0.20140835147105954</v>
      </c>
      <c r="P27" s="7">
        <f>Standing!$N$91</f>
        <v>0.22108263136425471</v>
      </c>
      <c r="Q27" s="7">
        <f>Standing!$O$91</f>
        <v>0.30996028366681283</v>
      </c>
      <c r="R27" s="7">
        <f>Standing!$P$91</f>
        <v>2.9314041256948618E-2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1.3244973072365192</v>
      </c>
      <c r="D28" s="7">
        <f>Standing!$D$92</f>
        <v>0.45020149623106331</v>
      </c>
      <c r="E28" s="7">
        <f>Standing!$E$92</f>
        <v>0.36947965642218761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0.30250046341039466</v>
      </c>
      <c r="N28" s="7">
        <f>Standing!$L$92</f>
        <v>0.51241487434506827</v>
      </c>
      <c r="O28" s="7">
        <f>Standing!$M$92</f>
        <v>0.17417169658315285</v>
      </c>
      <c r="P28" s="7">
        <f>Standing!$N$92</f>
        <v>0.15294832298078953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0.15497896708052297</v>
      </c>
      <c r="D29" s="7">
        <f>Yard!$D$75</f>
        <v>5.1887283780589877E-2</v>
      </c>
      <c r="E29" s="7">
        <f>Yard!$E$75</f>
        <v>7.3880263468975596E-2</v>
      </c>
      <c r="F29" s="7">
        <f>Yard!$F$75</f>
        <v>0.10358094293030511</v>
      </c>
      <c r="G29" s="7">
        <f>Yard!$G$75</f>
        <v>7.5519508816086454E-3</v>
      </c>
      <c r="H29" s="7">
        <f>Yard!$H$75</f>
        <v>9.5168795368044956E-2</v>
      </c>
      <c r="I29" s="7">
        <f>Yard!$I$75</f>
        <v>3.4628431199822798E-2</v>
      </c>
      <c r="J29" s="7">
        <f>Yard!$J$75</f>
        <v>8.0926403604962213E-3</v>
      </c>
      <c r="K29" s="9"/>
      <c r="L29" s="9"/>
      <c r="M29" s="7">
        <f>Yard!$K$75</f>
        <v>3.1764748362997058E-2</v>
      </c>
      <c r="N29" s="7">
        <f>Yard!$L$75</f>
        <v>5.9957485386199855E-2</v>
      </c>
      <c r="O29" s="7">
        <f>Yard!$M$75</f>
        <v>2.0073892074580105E-2</v>
      </c>
      <c r="P29" s="7">
        <f>Yard!$N$75</f>
        <v>2.8582425736313994E-2</v>
      </c>
      <c r="Q29" s="7">
        <f>Yard!$O$75</f>
        <v>4.0072875623217839E-2</v>
      </c>
      <c r="R29" s="7">
        <f>Yard!$P$75</f>
        <v>2.9216608753501929E-3</v>
      </c>
      <c r="S29" s="7">
        <f>Yard!$Q$75</f>
        <v>7.0686879482663945E-2</v>
      </c>
      <c r="T29" s="7">
        <f>Yard!$R$75</f>
        <v>4.6025322104858449E-2</v>
      </c>
      <c r="U29" s="7">
        <f>Yard!$S$75</f>
        <v>5.1085874619562377E-2</v>
      </c>
      <c r="V29" s="7">
        <f>Otex!$B$156</f>
        <v>0.55885956771641832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0.23789018854420371</v>
      </c>
      <c r="D30" s="7">
        <f>Yard!$D$76</f>
        <v>7.9646134918409828E-2</v>
      </c>
      <c r="E30" s="7">
        <f>Yard!$E$76</f>
        <v>9.4402742621967586E-2</v>
      </c>
      <c r="F30" s="7">
        <f>Yard!$F$76</f>
        <v>0.13235368469004583</v>
      </c>
      <c r="G30" s="7">
        <f>Yard!$G$76</f>
        <v>1.1592121517812245E-2</v>
      </c>
      <c r="H30" s="7">
        <f>Yard!$H$76</f>
        <v>0.12160480855005296</v>
      </c>
      <c r="I30" s="7">
        <f>Yard!$I$76</f>
        <v>4.424752598956469E-2</v>
      </c>
      <c r="J30" s="7">
        <f>Yard!$J$76</f>
        <v>1.0340616143104083E-2</v>
      </c>
      <c r="K30" s="9"/>
      <c r="L30" s="9"/>
      <c r="M30" s="7">
        <f>Yard!$K$76</f>
        <v>5.3332053841189685E-2</v>
      </c>
      <c r="N30" s="7">
        <f>Yard!$L$76</f>
        <v>9.2033762850855669E-2</v>
      </c>
      <c r="O30" s="7">
        <f>Yard!$M$76</f>
        <v>3.0813097160188811E-2</v>
      </c>
      <c r="P30" s="7">
        <f>Yard!$N$76</f>
        <v>3.652205952716759E-2</v>
      </c>
      <c r="Q30" s="7">
        <f>Yard!$O$76</f>
        <v>5.1204329626806717E-2</v>
      </c>
      <c r="R30" s="7">
        <f>Yard!$P$76</f>
        <v>4.4847018249783467E-3</v>
      </c>
      <c r="S30" s="7">
        <f>Yard!$Q$76</f>
        <v>9.0322299586196836E-2</v>
      </c>
      <c r="T30" s="7">
        <f>Yard!$R$76</f>
        <v>5.881024826857395E-2</v>
      </c>
      <c r="U30" s="7">
        <f>Yard!$S$76</f>
        <v>6.5276522401058024E-2</v>
      </c>
      <c r="V30" s="7">
        <f>Otex!$B$157</f>
        <v>0.55885956771641832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0.43087085582872531</v>
      </c>
      <c r="D31" s="7">
        <f>Yard!$D$77</f>
        <v>0.14425646776671788</v>
      </c>
      <c r="E31" s="7">
        <f>Yard!$E$77</f>
        <v>0.16718716439374498</v>
      </c>
      <c r="F31" s="7">
        <f>Yard!$F$77</f>
        <v>0.23439824549380636</v>
      </c>
      <c r="G31" s="7">
        <f>Yard!$G$77</f>
        <v>2.0995852539425972E-2</v>
      </c>
      <c r="H31" s="7">
        <f>Yard!$H$77</f>
        <v>0.21536199641509784</v>
      </c>
      <c r="I31" s="7">
        <f>Yard!$I$77</f>
        <v>7.8362325036014605E-2</v>
      </c>
      <c r="J31" s="7">
        <f>Yard!$J$77</f>
        <v>1.8313221025502893E-2</v>
      </c>
      <c r="K31" s="9"/>
      <c r="L31" s="9"/>
      <c r="M31" s="7">
        <f>Yard!$K$77</f>
        <v>9.5942288978335191E-2</v>
      </c>
      <c r="N31" s="7">
        <f>Yard!$L$77</f>
        <v>0.16669315538970902</v>
      </c>
      <c r="O31" s="7">
        <f>Yard!$M$77</f>
        <v>5.5809218637351429E-2</v>
      </c>
      <c r="P31" s="7">
        <f>Yard!$N$77</f>
        <v>6.4680531524577048E-2</v>
      </c>
      <c r="Q31" s="7">
        <f>Yard!$O$77</f>
        <v>9.0682817439631844E-2</v>
      </c>
      <c r="R31" s="7">
        <f>Yard!$P$77</f>
        <v>8.1227701120847613E-3</v>
      </c>
      <c r="S31" s="7">
        <f>Yard!$Q$77</f>
        <v>0.15996070378811875</v>
      </c>
      <c r="T31" s="7">
        <f>Yard!$R$77</f>
        <v>0.10415289187823913</v>
      </c>
      <c r="U31" s="7">
        <f>Yard!$S$77</f>
        <v>0.11560465701107826</v>
      </c>
      <c r="V31" s="7">
        <f>Otex!$B$158</f>
        <v>0.55885956771641832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8.3063215454650383E-2</v>
      </c>
      <c r="D32" s="7">
        <f>Yard!$D$78</f>
        <v>2.7809739045327356E-2</v>
      </c>
      <c r="E32" s="7">
        <f>Yard!$E$78</f>
        <v>5.6335694756743854E-2</v>
      </c>
      <c r="F32" s="7">
        <f>Yard!$F$78</f>
        <v>7.8983264400346684E-2</v>
      </c>
      <c r="G32" s="7">
        <f>Yard!$G$78</f>
        <v>4.0475771325542047E-3</v>
      </c>
      <c r="H32" s="7">
        <f>Yard!$H$78</f>
        <v>7.2568774859236976E-2</v>
      </c>
      <c r="I32" s="7">
        <f>Yard!$I$78</f>
        <v>2.6405113333107237E-2</v>
      </c>
      <c r="J32" s="7">
        <f>Yard!$J$78</f>
        <v>6.1708566769861049E-3</v>
      </c>
      <c r="K32" s="9"/>
      <c r="L32" s="9"/>
      <c r="M32" s="7">
        <f>Yard!$K$78</f>
        <v>1.2979902709817076E-2</v>
      </c>
      <c r="N32" s="7">
        <f>Yard!$L$78</f>
        <v>3.2135080137457347E-2</v>
      </c>
      <c r="O32" s="7">
        <f>Yard!$M$78</f>
        <v>1.0758892344003739E-2</v>
      </c>
      <c r="P32" s="7">
        <f>Yard!$N$78</f>
        <v>2.1794870999133045E-2</v>
      </c>
      <c r="Q32" s="7">
        <f>Yard!$O$78</f>
        <v>3.0556649139219214E-2</v>
      </c>
      <c r="R32" s="7">
        <f>Yard!$P$78</f>
        <v>1.5659063377841719E-3</v>
      </c>
      <c r="S32" s="7">
        <f>Yard!$Q$78</f>
        <v>5.3900653284951167E-2</v>
      </c>
      <c r="T32" s="7">
        <f>Yard!$R$78</f>
        <v>3.5095550224573044E-2</v>
      </c>
      <c r="U32" s="7">
        <f>Yard!$S$78</f>
        <v>3.8954358089931425E-2</v>
      </c>
      <c r="V32" s="7">
        <f>Otex!$B$159</f>
        <v>0.55885956771641832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4.6930803550233895</v>
      </c>
      <c r="D33" s="7">
        <f>Yard!$D$79</f>
        <v>1.5712531627578088</v>
      </c>
      <c r="E33" s="7">
        <f>Yard!$E$79</f>
        <v>1.7130080731613748</v>
      </c>
      <c r="F33" s="7">
        <f>Yard!$F$79</f>
        <v>2.4016561816917479</v>
      </c>
      <c r="G33" s="7">
        <f>Yard!$G$79</f>
        <v>0.22868853104540576</v>
      </c>
      <c r="H33" s="7">
        <f>Yard!$H$79</f>
        <v>2.2066098186962013</v>
      </c>
      <c r="I33" s="7">
        <f>Yard!$I$79</f>
        <v>0.8029043132895608</v>
      </c>
      <c r="J33" s="7">
        <f>Yard!$J$79</f>
        <v>0.18763818129239573</v>
      </c>
      <c r="K33" s="9"/>
      <c r="L33" s="9"/>
      <c r="M33" s="7">
        <f>Yard!$K$79</f>
        <v>1.0557601737186093</v>
      </c>
      <c r="N33" s="7">
        <f>Yard!$L$79</f>
        <v>1.8156353865513639</v>
      </c>
      <c r="O33" s="7">
        <f>Yard!$M$79</f>
        <v>0.60787854196449398</v>
      </c>
      <c r="P33" s="7">
        <f>Yard!$N$79</f>
        <v>0.66271997063737886</v>
      </c>
      <c r="Q33" s="7">
        <f>Yard!$O$79</f>
        <v>0.92914069650265729</v>
      </c>
      <c r="R33" s="7">
        <f>Yard!$P$79</f>
        <v>8.8473871754624928E-2</v>
      </c>
      <c r="S33" s="7">
        <f>Yard!$Q$79</f>
        <v>1.638965395287693</v>
      </c>
      <c r="T33" s="7">
        <f>Yard!$R$79</f>
        <v>1.067155754913937</v>
      </c>
      <c r="U33" s="7">
        <f>Yard!$S$79</f>
        <v>1.1844911149317741</v>
      </c>
      <c r="V33" s="7">
        <f>Otex!$B$160</f>
        <v>0.55885956771641832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-0.13355802509367634</v>
      </c>
      <c r="D34" s="7">
        <f>Yard!$D$42</f>
        <v>-4.4715507399207939E-2</v>
      </c>
      <c r="E34" s="7">
        <f>Yard!$E$42</f>
        <v>-6.3787042407751626E-2</v>
      </c>
      <c r="F34" s="7">
        <f>Yard!$F$42</f>
        <v>-8.9430135859014492E-2</v>
      </c>
      <c r="G34" s="7">
        <f>Yard!$G$42</f>
        <v>-6.5081324540512938E-3</v>
      </c>
      <c r="H34" s="7">
        <f>Yard!$H$42</f>
        <v>-8.2167221677346997E-2</v>
      </c>
      <c r="I34" s="7">
        <f>Yard!$I$42</f>
        <v>-2.9897635792603294E-2</v>
      </c>
      <c r="J34" s="7">
        <f>Yard!$J$42</f>
        <v>0</v>
      </c>
      <c r="K34" s="9"/>
      <c r="L34" s="9"/>
      <c r="M34" s="7">
        <f>Yard!$K$42</f>
        <v>-2.7349130520828827E-2</v>
      </c>
      <c r="N34" s="7">
        <f>Yard!$L$42</f>
        <v>-5.167025880100988E-2</v>
      </c>
      <c r="O34" s="7">
        <f>Yard!$M$42</f>
        <v>-1.7299311202864896E-2</v>
      </c>
      <c r="P34" s="7">
        <f>Yard!$N$42</f>
        <v>-2.4677611001269376E-2</v>
      </c>
      <c r="Q34" s="7">
        <f>Yard!$O$42</f>
        <v>-3.4598282366063077E-2</v>
      </c>
      <c r="R34" s="7">
        <f>Yard!$P$42</f>
        <v>-2.5178336380477359E-3</v>
      </c>
      <c r="S34" s="7">
        <f>Yard!$Q$42</f>
        <v>-6.1029925551439469E-2</v>
      </c>
      <c r="T34" s="7">
        <f>Yard!$R$42</f>
        <v>-3.9737529823047631E-2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-0.12867026571238899</v>
      </c>
      <c r="D35" s="7">
        <f>Yard!$D$43</f>
        <v>-4.3079075289447349E-2</v>
      </c>
      <c r="E35" s="7">
        <f>Yard!$E$43</f>
        <v>-6.1452658422106551E-2</v>
      </c>
      <c r="F35" s="7">
        <f>Yard!$F$43</f>
        <v>-8.6157303805619617E-2</v>
      </c>
      <c r="G35" s="7">
        <f>Yard!$G$43</f>
        <v>-6.2699574328600296E-3</v>
      </c>
      <c r="H35" s="7">
        <f>Yard!$H$43</f>
        <v>-7.9160187032247364E-2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-2.6348247427660343E-2</v>
      </c>
      <c r="N35" s="7">
        <f>Yard!$L$43</f>
        <v>-4.9779306969316928E-2</v>
      </c>
      <c r="O35" s="7">
        <f>Yard!$M$43</f>
        <v>-1.6666216556831412E-2</v>
      </c>
      <c r="P35" s="7">
        <f>Yard!$N$43</f>
        <v>-2.3774496234525759E-2</v>
      </c>
      <c r="Q35" s="7">
        <f>Yard!$O$43</f>
        <v>-3.3332105518265709E-2</v>
      </c>
      <c r="R35" s="7">
        <f>Yard!$P$43</f>
        <v>-2.4256896805711493E-3</v>
      </c>
      <c r="S35" s="7">
        <f>Yard!$Q$43</f>
        <v>-5.8796442457150724E-2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-0.13355802509367634</v>
      </c>
      <c r="D36" s="7">
        <f>Yard!$D$44</f>
        <v>-4.4715507399207939E-2</v>
      </c>
      <c r="E36" s="7">
        <f>Yard!$E$44</f>
        <v>-6.3787042407751626E-2</v>
      </c>
      <c r="F36" s="7">
        <f>Yard!$F$44</f>
        <v>-8.9430135859014492E-2</v>
      </c>
      <c r="G36" s="7">
        <f>Yard!$G$44</f>
        <v>-6.5081324540512938E-3</v>
      </c>
      <c r="H36" s="7">
        <f>Yard!$H$44</f>
        <v>-8.2167221677346997E-2</v>
      </c>
      <c r="I36" s="7">
        <f>Yard!$I$44</f>
        <v>-2.9897635792603294E-2</v>
      </c>
      <c r="J36" s="7">
        <f>Yard!$J$44</f>
        <v>0</v>
      </c>
      <c r="K36" s="9"/>
      <c r="L36" s="9"/>
      <c r="M36" s="7">
        <f>Yard!$K$44</f>
        <v>-2.7349130520828827E-2</v>
      </c>
      <c r="N36" s="7">
        <f>Yard!$L$44</f>
        <v>-5.167025880100988E-2</v>
      </c>
      <c r="O36" s="7">
        <f>Yard!$M$44</f>
        <v>-1.7299311202864896E-2</v>
      </c>
      <c r="P36" s="7">
        <f>Yard!$N$44</f>
        <v>-2.4677611001269376E-2</v>
      </c>
      <c r="Q36" s="7">
        <f>Yard!$O$44</f>
        <v>-3.4598282366063077E-2</v>
      </c>
      <c r="R36" s="7">
        <f>Yard!$P$44</f>
        <v>-2.5178336380477359E-3</v>
      </c>
      <c r="S36" s="7">
        <f>Yard!$Q$44</f>
        <v>-6.1029925551439469E-2</v>
      </c>
      <c r="T36" s="7">
        <f>Yard!$R$44</f>
        <v>-3.9737529823047631E-2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-1.3350076447510242</v>
      </c>
      <c r="D37" s="7">
        <f>Yard!$D$80</f>
        <v>-0.44696336423808075</v>
      </c>
      <c r="E37" s="7">
        <f>Yard!$E$80</f>
        <v>-0.49062432598964778</v>
      </c>
      <c r="F37" s="7">
        <f>Yard!$F$80</f>
        <v>-0.6878607076420834</v>
      </c>
      <c r="G37" s="7">
        <f>Yard!$G$80</f>
        <v>-6.5053422084646359E-2</v>
      </c>
      <c r="H37" s="7">
        <f>Yard!$H$80</f>
        <v>-0.63199728710091985</v>
      </c>
      <c r="I37" s="7">
        <f>Yard!$I$80</f>
        <v>-0.22996061356259703</v>
      </c>
      <c r="J37" s="7">
        <f>Yard!$J$80</f>
        <v>0</v>
      </c>
      <c r="K37" s="9"/>
      <c r="L37" s="9"/>
      <c r="M37" s="7">
        <f>Yard!$K$80</f>
        <v>-0.30032469003633522</v>
      </c>
      <c r="N37" s="7">
        <f>Yard!$L$80</f>
        <v>-0.51648106100123914</v>
      </c>
      <c r="O37" s="7">
        <f>Yard!$M$80</f>
        <v>-0.17291894432066704</v>
      </c>
      <c r="P37" s="7">
        <f>Yard!$N$80</f>
        <v>-0.18981027819313287</v>
      </c>
      <c r="Q37" s="7">
        <f>Yard!$O$80</f>
        <v>-0.26611610015933862</v>
      </c>
      <c r="R37" s="7">
        <f>Yard!$P$80</f>
        <v>-2.5167541618314641E-2</v>
      </c>
      <c r="S37" s="7">
        <f>Yard!$Q$80</f>
        <v>-0.46941768984157545</v>
      </c>
      <c r="T37" s="7">
        <f>Yard!$R$80</f>
        <v>-0.3056451286971259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-0.12867026571238899</v>
      </c>
      <c r="D38" s="7">
        <f>Yard!$D$46</f>
        <v>-4.3079075289447349E-2</v>
      </c>
      <c r="E38" s="7">
        <f>Yard!$E$46</f>
        <v>-6.1452658422106551E-2</v>
      </c>
      <c r="F38" s="7">
        <f>Yard!$F$46</f>
        <v>-8.6157303805619617E-2</v>
      </c>
      <c r="G38" s="7">
        <f>Yard!$G$46</f>
        <v>-6.2699574328600296E-3</v>
      </c>
      <c r="H38" s="7">
        <f>Yard!$H$46</f>
        <v>-7.9160187032247364E-2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-2.6348247427660343E-2</v>
      </c>
      <c r="N38" s="7">
        <f>Yard!$L$46</f>
        <v>-4.9779306969316928E-2</v>
      </c>
      <c r="O38" s="7">
        <f>Yard!$M$46</f>
        <v>-1.6666216556831412E-2</v>
      </c>
      <c r="P38" s="7">
        <f>Yard!$N$46</f>
        <v>-2.3774496234525759E-2</v>
      </c>
      <c r="Q38" s="7">
        <f>Yard!$O$46</f>
        <v>-3.3332105518265709E-2</v>
      </c>
      <c r="R38" s="7">
        <f>Yard!$P$46</f>
        <v>-2.4256896805711493E-3</v>
      </c>
      <c r="S38" s="7">
        <f>Yard!$Q$46</f>
        <v>-5.8796442457150724E-2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-1.2861510063337862</v>
      </c>
      <c r="D39" s="7">
        <f>Yard!$D$81</f>
        <v>-0.43060605905095972</v>
      </c>
      <c r="E39" s="7">
        <f>Yard!$E$81</f>
        <v>-0.47266918139716296</v>
      </c>
      <c r="F39" s="7">
        <f>Yard!$F$81</f>
        <v>-0.66268739720687442</v>
      </c>
      <c r="G39" s="7">
        <f>Yard!$G$81</f>
        <v>-6.2672693005610833E-2</v>
      </c>
      <c r="H39" s="7">
        <f>Yard!$H$81</f>
        <v>-0.60886838363885487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-0.28933385051076027</v>
      </c>
      <c r="N39" s="7">
        <f>Yard!$L$81</f>
        <v>-0.49757964980265751</v>
      </c>
      <c r="O39" s="7">
        <f>Yard!$M$81</f>
        <v>-0.16659071214058768</v>
      </c>
      <c r="P39" s="7">
        <f>Yard!$N$81</f>
        <v>-0.18286388191891029</v>
      </c>
      <c r="Q39" s="7">
        <f>Yard!$O$81</f>
        <v>-0.25637717609129329</v>
      </c>
      <c r="R39" s="7">
        <f>Yard!$P$81</f>
        <v>-2.42464970943141E-2</v>
      </c>
      <c r="S39" s="7">
        <f>Yard!$Q$81</f>
        <v>-0.45223863440364037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-0.12634858000627752</v>
      </c>
      <c r="D40" s="7">
        <f>Yard!$D$48</f>
        <v>-4.230177003731108E-2</v>
      </c>
      <c r="E40" s="7">
        <f>Yard!$E$48</f>
        <v>-5.6396129939303791E-2</v>
      </c>
      <c r="F40" s="7">
        <f>Yard!$F$48</f>
        <v>-5.4853890067808476E-2</v>
      </c>
      <c r="G40" s="7">
        <f>Yard!$G$48</f>
        <v>-3.9919024918408565E-3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-2.5872827958405314E-2</v>
      </c>
      <c r="N40" s="7">
        <f>Yard!$L$48</f>
        <v>-4.888110484926278E-2</v>
      </c>
      <c r="O40" s="7">
        <f>Yard!$M$48</f>
        <v>-1.6365496599965512E-2</v>
      </c>
      <c r="P40" s="7">
        <f>Yard!$N$48</f>
        <v>-2.3345516720322541E-2</v>
      </c>
      <c r="Q40" s="7">
        <f>Yard!$O$48</f>
        <v>-3.2730671515561957E-2</v>
      </c>
      <c r="R40" s="7">
        <f>Yard!$P$48</f>
        <v>-2.3819213007697706E-3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-1.2629441030855983</v>
      </c>
      <c r="D41" s="7">
        <f>Yard!$D$82</f>
        <v>-0.42283633908707735</v>
      </c>
      <c r="E41" s="7">
        <f>Yard!$E$82</f>
        <v>-0.43377639400526652</v>
      </c>
      <c r="F41" s="7">
        <f>Yard!$F$82</f>
        <v>-0.42191410397103235</v>
      </c>
      <c r="G41" s="7">
        <f>Yard!$G$82</f>
        <v>-3.9901910349230914E-2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-0.28411320173611221</v>
      </c>
      <c r="N41" s="7">
        <f>Yard!$L$82</f>
        <v>-0.48860147948333144</v>
      </c>
      <c r="O41" s="7">
        <f>Yard!$M$82</f>
        <v>-0.16358480185505006</v>
      </c>
      <c r="P41" s="7">
        <f>Yard!$N$82</f>
        <v>-0.17956434368865457</v>
      </c>
      <c r="Q41" s="7">
        <f>Yard!$O$82</f>
        <v>-0.25175118715897177</v>
      </c>
      <c r="R41" s="7">
        <f>Yard!$P$82</f>
        <v>-2.3809000945413855E-2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8.5250693081651301E-4</v>
      </c>
      <c r="D54" s="7">
        <f>Standing!$D$106</f>
        <v>2.8542111150613847E-4</v>
      </c>
      <c r="E54" s="7">
        <f>Standing!$E$106</f>
        <v>6.6694951561197258E-3</v>
      </c>
      <c r="F54" s="7">
        <f>Standing!$F$106</f>
        <v>9.3507056513148987E-3</v>
      </c>
      <c r="G54" s="7">
        <f>Standing!$G$106</f>
        <v>4.154170458764371E-5</v>
      </c>
      <c r="H54" s="7">
        <f>Standing!$H$106</f>
        <v>8.5913042254845955E-3</v>
      </c>
      <c r="I54" s="7">
        <f>Standing!$I$106</f>
        <v>3.126060240002088E-3</v>
      </c>
      <c r="J54" s="7">
        <f>Standing!$J$106</f>
        <v>0</v>
      </c>
      <c r="K54" s="9"/>
      <c r="L54" s="9"/>
      <c r="M54" s="7">
        <f>Standing!$K$106</f>
        <v>1.2224375660551444E-3</v>
      </c>
      <c r="N54" s="7">
        <f>Standing!$L$106</f>
        <v>3.2981360509073211E-4</v>
      </c>
      <c r="O54" s="7">
        <f>Standing!$M$106</f>
        <v>1.1042228790407851E-4</v>
      </c>
      <c r="P54" s="7">
        <f>Standing!$N$106</f>
        <v>2.5802608308042783E-3</v>
      </c>
      <c r="Q54" s="7">
        <f>Standing!$O$106</f>
        <v>3.6175540978284695E-3</v>
      </c>
      <c r="R54" s="7">
        <f>Standing!$P$106</f>
        <v>1.6071446291401329E-5</v>
      </c>
      <c r="S54" s="7">
        <f>Standing!$Q$106</f>
        <v>6.3812143889933398E-3</v>
      </c>
      <c r="T54" s="7">
        <f>Standing!$R$106</f>
        <v>4.1549075277202705E-3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7.3878776357258014E-4</v>
      </c>
      <c r="D57" s="7">
        <f>Standing!$D$107</f>
        <v>2.4734769539534117E-4</v>
      </c>
      <c r="E57" s="7">
        <f>Standing!$E$107</f>
        <v>5.7798256324186649E-3</v>
      </c>
      <c r="F57" s="7">
        <f>Standing!$F$107</f>
        <v>8.1033791823180868E-3</v>
      </c>
      <c r="G57" s="7">
        <f>Standing!$G$107</f>
        <v>3.6000297379287435E-5</v>
      </c>
      <c r="H57" s="7">
        <f>Standing!$H$107</f>
        <v>7.4452772235391136E-3</v>
      </c>
      <c r="I57" s="7">
        <f>Standing!$I$107</f>
        <v>2.7090630820940306E-3</v>
      </c>
      <c r="J57" s="7">
        <f>Standing!$J$107</f>
        <v>0</v>
      </c>
      <c r="K57" s="9"/>
      <c r="L57" s="9"/>
      <c r="M57" s="7">
        <f>Standing!$K$107</f>
        <v>1.0593719333964794E-3</v>
      </c>
      <c r="N57" s="7">
        <f>Standing!$L$107</f>
        <v>2.8581850409992274E-4</v>
      </c>
      <c r="O57" s="7">
        <f>Standing!$M$107</f>
        <v>9.5692635661140523E-5</v>
      </c>
      <c r="P57" s="7">
        <f>Standing!$N$107</f>
        <v>2.2360699481915524E-3</v>
      </c>
      <c r="Q57" s="7">
        <f>Standing!$O$107</f>
        <v>3.1349946902809963E-3</v>
      </c>
      <c r="R57" s="7">
        <f>Standing!$P$107</f>
        <v>1.3927614467168197E-5</v>
      </c>
      <c r="S57" s="7">
        <f>Standing!$Q$107</f>
        <v>5.5299997418275992E-3</v>
      </c>
      <c r="T57" s="7">
        <f>Standing!$R$107</f>
        <v>3.600668486431357E-3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6.8571918681473621E-4</v>
      </c>
      <c r="D59" s="7">
        <f>Standing!$D$108</f>
        <v>2.2958022440274141E-4</v>
      </c>
      <c r="E59" s="7">
        <f>Standing!$E$108</f>
        <v>5.3646494000218099E-3</v>
      </c>
      <c r="F59" s="7">
        <f>Standing!$F$108</f>
        <v>7.5212975327043656E-3</v>
      </c>
      <c r="G59" s="7">
        <f>Standing!$G$108</f>
        <v>3.3414325278803088E-5</v>
      </c>
      <c r="H59" s="7">
        <f>Standing!$H$108</f>
        <v>6.9104683307792186E-3</v>
      </c>
      <c r="I59" s="7">
        <f>Standing!$I$108</f>
        <v>2.5144657576625421E-3</v>
      </c>
      <c r="J59" s="7">
        <f>Standing!$J$108</f>
        <v>0</v>
      </c>
      <c r="K59" s="9"/>
      <c r="L59" s="9"/>
      <c r="M59" s="7">
        <f>Standing!$K$108</f>
        <v>9.8327516577989809E-4</v>
      </c>
      <c r="N59" s="7">
        <f>Standing!$L$108</f>
        <v>2.6528759932384664E-4</v>
      </c>
      <c r="O59" s="7">
        <f>Standing!$M$108</f>
        <v>8.881884560784235E-5</v>
      </c>
      <c r="P59" s="7">
        <f>Standing!$N$108</f>
        <v>2.0754486499885635E-3</v>
      </c>
      <c r="Q59" s="7">
        <f>Standing!$O$108</f>
        <v>2.909801861487934E-3</v>
      </c>
      <c r="R59" s="7">
        <f>Standing!$P$108</f>
        <v>1.2927166552559554E-5</v>
      </c>
      <c r="S59" s="7">
        <f>Standing!$Q$108</f>
        <v>5.132768994053849E-3</v>
      </c>
      <c r="T59" s="7">
        <f>Standing!$R$108</f>
        <v>3.3420253938228547E-3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5.3517835172853701E-4</v>
      </c>
      <c r="D60" s="7">
        <f>Standing!$D$109</f>
        <v>1.7917883653811509E-4</v>
      </c>
      <c r="E60" s="7">
        <f>Standing!$E$109</f>
        <v>4.1869095669344906E-3</v>
      </c>
      <c r="F60" s="7">
        <f>Standing!$F$109</f>
        <v>5.8700933178061285E-3</v>
      </c>
      <c r="G60" s="7">
        <f>Standing!$G$109</f>
        <v>2.6078639581164963E-5</v>
      </c>
      <c r="H60" s="7">
        <f>Standing!$H$109</f>
        <v>5.3933638172178958E-3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7.6740973949131046E-4</v>
      </c>
      <c r="N60" s="7">
        <f>Standing!$L$109</f>
        <v>2.0704711618127022E-4</v>
      </c>
      <c r="O60" s="7">
        <f>Standing!$M$109</f>
        <v>6.9319809491751806E-5</v>
      </c>
      <c r="P60" s="7">
        <f>Standing!$N$109</f>
        <v>1.6198105710846754E-3</v>
      </c>
      <c r="Q60" s="7">
        <f>Standing!$O$109</f>
        <v>2.2709922575179075E-3</v>
      </c>
      <c r="R60" s="7">
        <f>Standing!$P$109</f>
        <v>1.008917326676504E-5</v>
      </c>
      <c r="S60" s="7">
        <f>Standing!$Q$109</f>
        <v>4.0059355241334887E-3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6.4841335397900542E-4</v>
      </c>
      <c r="D61" s="7">
        <f>Standing!$D$110</f>
        <v>2.2039807898637122E-4</v>
      </c>
      <c r="E61" s="7">
        <f>Standing!$E$110</f>
        <v>3.8505353969178107E-3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9.4394871429661091E-4</v>
      </c>
      <c r="N61" s="7">
        <f>Standing!$L$110</f>
        <v>2.5085490584805266E-4</v>
      </c>
      <c r="O61" s="7">
        <f>Standing!$M$110</f>
        <v>8.5266503248185657E-5</v>
      </c>
      <c r="P61" s="7">
        <f>Standing!$N$110</f>
        <v>1.5939522550161762E-3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6.0652094845264674E-2</v>
      </c>
      <c r="D62" s="7">
        <f>Standing!$D$111</f>
        <v>2.0306448780810143E-2</v>
      </c>
      <c r="E62" s="7">
        <f>Standing!$E$111</f>
        <v>7.9100711548302866E-2</v>
      </c>
      <c r="F62" s="7">
        <f>Standing!$F$111</f>
        <v>0.11090006862349501</v>
      </c>
      <c r="G62" s="7">
        <f>Standing!$G$111</f>
        <v>2.9555084136037727E-3</v>
      </c>
      <c r="H62" s="7">
        <f>Standing!$H$111</f>
        <v>0.10189351089643003</v>
      </c>
      <c r="I62" s="7">
        <f>Standing!$I$111</f>
        <v>3.7075308331265946E-2</v>
      </c>
      <c r="J62" s="7">
        <f>Standing!$J$111</f>
        <v>0</v>
      </c>
      <c r="K62" s="9"/>
      <c r="L62" s="9"/>
      <c r="M62" s="7">
        <f>Standing!$K$111</f>
        <v>0</v>
      </c>
      <c r="N62" s="7">
        <f>Standing!$L$111</f>
        <v>2.3464778213665029E-2</v>
      </c>
      <c r="O62" s="7">
        <f>Standing!$M$111</f>
        <v>7.8560570441048722E-3</v>
      </c>
      <c r="P62" s="7">
        <f>Standing!$N$111</f>
        <v>3.0602086502687864E-2</v>
      </c>
      <c r="Q62" s="7">
        <f>Standing!$O$111</f>
        <v>4.2904462257558902E-2</v>
      </c>
      <c r="R62" s="7">
        <f>Standing!$P$111</f>
        <v>1.1434122697783109E-3</v>
      </c>
      <c r="S62" s="7">
        <f>Standing!$Q$111</f>
        <v>7.5681680081661165E-2</v>
      </c>
      <c r="T62" s="7">
        <f>Standing!$R$111</f>
        <v>4.9277514139658453E-2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5.3501832536659938E-2</v>
      </c>
      <c r="D63" s="7">
        <f>Standing!$D$112</f>
        <v>1.7912525937593207E-2</v>
      </c>
      <c r="E63" s="7">
        <f>Standing!$E$112</f>
        <v>6.6722339064597916E-2</v>
      </c>
      <c r="F63" s="7">
        <f>Standing!$F$112</f>
        <v>9.3545454094499506E-2</v>
      </c>
      <c r="G63" s="7">
        <f>Standing!$G$112</f>
        <v>2.6070841676404835E-3</v>
      </c>
      <c r="H63" s="7">
        <f>Standing!$H$112</f>
        <v>8.594832144287802E-2</v>
      </c>
      <c r="I63" s="7">
        <f>Standing!$I$112</f>
        <v>3.127343920152529E-2</v>
      </c>
      <c r="J63" s="7">
        <f>Standing!$J$112</f>
        <v>0</v>
      </c>
      <c r="K63" s="9"/>
      <c r="L63" s="9"/>
      <c r="M63" s="7">
        <f>Standing!$K$112</f>
        <v>0</v>
      </c>
      <c r="N63" s="7">
        <f>Standing!$L$112</f>
        <v>2.0698520598508012E-2</v>
      </c>
      <c r="O63" s="7">
        <f>Standing!$M$112</f>
        <v>6.9299081827997556E-3</v>
      </c>
      <c r="P63" s="7">
        <f>Standing!$N$112</f>
        <v>2.5813203847978586E-2</v>
      </c>
      <c r="Q63" s="7">
        <f>Standing!$O$112</f>
        <v>3.6190396041949513E-2</v>
      </c>
      <c r="R63" s="7">
        <f>Standing!$P$112</f>
        <v>1.0086156452486911E-3</v>
      </c>
      <c r="S63" s="7">
        <f>Standing!$Q$112</f>
        <v>6.3838347602011764E-2</v>
      </c>
      <c r="T63" s="7">
        <f>Standing!$R$112</f>
        <v>4.1566136920007941E-2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5.1612155622740782E-2</v>
      </c>
      <c r="D64" s="7">
        <f>Standing!$D$113</f>
        <v>1.7279858136708914E-2</v>
      </c>
      <c r="E64" s="7">
        <f>Standing!$E$113</f>
        <v>6.4810828622259092E-2</v>
      </c>
      <c r="F64" s="7">
        <f>Standing!$F$113</f>
        <v>9.0865495405373739E-2</v>
      </c>
      <c r="G64" s="7">
        <f>Standing!$G$113</f>
        <v>2.5150023354741056E-3</v>
      </c>
      <c r="H64" s="7">
        <f>Standing!$H$113</f>
        <v>6.6788808779766312E-2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0</v>
      </c>
      <c r="N64" s="7">
        <f>Standing!$L$113</f>
        <v>1.9967451872955861E-2</v>
      </c>
      <c r="O64" s="7">
        <f>Standing!$M$113</f>
        <v>6.6851448375509145E-3</v>
      </c>
      <c r="P64" s="7">
        <f>Standing!$N$113</f>
        <v>2.50736882764717E-2</v>
      </c>
      <c r="Q64" s="7">
        <f>Standing!$O$113</f>
        <v>3.5153587067378214E-2</v>
      </c>
      <c r="R64" s="7">
        <f>Standing!$P$113</f>
        <v>9.7299148791654461E-4</v>
      </c>
      <c r="S64" s="7">
        <f>Standing!$Q$113</f>
        <v>4.960756788764862E-2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5.1206466191853442E-2</v>
      </c>
      <c r="D65" s="7">
        <f>Standing!$D$114</f>
        <v>1.7144032462917326E-2</v>
      </c>
      <c r="E65" s="7">
        <f>Standing!$E$114</f>
        <v>6.4301393047211844E-2</v>
      </c>
      <c r="F65" s="7">
        <f>Standing!$F$114</f>
        <v>9.0151261119409201E-2</v>
      </c>
      <c r="G65" s="7">
        <f>Standing!$G$114</f>
        <v>2.4952335454701234E-3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0</v>
      </c>
      <c r="N65" s="7">
        <f>Standing!$L$114</f>
        <v>1.9810500780933642E-2</v>
      </c>
      <c r="O65" s="7">
        <f>Standing!$M$114</f>
        <v>6.6325972821965227E-3</v>
      </c>
      <c r="P65" s="7">
        <f>Standing!$N$114</f>
        <v>2.4876600396603232E-2</v>
      </c>
      <c r="Q65" s="7">
        <f>Standing!$O$114</f>
        <v>3.4877267689531331E-2</v>
      </c>
      <c r="R65" s="7">
        <f>Standing!$P$114</f>
        <v>9.6534343760304106E-4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4.3617144850698258E-2</v>
      </c>
      <c r="D66" s="7">
        <f>Standing!$D$115</f>
        <v>1.4825627629309201E-2</v>
      </c>
      <c r="E66" s="7">
        <f>Standing!$E$115</f>
        <v>4.15744905457784E-2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0</v>
      </c>
      <c r="N66" s="7">
        <f>Standing!$L$115</f>
        <v>1.6874382209649957E-2</v>
      </c>
      <c r="O66" s="7">
        <f>Standing!$M$115</f>
        <v>5.7356644496391199E-3</v>
      </c>
      <c r="P66" s="7">
        <f>Standing!$N$115</f>
        <v>1.7210010070193536E-2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4.2560868122783778E-2</v>
      </c>
      <c r="D71" s="7">
        <f>Yard!$D$104</f>
        <v>1.4249468065480999E-2</v>
      </c>
      <c r="E71" s="7">
        <f>Yard!$E$104</f>
        <v>5.4367871011870704E-2</v>
      </c>
      <c r="F71" s="7">
        <f>Yard!$F$104</f>
        <v>7.6224353840963002E-2</v>
      </c>
      <c r="G71" s="7">
        <f>Yard!$G$104</f>
        <v>2.0739432685396987E-3</v>
      </c>
      <c r="H71" s="7">
        <f>Yard!$H$104</f>
        <v>7.0033924460728897E-2</v>
      </c>
      <c r="I71" s="7">
        <f>Yard!$I$104</f>
        <v>2.5482774321805079E-2</v>
      </c>
      <c r="J71" s="7">
        <f>Yard!$J$104</f>
        <v>5.9553066895826259E-3</v>
      </c>
      <c r="K71" s="9"/>
      <c r="L71" s="9"/>
      <c r="M71" s="7">
        <f>Yard!$K$104</f>
        <v>0</v>
      </c>
      <c r="N71" s="7">
        <f>Yard!$L$104</f>
        <v>1.6465735167598045E-2</v>
      </c>
      <c r="O71" s="7">
        <f>Yard!$M$104</f>
        <v>5.5127627276886828E-3</v>
      </c>
      <c r="P71" s="7">
        <f>Yard!$N$104</f>
        <v>2.1033569219617722E-2</v>
      </c>
      <c r="Q71" s="7">
        <f>Yard!$O$104</f>
        <v>2.9489295661117028E-2</v>
      </c>
      <c r="R71" s="7">
        <f>Yard!$P$104</f>
        <v>8.0235676851987551E-4</v>
      </c>
      <c r="S71" s="7">
        <f>Yard!$Q$104</f>
        <v>5.2017886313561232E-2</v>
      </c>
      <c r="T71" s="7">
        <f>Yard!$R$104</f>
        <v>3.3869651487200385E-2</v>
      </c>
      <c r="U71" s="7">
        <f>Yard!$S$104</f>
        <v>3.7593669965880504E-2</v>
      </c>
      <c r="V71" s="7">
        <f>Otex!$B$160</f>
        <v>0.55885956771641832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-4.3963261759577724E-2</v>
      </c>
      <c r="D75" s="7">
        <f>Yard!$D$105</f>
        <v>-1.471899240142921E-2</v>
      </c>
      <c r="E75" s="7">
        <f>Yard!$E$105</f>
        <v>-5.5205898478692575E-2</v>
      </c>
      <c r="F75" s="7">
        <f>Yard!$F$105</f>
        <v>-7.7399277577548706E-2</v>
      </c>
      <c r="G75" s="7">
        <f>Yard!$G$105</f>
        <v>-2.1422803342800176E-3</v>
      </c>
      <c r="H75" s="7">
        <f>Yard!$H$105</f>
        <v>-7.1113428793252886E-2</v>
      </c>
      <c r="I75" s="7">
        <f>Yard!$I$105</f>
        <v>-2.5875566322209751E-2</v>
      </c>
      <c r="J75" s="7">
        <f>Yard!$J$105</f>
        <v>0</v>
      </c>
      <c r="K75" s="9"/>
      <c r="L75" s="9"/>
      <c r="M75" s="7">
        <f>Yard!$K$105</f>
        <v>0</v>
      </c>
      <c r="N75" s="7">
        <f>Yard!$L$105</f>
        <v>-1.7008286183182543E-2</v>
      </c>
      <c r="O75" s="7">
        <f>Yard!$M$105</f>
        <v>-5.6944099475753204E-3</v>
      </c>
      <c r="P75" s="7">
        <f>Yard!$N$105</f>
        <v>-2.1357781082309388E-2</v>
      </c>
      <c r="Q75" s="7">
        <f>Yard!$O$105</f>
        <v>-2.9943844262732337E-2</v>
      </c>
      <c r="R75" s="7">
        <f>Yard!$P$105</f>
        <v>-8.2879466972444397E-4</v>
      </c>
      <c r="S75" s="7">
        <f>Yard!$Q$105</f>
        <v>-5.28196910685656E-2</v>
      </c>
      <c r="T75" s="7">
        <f>Yard!$R$105</f>
        <v>-3.4391718982389984E-2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-4.2354359224917967E-2</v>
      </c>
      <c r="D77" s="7">
        <f>Yard!$D$106</f>
        <v>-1.4180328452612034E-2</v>
      </c>
      <c r="E77" s="7">
        <f>Yard!$E$106</f>
        <v>-5.3185554527047839E-2</v>
      </c>
      <c r="F77" s="7">
        <f>Yard!$F$106</f>
        <v>-7.4566733109934835E-2</v>
      </c>
      <c r="G77" s="7">
        <f>Yard!$G$106</f>
        <v>-2.0638803220465315E-3</v>
      </c>
      <c r="H77" s="7">
        <f>Yard!$H$106</f>
        <v>-6.851092453732413E-2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0</v>
      </c>
      <c r="N77" s="7">
        <f>Yard!$L$106</f>
        <v>-1.6385842041071557E-2</v>
      </c>
      <c r="O77" s="7">
        <f>Yard!$M$106</f>
        <v>-5.4860143410766808E-3</v>
      </c>
      <c r="P77" s="7">
        <f>Yard!$N$106</f>
        <v>-2.0576160548647561E-2</v>
      </c>
      <c r="Q77" s="7">
        <f>Yard!$O$106</f>
        <v>-2.8848003667572873E-2</v>
      </c>
      <c r="R77" s="7">
        <f>Yard!$P$106</f>
        <v>-7.9846366625785879E-4</v>
      </c>
      <c r="S77" s="7">
        <f>Yard!$Q$106</f>
        <v>-5.0886674012076451E-2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-4.1590130520954588E-2</v>
      </c>
      <c r="D79" s="7">
        <f>Yard!$D$107</f>
        <v>-1.3924463076923882E-2</v>
      </c>
      <c r="E79" s="7">
        <f>Yard!$E$107</f>
        <v>-4.880927076252102E-2</v>
      </c>
      <c r="F79" s="7">
        <f>Yard!$F$107</f>
        <v>-4.7474505353093367E-2</v>
      </c>
      <c r="G79" s="7">
        <f>Yard!$G$107</f>
        <v>-1.314013546130367E-3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0</v>
      </c>
      <c r="N79" s="7">
        <f>Yard!$L$107</f>
        <v>-1.6090181073568844E-2</v>
      </c>
      <c r="O79" s="7">
        <f>Yard!$M$107</f>
        <v>-5.3870264279898281E-3</v>
      </c>
      <c r="P79" s="7">
        <f>Yard!$N$107</f>
        <v>-2.0204890795158196E-2</v>
      </c>
      <c r="Q79" s="7">
        <f>Yard!$O$107</f>
        <v>-2.832747938487213E-2</v>
      </c>
      <c r="R79" s="7">
        <f>Yard!$P$107</f>
        <v>-7.8405643961123076E-4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7.6638364367167503E-4</v>
      </c>
      <c r="D100" s="7">
        <f>Standing!$D$125</f>
        <v>2.5658685402989905E-4</v>
      </c>
      <c r="E100" s="7">
        <f>Standing!$E$125</f>
        <v>6.2270202666494202E-3</v>
      </c>
      <c r="F100" s="7">
        <f>Standing!$F$125</f>
        <v>8.7303509838797602E-3</v>
      </c>
      <c r="G100" s="7">
        <f>Standing!$G$125</f>
        <v>3.7345013600907661E-5</v>
      </c>
      <c r="H100" s="7">
        <f>Standing!$H$125</f>
        <v>8.0213305920096567E-3</v>
      </c>
      <c r="I100" s="7">
        <f>Standing!$I$125</f>
        <v>2.9186677572437415E-3</v>
      </c>
      <c r="J100" s="7">
        <f>Standing!$J$125</f>
        <v>0</v>
      </c>
      <c r="K100" s="9"/>
      <c r="L100" s="9"/>
      <c r="M100" s="7">
        <f>Standing!$K$125</f>
        <v>1.0901642342091447E-3</v>
      </c>
      <c r="N100" s="7">
        <f>Standing!$L$125</f>
        <v>2.9649465976755684E-4</v>
      </c>
      <c r="O100" s="7">
        <f>Standing!$M$125</f>
        <v>9.9267035008662741E-5</v>
      </c>
      <c r="P100" s="7">
        <f>Standing!$N$125</f>
        <v>2.4090783650869006E-3</v>
      </c>
      <c r="Q100" s="7">
        <f>Standing!$O$125</f>
        <v>3.3775543958838969E-3</v>
      </c>
      <c r="R100" s="7">
        <f>Standing!$P$125</f>
        <v>1.4447851533688906E-5</v>
      </c>
      <c r="S100" s="7">
        <f>Standing!$Q$125</f>
        <v>5.9578649351946711E-3</v>
      </c>
      <c r="T100" s="7">
        <f>Standing!$R$125</f>
        <v>3.879258141064601E-3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6.7603484211326394E-4</v>
      </c>
      <c r="D101" s="7">
        <f>Standing!$D$126</f>
        <v>2.2633788545042889E-4</v>
      </c>
      <c r="E101" s="7">
        <f>Standing!$E$126</f>
        <v>5.2525615694340739E-3</v>
      </c>
      <c r="F101" s="7">
        <f>Standing!$F$126</f>
        <v>7.3641491599435492E-3</v>
      </c>
      <c r="G101" s="7">
        <f>Standing!$G$126</f>
        <v>3.2942418045945575E-5</v>
      </c>
      <c r="H101" s="7">
        <f>Standing!$H$126</f>
        <v>6.7660824919694856E-3</v>
      </c>
      <c r="I101" s="7">
        <f>Standing!$I$126</f>
        <v>2.4619290510023832E-3</v>
      </c>
      <c r="J101" s="7">
        <f>Standing!$J$126</f>
        <v>0</v>
      </c>
      <c r="K101" s="9"/>
      <c r="L101" s="9"/>
      <c r="M101" s="7">
        <f>Standing!$K$126</f>
        <v>9.8437110503068418E-4</v>
      </c>
      <c r="N101" s="7">
        <f>Standing!$L$126</f>
        <v>2.6154096862387712E-4</v>
      </c>
      <c r="O101" s="7">
        <f>Standing!$M$126</f>
        <v>8.7564465778033687E-5</v>
      </c>
      <c r="P101" s="7">
        <f>Standing!$N$126</f>
        <v>2.0320846723402728E-3</v>
      </c>
      <c r="Q101" s="7">
        <f>Standing!$O$126</f>
        <v>2.8490050873142088E-3</v>
      </c>
      <c r="R101" s="7">
        <f>Standing!$P$126</f>
        <v>1.2744597449469612E-5</v>
      </c>
      <c r="S101" s="7">
        <f>Standing!$Q$126</f>
        <v>5.0255260227891931E-3</v>
      </c>
      <c r="T101" s="7">
        <f>Standing!$R$126</f>
        <v>3.272197834139047E-3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6.5215739019101274E-4</v>
      </c>
      <c r="D102" s="7">
        <f>Standing!$D$127</f>
        <v>2.1834366438168529E-4</v>
      </c>
      <c r="E102" s="7">
        <f>Standing!$E$127</f>
        <v>5.1020823381936918E-3</v>
      </c>
      <c r="F102" s="7">
        <f>Standing!$F$127</f>
        <v>7.1531756207133916E-3</v>
      </c>
      <c r="G102" s="7">
        <f>Standing!$G$127</f>
        <v>3.1778896650160804E-5</v>
      </c>
      <c r="H102" s="7">
        <f>Standing!$H$127</f>
        <v>5.2577942437725244E-3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9.3514980809178264E-4</v>
      </c>
      <c r="N102" s="7">
        <f>Standing!$L$127</f>
        <v>2.5230337979710284E-4</v>
      </c>
      <c r="O102" s="7">
        <f>Standing!$M$127</f>
        <v>8.44717016311788E-5</v>
      </c>
      <c r="P102" s="7">
        <f>Standing!$N$127</f>
        <v>1.9738680221845512E-3</v>
      </c>
      <c r="Q102" s="7">
        <f>Standing!$O$127</f>
        <v>2.7673847027319914E-3</v>
      </c>
      <c r="R102" s="7">
        <f>Standing!$P$127</f>
        <v>1.2294460128267501E-5</v>
      </c>
      <c r="S102" s="7">
        <f>Standing!$Q$127</f>
        <v>3.9052408577505736E-3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6.4703120708001368E-4</v>
      </c>
      <c r="D103" s="7">
        <f>Standing!$D$128</f>
        <v>2.1662740750630244E-4</v>
      </c>
      <c r="E103" s="7">
        <f>Standing!$E$128</f>
        <v>5.0619782027405682E-3</v>
      </c>
      <c r="F103" s="7">
        <f>Standing!$F$128</f>
        <v>7.0969491811936711E-3</v>
      </c>
      <c r="G103" s="7">
        <f>Standing!$G$128</f>
        <v>3.1529103508590278E-5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9.2779920649683622E-4</v>
      </c>
      <c r="N103" s="7">
        <f>Standing!$L$128</f>
        <v>2.5032018778882838E-4</v>
      </c>
      <c r="O103" s="7">
        <f>Standing!$M$128</f>
        <v>8.3807724780234465E-5</v>
      </c>
      <c r="P103" s="7">
        <f>Standing!$N$128</f>
        <v>1.9583527354288493E-3</v>
      </c>
      <c r="Q103" s="7">
        <f>Standing!$O$128</f>
        <v>2.7456320998509184E-3</v>
      </c>
      <c r="R103" s="7">
        <f>Standing!$P$128</f>
        <v>1.2197821410656839E-5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5.5113457305165398E-4</v>
      </c>
      <c r="D104" s="7">
        <f>Standing!$D$129</f>
        <v>1.8733266429224617E-4</v>
      </c>
      <c r="E104" s="7">
        <f>Standing!$E$129</f>
        <v>3.27285545397526E-3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8.0233198228265505E-4</v>
      </c>
      <c r="N104" s="7">
        <f>Standing!$L$129</f>
        <v>2.1322017904794083E-4</v>
      </c>
      <c r="O104" s="7">
        <f>Standing!$M$129</f>
        <v>7.2474321472438145E-5</v>
      </c>
      <c r="P104" s="7">
        <f>Standing!$N$129</f>
        <v>1.3548181729173721E-3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6.4100545583828156E-4</v>
      </c>
      <c r="D109" s="7">
        <f>Yard!$D$124</f>
        <v>2.1460997333080857E-4</v>
      </c>
      <c r="E109" s="7">
        <f>Yard!$E$124</f>
        <v>5.0148363939575905E-3</v>
      </c>
      <c r="F109" s="7">
        <f>Yard!$F$124</f>
        <v>7.030855846168799E-3</v>
      </c>
      <c r="G109" s="7">
        <f>Yard!$G$124</f>
        <v>3.123547542305331E-5</v>
      </c>
      <c r="H109" s="7">
        <f>Yard!$H$124</f>
        <v>6.4598570196110292E-3</v>
      </c>
      <c r="I109" s="7">
        <f>Yard!$I$124</f>
        <v>2.3505048424664983E-3</v>
      </c>
      <c r="J109" s="7">
        <f>Yard!$J$124</f>
        <v>5.4931135187503185E-4</v>
      </c>
      <c r="K109" s="9"/>
      <c r="L109" s="9"/>
      <c r="M109" s="7">
        <f>Yard!$K$124</f>
        <v>9.1915868474231862E-4</v>
      </c>
      <c r="N109" s="7">
        <f>Yard!$L$124</f>
        <v>2.4798897537450576E-4</v>
      </c>
      <c r="O109" s="7">
        <f>Yard!$M$124</f>
        <v>8.3027229966173996E-5</v>
      </c>
      <c r="P109" s="7">
        <f>Yard!$N$124</f>
        <v>1.9401147489173261E-3</v>
      </c>
      <c r="Q109" s="7">
        <f>Yard!$O$124</f>
        <v>2.7200622419306483E-3</v>
      </c>
      <c r="R109" s="7">
        <f>Yard!$P$124</f>
        <v>1.2084224049807129E-5</v>
      </c>
      <c r="S109" s="7">
        <f>Yard!$Q$124</f>
        <v>4.7980762271349333E-3</v>
      </c>
      <c r="T109" s="7">
        <f>Yard!$R$124</f>
        <v>3.1241017492038095E-3</v>
      </c>
      <c r="U109" s="7">
        <f>Yard!$S$124</f>
        <v>3.4676013759333177E-3</v>
      </c>
      <c r="V109" s="7">
        <f>Otex!$B$160</f>
        <v>0.55885956771641832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-5.5550801371252723E-4</v>
      </c>
      <c r="D113" s="7">
        <f>Yard!$D$125</f>
        <v>-1.859852500818232E-4</v>
      </c>
      <c r="E113" s="7">
        <f>Yard!$E$125</f>
        <v>-4.3459564640640058E-3</v>
      </c>
      <c r="F113" s="7">
        <f>Yard!$F$125</f>
        <v>-6.0930788189573594E-3</v>
      </c>
      <c r="G113" s="7">
        <f>Yard!$G$125</f>
        <v>-2.7069281160696394E-5</v>
      </c>
      <c r="H113" s="7">
        <f>Yard!$H$125</f>
        <v>-5.5982399356307323E-3</v>
      </c>
      <c r="I113" s="7">
        <f>Yard!$I$125</f>
        <v>-2.0369940136510493E-3</v>
      </c>
      <c r="J113" s="7">
        <f>Yard!$J$125</f>
        <v>0</v>
      </c>
      <c r="K113" s="9"/>
      <c r="L113" s="9"/>
      <c r="M113" s="7">
        <f>Yard!$K$125</f>
        <v>-7.9656110661348756E-4</v>
      </c>
      <c r="N113" s="7">
        <f>Yard!$L$125</f>
        <v>-2.1491215383298042E-4</v>
      </c>
      <c r="O113" s="7">
        <f>Yard!$M$125</f>
        <v>-7.1953040621542961E-5</v>
      </c>
      <c r="P113" s="7">
        <f>Yard!$N$125</f>
        <v>-1.6813418368428774E-3</v>
      </c>
      <c r="Q113" s="7">
        <f>Yard!$O$125</f>
        <v>-2.357259769674333E-3</v>
      </c>
      <c r="R113" s="7">
        <f>Yard!$P$125</f>
        <v>-1.0472427711846332E-5</v>
      </c>
      <c r="S113" s="7">
        <f>Yard!$Q$125</f>
        <v>-4.1581078137491959E-3</v>
      </c>
      <c r="T113" s="7">
        <f>Yard!$R$125</f>
        <v>-2.7074084027357767E-3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-5.3517835172853701E-4</v>
      </c>
      <c r="D115" s="7">
        <f>Yard!$D$126</f>
        <v>-1.7917883653811509E-4</v>
      </c>
      <c r="E115" s="7">
        <f>Yard!$E$126</f>
        <v>-4.1869095669344906E-3</v>
      </c>
      <c r="F115" s="7">
        <f>Yard!$F$126</f>
        <v>-5.8700933178061285E-3</v>
      </c>
      <c r="G115" s="7">
        <f>Yard!$G$126</f>
        <v>-2.6078639581164963E-5</v>
      </c>
      <c r="H115" s="7">
        <f>Yard!$H$126</f>
        <v>-5.3933638172178958E-3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-7.6740973949131046E-4</v>
      </c>
      <c r="N115" s="7">
        <f>Yard!$L$126</f>
        <v>-2.0704711618127022E-4</v>
      </c>
      <c r="O115" s="7">
        <f>Yard!$M$126</f>
        <v>-6.9319809491751806E-5</v>
      </c>
      <c r="P115" s="7">
        <f>Yard!$N$126</f>
        <v>-1.6198105710846754E-3</v>
      </c>
      <c r="Q115" s="7">
        <f>Yard!$O$126</f>
        <v>-2.2709922575179075E-3</v>
      </c>
      <c r="R115" s="7">
        <f>Yard!$P$126</f>
        <v>-1.008917326676504E-5</v>
      </c>
      <c r="S115" s="7">
        <f>Yard!$Q$126</f>
        <v>-4.0059355241334887E-3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-5.2552176228614191E-4</v>
      </c>
      <c r="D117" s="7">
        <f>Yard!$D$127</f>
        <v>-1.7594579010485383E-4</v>
      </c>
      <c r="E117" s="7">
        <f>Yard!$E$127</f>
        <v>-3.8423967659633332E-3</v>
      </c>
      <c r="F117" s="7">
        <f>Yard!$F$127</f>
        <v>-3.7373204513128249E-3</v>
      </c>
      <c r="G117" s="7">
        <f>Yard!$G$127</f>
        <v>-1.6603523619200306E-5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-7.535628401082765E-4</v>
      </c>
      <c r="N117" s="7">
        <f>Yard!$L$127</f>
        <v>-2.0331122329670786E-4</v>
      </c>
      <c r="O117" s="7">
        <f>Yard!$M$127</f>
        <v>-6.8069024705101031E-5</v>
      </c>
      <c r="P117" s="7">
        <f>Yard!$N$127</f>
        <v>-1.5905832198495294E-3</v>
      </c>
      <c r="Q117" s="7">
        <f>Yard!$O$127</f>
        <v>-2.2300151892436053E-3</v>
      </c>
      <c r="R117" s="7">
        <f>Yard!$P$127</f>
        <v>-9.9071274053514261E-6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0.13739883416020354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0.86734851693716042</v>
      </c>
      <c r="V129" s="7">
        <f>Otex!$B$121</f>
        <v>1.6079237145349068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0.13739883416020354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0.86734851693716042</v>
      </c>
      <c r="V130" s="7">
        <f>Otex!$B$122</f>
        <v>1.6079237145349068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0.13739883416020354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0.86734851693716042</v>
      </c>
      <c r="V132" s="7">
        <f>Otex!$B$124</f>
        <v>3.9300977682096985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0.13739883416020354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0.86734851693716042</v>
      </c>
      <c r="V133" s="7">
        <f>Otex!$B$125</f>
        <v>3.9300977682096985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2.6097294747137636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16.474266345382102</v>
      </c>
      <c r="V135" s="7">
        <f>Otex!$B$127</f>
        <v>4.5942322514821772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0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0</v>
      </c>
      <c r="U136" s="7">
        <f>AggCap!$S$94</f>
        <v>0</v>
      </c>
      <c r="V136" s="7">
        <f>Otex!$B$128</f>
        <v>3.3926306781248718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1.7585101784108976</v>
      </c>
      <c r="D137" s="7">
        <f>AggCap!$D$95</f>
        <v>0</v>
      </c>
      <c r="E137" s="7">
        <f>AggCap!$E$95</f>
        <v>9.6934264556719238</v>
      </c>
      <c r="F137" s="7">
        <f>AggCap!$F$95</f>
        <v>47.141723177820808</v>
      </c>
      <c r="G137" s="7">
        <f>AggCap!$G$95</f>
        <v>3.7017449424180322</v>
      </c>
      <c r="H137" s="7">
        <f>AggCap!$H$95</f>
        <v>34.663087006449466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0.68032359687088007</v>
      </c>
      <c r="O137" s="7">
        <f>AggCap!$M$95</f>
        <v>0</v>
      </c>
      <c r="P137" s="7">
        <f>AggCap!$N$95</f>
        <v>4.0126521029307973</v>
      </c>
      <c r="Q137" s="7">
        <f>AggCap!$O$95</f>
        <v>28.128912172016019</v>
      </c>
      <c r="R137" s="7">
        <f>AggCap!$P$95</f>
        <v>2.2087877011986374</v>
      </c>
      <c r="S137" s="7">
        <f>AggCap!$Q$95</f>
        <v>37.028527341279421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59.876093236646959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0.13739883416020354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0.86734851693716042</v>
      </c>
      <c r="V138" s="7">
        <f>Otex!$B$130</f>
        <v>1.6079237145349068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0.13739883416020354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0.86734851693716042</v>
      </c>
      <c r="V139" s="7">
        <f>Otex!$B$131</f>
        <v>3.9300977682096985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7.8752780705781635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5.9567932453267289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59.876093236646959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28.927668067494555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28.927668067494555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0.2419945852403674</v>
      </c>
      <c r="I174" s="7">
        <f>Standing!$I$36</f>
        <v>0.44026473243242564</v>
      </c>
      <c r="J174" s="7">
        <f>Standing!$J$36</f>
        <v>0.10732601157096025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0.17974213098095776</v>
      </c>
      <c r="T174" s="7">
        <f>Standing!$R$36</f>
        <v>0.58516442759657572</v>
      </c>
      <c r="U174" s="7">
        <f>Standing!$S$36</f>
        <v>0.6775098022761491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1.1656921237790798</v>
      </c>
      <c r="I175" s="7">
        <f>Standing!$I$37</f>
        <v>0.4241525738804614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0.865820969455391</v>
      </c>
      <c r="T175" s="7">
        <f>Standing!$R$37</f>
        <v>0.56374944396998561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4.0376504081330714E-2</v>
      </c>
      <c r="D176" s="7">
        <f>Standing!$D$38</f>
        <v>0</v>
      </c>
      <c r="E176" s="7">
        <f>Standing!$E$38</f>
        <v>0.22256719219174417</v>
      </c>
      <c r="F176" s="7">
        <f>Standing!$F$38</f>
        <v>1.0824037311005472</v>
      </c>
      <c r="G176" s="7">
        <f>Standing!$G$38</f>
        <v>8.4994401289534657E-2</v>
      </c>
      <c r="H176" s="7">
        <f>Standing!$H$38</f>
        <v>0.79588636515722266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1.5620659364340733E-2</v>
      </c>
      <c r="O176" s="7">
        <f>Standing!$M$38</f>
        <v>0</v>
      </c>
      <c r="P176" s="7">
        <f>Standing!$N$38</f>
        <v>9.2133026012595737E-2</v>
      </c>
      <c r="Q176" s="7">
        <f>Standing!$O$38</f>
        <v>0.64585758505141655</v>
      </c>
      <c r="R176" s="7">
        <f>Standing!$P$38</f>
        <v>5.0715160325561184E-2</v>
      </c>
      <c r="S176" s="7">
        <f>Standing!$Q$38</f>
        <v>0.85019836886692735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5.2718184912008255E-2</v>
      </c>
      <c r="D209" s="7">
        <f>Reactive!$D$21</f>
        <v>1.7650159066460547E-2</v>
      </c>
      <c r="E209" s="7">
        <f>Reactive!$E$21</f>
        <v>2.5178098390443923E-2</v>
      </c>
      <c r="F209" s="7">
        <f>Reactive!$F$21</f>
        <v>3.5299971196899427E-2</v>
      </c>
      <c r="G209" s="7">
        <f>Reactive!$G$21</f>
        <v>2.5688978996497823E-3</v>
      </c>
      <c r="H209" s="7">
        <f>Reactive!$H$21</f>
        <v>2.5946515953970621E-2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1.0795281818284153E-2</v>
      </c>
      <c r="N209" s="7">
        <f>Reactive!$L$21</f>
        <v>2.0395346936377647E-2</v>
      </c>
      <c r="O209" s="7">
        <f>Reactive!$M$21</f>
        <v>6.8284050037678169E-3</v>
      </c>
      <c r="P209" s="7">
        <f>Reactive!$N$21</f>
        <v>9.7407764081495485E-3</v>
      </c>
      <c r="Q209" s="7">
        <f>Reactive!$O$21</f>
        <v>1.3656675786667854E-2</v>
      </c>
      <c r="R209" s="7">
        <f>Reactive!$P$21</f>
        <v>9.9384233343653792E-4</v>
      </c>
      <c r="S209" s="7">
        <f>Reactive!$Q$21</f>
        <v>1.9271844716962461E-2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5.0788882627945717E-2</v>
      </c>
      <c r="D210" s="7">
        <f>Reactive!$D$22</f>
        <v>1.7004224608401602E-2</v>
      </c>
      <c r="E210" s="7">
        <f>Reactive!$E$22</f>
        <v>2.4256667525285873E-2</v>
      </c>
      <c r="F210" s="7">
        <f>Reactive!$F$22</f>
        <v>3.4008114977433751E-2</v>
      </c>
      <c r="G210" s="7">
        <f>Reactive!$G$22</f>
        <v>2.4748851677321325E-3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1.0400212035364328E-2</v>
      </c>
      <c r="N210" s="7">
        <f>Reactive!$L$22</f>
        <v>1.9648948146391263E-2</v>
      </c>
      <c r="O210" s="7">
        <f>Reactive!$M$22</f>
        <v>6.5785091207388024E-3</v>
      </c>
      <c r="P210" s="7">
        <f>Reactive!$N$22</f>
        <v>9.3842978570736271E-3</v>
      </c>
      <c r="Q210" s="7">
        <f>Reactive!$O$22</f>
        <v>1.3156888932626945E-2</v>
      </c>
      <c r="R210" s="7">
        <f>Reactive!$P$22</f>
        <v>9.574711592943043E-4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4.0461367146158611E-2</v>
      </c>
      <c r="D211" s="7">
        <f>Reactive!$D$23</f>
        <v>1.375296720441135E-2</v>
      </c>
      <c r="E211" s="7">
        <f>Reactive!$E$23</f>
        <v>1.4668211279610429E-2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8.4116611215908285E-3</v>
      </c>
      <c r="N211" s="7">
        <f>Reactive!$L$23</f>
        <v>1.5653490761175393E-2</v>
      </c>
      <c r="O211" s="7">
        <f>Reactive!$M$23</f>
        <v>5.3206789650813878E-3</v>
      </c>
      <c r="P211" s="7">
        <f>Reactive!$N$23</f>
        <v>6.07199416083898E-3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3.6878508387319139E-2</v>
      </c>
      <c r="D219" s="7">
        <f>Reactive!$D$77</f>
        <v>1.3348750278390917E-2</v>
      </c>
      <c r="E219" s="7">
        <f>Reactive!$E$77</f>
        <v>1.9042103056025932E-2</v>
      </c>
      <c r="F219" s="7">
        <f>Reactive!$F$77</f>
        <v>2.6697238170346756E-2</v>
      </c>
      <c r="G219" s="7">
        <f>Reactive!$G$77</f>
        <v>2.394648550751978E-2</v>
      </c>
      <c r="H219" s="7">
        <f>Reactive!$H$77</f>
        <v>2.2688300247517102E-2</v>
      </c>
      <c r="I219" s="7">
        <f>Reactive!$I$77</f>
        <v>8.2554396230791419E-3</v>
      </c>
      <c r="J219" s="7">
        <f>Reactive!$J$77</f>
        <v>1.9292905156994759E-3</v>
      </c>
      <c r="K219" s="9"/>
      <c r="L219" s="9"/>
      <c r="M219" s="7">
        <f>Reactive!$K$77</f>
        <v>7.5517374458843097E-3</v>
      </c>
      <c r="N219" s="7">
        <f>Reactive!$L$77</f>
        <v>1.4267372336716409E-2</v>
      </c>
      <c r="O219" s="7">
        <f>Reactive!$M$77</f>
        <v>5.1642975483557696E-3</v>
      </c>
      <c r="P219" s="7">
        <f>Reactive!$N$77</f>
        <v>7.3669133122495276E-3</v>
      </c>
      <c r="Q219" s="7">
        <f>Reactive!$O$77</f>
        <v>1.0328493585963707E-2</v>
      </c>
      <c r="R219" s="7">
        <f>Reactive!$P$77</f>
        <v>9.26429619396015E-3</v>
      </c>
      <c r="S219" s="7">
        <f>Reactive!$Q$77</f>
        <v>1.685179621177843E-2</v>
      </c>
      <c r="T219" s="7">
        <f>Reactive!$R$77</f>
        <v>1.0972465532061788E-2</v>
      </c>
      <c r="U219" s="7">
        <f>Reactive!$S$77</f>
        <v>1.217890441182176E-2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3.6878508387319139E-2</v>
      </c>
      <c r="D220" s="7">
        <f>Reactive!$D$78</f>
        <v>1.3348750278390917E-2</v>
      </c>
      <c r="E220" s="7">
        <f>Reactive!$E$78</f>
        <v>1.9042103056025932E-2</v>
      </c>
      <c r="F220" s="7">
        <f>Reactive!$F$78</f>
        <v>2.6697238170346756E-2</v>
      </c>
      <c r="G220" s="7">
        <f>Reactive!$G$78</f>
        <v>2.394648550751978E-2</v>
      </c>
      <c r="H220" s="7">
        <f>Reactive!$H$78</f>
        <v>2.2688300247517102E-2</v>
      </c>
      <c r="I220" s="7">
        <f>Reactive!$I$78</f>
        <v>8.2554396230791419E-3</v>
      </c>
      <c r="J220" s="7">
        <f>Reactive!$J$78</f>
        <v>1.9292905156994759E-3</v>
      </c>
      <c r="K220" s="9"/>
      <c r="L220" s="9"/>
      <c r="M220" s="7">
        <f>Reactive!$K$78</f>
        <v>7.5517374458843097E-3</v>
      </c>
      <c r="N220" s="7">
        <f>Reactive!$L$78</f>
        <v>1.4267372336716409E-2</v>
      </c>
      <c r="O220" s="7">
        <f>Reactive!$M$78</f>
        <v>5.1642975483557696E-3</v>
      </c>
      <c r="P220" s="7">
        <f>Reactive!$N$78</f>
        <v>7.3669133122495276E-3</v>
      </c>
      <c r="Q220" s="7">
        <f>Reactive!$O$78</f>
        <v>1.0328493585963707E-2</v>
      </c>
      <c r="R220" s="7">
        <f>Reactive!$P$78</f>
        <v>9.26429619396015E-3</v>
      </c>
      <c r="S220" s="7">
        <f>Reactive!$Q$78</f>
        <v>1.685179621177843E-2</v>
      </c>
      <c r="T220" s="7">
        <f>Reactive!$R$78</f>
        <v>1.0972465532061788E-2</v>
      </c>
      <c r="U220" s="7">
        <f>Reactive!$S$78</f>
        <v>1.217890441182176E-2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3.552888319473655E-2</v>
      </c>
      <c r="D221" s="7">
        <f>Reactive!$D$79</f>
        <v>1.2860232427397651E-2</v>
      </c>
      <c r="E221" s="7">
        <f>Reactive!$E$79</f>
        <v>1.8345228287278411E-2</v>
      </c>
      <c r="F221" s="7">
        <f>Reactive!$F$79</f>
        <v>2.5720212070791525E-2</v>
      </c>
      <c r="G221" s="7">
        <f>Reactive!$G$79</f>
        <v>2.3070127391965536E-2</v>
      </c>
      <c r="H221" s="7">
        <f>Reactive!$H$79</f>
        <v>2.1857987338184361E-2</v>
      </c>
      <c r="I221" s="7">
        <f>Reactive!$I$79</f>
        <v>7.9533192343113762E-3</v>
      </c>
      <c r="J221" s="7">
        <f>Reactive!$J$79</f>
        <v>0</v>
      </c>
      <c r="K221" s="9"/>
      <c r="L221" s="9"/>
      <c r="M221" s="7">
        <f>Reactive!$K$79</f>
        <v>7.2753701102618281E-3</v>
      </c>
      <c r="N221" s="7">
        <f>Reactive!$L$79</f>
        <v>1.3745236112133923E-2</v>
      </c>
      <c r="O221" s="7">
        <f>Reactive!$M$79</f>
        <v>4.9753022126428409E-3</v>
      </c>
      <c r="P221" s="7">
        <f>Reactive!$N$79</f>
        <v>7.097309897345614E-3</v>
      </c>
      <c r="Q221" s="7">
        <f>Reactive!$O$79</f>
        <v>9.9505066294783041E-3</v>
      </c>
      <c r="R221" s="7">
        <f>Reactive!$P$79</f>
        <v>8.9252551621592287E-3</v>
      </c>
      <c r="S221" s="7">
        <f>Reactive!$Q$79</f>
        <v>1.6235079058556895E-2</v>
      </c>
      <c r="T221" s="7">
        <f>Reactive!$R$79</f>
        <v>1.0570911441226955E-2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3.552888319473655E-2</v>
      </c>
      <c r="D222" s="7">
        <f>Reactive!$D$80</f>
        <v>1.2860232427397651E-2</v>
      </c>
      <c r="E222" s="7">
        <f>Reactive!$E$80</f>
        <v>1.8345228287278411E-2</v>
      </c>
      <c r="F222" s="7">
        <f>Reactive!$F$80</f>
        <v>2.5720212070791525E-2</v>
      </c>
      <c r="G222" s="7">
        <f>Reactive!$G$80</f>
        <v>2.3070127391965536E-2</v>
      </c>
      <c r="H222" s="7">
        <f>Reactive!$H$80</f>
        <v>2.1857987338184361E-2</v>
      </c>
      <c r="I222" s="7">
        <f>Reactive!$I$80</f>
        <v>7.9533192343113762E-3</v>
      </c>
      <c r="J222" s="7">
        <f>Reactive!$J$80</f>
        <v>0</v>
      </c>
      <c r="K222" s="9"/>
      <c r="L222" s="9"/>
      <c r="M222" s="7">
        <f>Reactive!$K$80</f>
        <v>7.2753701102618281E-3</v>
      </c>
      <c r="N222" s="7">
        <f>Reactive!$L$80</f>
        <v>1.3745236112133923E-2</v>
      </c>
      <c r="O222" s="7">
        <f>Reactive!$M$80</f>
        <v>4.9753022126428409E-3</v>
      </c>
      <c r="P222" s="7">
        <f>Reactive!$N$80</f>
        <v>7.097309897345614E-3</v>
      </c>
      <c r="Q222" s="7">
        <f>Reactive!$O$80</f>
        <v>9.9505066294783041E-3</v>
      </c>
      <c r="R222" s="7">
        <f>Reactive!$P$80</f>
        <v>8.9252551621592287E-3</v>
      </c>
      <c r="S222" s="7">
        <f>Reactive!$Q$80</f>
        <v>1.6235079058556895E-2</v>
      </c>
      <c r="T222" s="7">
        <f>Reactive!$R$80</f>
        <v>1.0570911441226955E-2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3.4887811228259825E-2</v>
      </c>
      <c r="D223" s="7">
        <f>Reactive!$D$81</f>
        <v>1.2628186448175855E-2</v>
      </c>
      <c r="E223" s="7">
        <f>Reactive!$E$81</f>
        <v>1.6835722079736177E-2</v>
      </c>
      <c r="F223" s="7">
        <f>Reactive!$F$81</f>
        <v>1.6375323079224489E-2</v>
      </c>
      <c r="G223" s="7">
        <f>Reactive!$G$81</f>
        <v>1.4688089992512893E-2</v>
      </c>
      <c r="H223" s="7">
        <f>Reactive!$H$81</f>
        <v>1.4923729634409969E-2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7.1440956258411502E-3</v>
      </c>
      <c r="N223" s="7">
        <f>Reactive!$L$81</f>
        <v>1.3497221405457239E-2</v>
      </c>
      <c r="O223" s="7">
        <f>Reactive!$M$81</f>
        <v>4.8855294281792009E-3</v>
      </c>
      <c r="P223" s="7">
        <f>Reactive!$N$81</f>
        <v>6.9692482752662524E-3</v>
      </c>
      <c r="Q223" s="7">
        <f>Reactive!$O$81</f>
        <v>9.770962825147736E-3</v>
      </c>
      <c r="R223" s="7">
        <f>Reactive!$P$81</f>
        <v>8.7642106720537908E-3</v>
      </c>
      <c r="S223" s="7">
        <f>Reactive!$Q$81</f>
        <v>1.5942138410776668E-2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3.4887811228259825E-2</v>
      </c>
      <c r="D224" s="7">
        <f>Reactive!$D$82</f>
        <v>1.2628186448175855E-2</v>
      </c>
      <c r="E224" s="7">
        <f>Reactive!$E$82</f>
        <v>1.6835722079736177E-2</v>
      </c>
      <c r="F224" s="7">
        <f>Reactive!$F$82</f>
        <v>1.6375323079224489E-2</v>
      </c>
      <c r="G224" s="7">
        <f>Reactive!$G$82</f>
        <v>1.4688089992512893E-2</v>
      </c>
      <c r="H224" s="7">
        <f>Reactive!$H$82</f>
        <v>1.4923729634409969E-2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7.1440956258411502E-3</v>
      </c>
      <c r="N224" s="7">
        <f>Reactive!$L$82</f>
        <v>1.3497221405457239E-2</v>
      </c>
      <c r="O224" s="7">
        <f>Reactive!$M$82</f>
        <v>4.8855294281792009E-3</v>
      </c>
      <c r="P224" s="7">
        <f>Reactive!$N$82</f>
        <v>6.9692482752662524E-3</v>
      </c>
      <c r="Q224" s="7">
        <f>Reactive!$O$82</f>
        <v>9.770962825147736E-3</v>
      </c>
      <c r="R224" s="7">
        <f>Reactive!$P$82</f>
        <v>8.7642106720537908E-3</v>
      </c>
      <c r="S224" s="7">
        <f>Reactive!$Q$82</f>
        <v>1.5942138410776668E-2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1.5222348118900564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2.6126710656322709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1.709322458563904</v>
      </c>
      <c r="C239" s="6">
        <f t="shared" si="1"/>
        <v>4.7329716770519316E-2</v>
      </c>
      <c r="D239" s="6">
        <f t="shared" si="2"/>
        <v>0</v>
      </c>
      <c r="E239" s="6">
        <f t="shared" si="3"/>
        <v>2.6126710656322709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0.41634559938318011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1.1537254260427612</v>
      </c>
      <c r="C241" s="6">
        <f t="shared" si="1"/>
        <v>0</v>
      </c>
      <c r="D241" s="6">
        <f t="shared" si="2"/>
        <v>0</v>
      </c>
      <c r="E241" s="6">
        <f t="shared" si="3"/>
        <v>4.9348451193070622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1.3486815929534637</v>
      </c>
      <c r="C242" s="6">
        <f t="shared" si="1"/>
        <v>4.101622443107332E-2</v>
      </c>
      <c r="D242" s="6">
        <f t="shared" si="2"/>
        <v>0</v>
      </c>
      <c r="E242" s="6">
        <f t="shared" si="3"/>
        <v>4.9348451193070622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0.21124788221222954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1.3326468627716468</v>
      </c>
      <c r="C244" s="6">
        <f t="shared" si="1"/>
        <v>3.8069948434281568E-2</v>
      </c>
      <c r="D244" s="6">
        <f t="shared" si="2"/>
        <v>0</v>
      </c>
      <c r="E244" s="6">
        <f t="shared" si="3"/>
        <v>23.67822807157804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0.93454501220869801</v>
      </c>
      <c r="C245" s="6">
        <f t="shared" si="1"/>
        <v>2.5141406720973505E-2</v>
      </c>
      <c r="D245" s="6">
        <f t="shared" si="2"/>
        <v>0</v>
      </c>
      <c r="E245" s="6">
        <f t="shared" si="3"/>
        <v>3.3926306781248718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0.61273669047619561</v>
      </c>
      <c r="C246" s="6">
        <f t="shared" si="1"/>
        <v>7.5933692082922125E-3</v>
      </c>
      <c r="D246" s="6">
        <f t="shared" si="2"/>
        <v>0</v>
      </c>
      <c r="E246" s="6">
        <f t="shared" si="3"/>
        <v>228.89378791171384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8.6324239469541943</v>
      </c>
      <c r="C247" s="6">
        <f t="shared" si="1"/>
        <v>0.64381364194828705</v>
      </c>
      <c r="D247" s="6">
        <f t="shared" si="2"/>
        <v>4.4081814728834191E-2</v>
      </c>
      <c r="E247" s="6">
        <f t="shared" si="3"/>
        <v>2.6126710656322709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7.4423885082746688</v>
      </c>
      <c r="C248" s="6">
        <f t="shared" si="1"/>
        <v>0.54755612528389863</v>
      </c>
      <c r="D248" s="6">
        <f t="shared" si="2"/>
        <v>3.7305072171423918E-2</v>
      </c>
      <c r="E248" s="6">
        <f t="shared" si="3"/>
        <v>4.9348451193070622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6.3130508166472517</v>
      </c>
      <c r="C249" s="6">
        <f t="shared" si="1"/>
        <v>0.43133258033224475</v>
      </c>
      <c r="D249" s="6">
        <f t="shared" si="2"/>
        <v>2.8346045086217918E-2</v>
      </c>
      <c r="E249" s="6">
        <f t="shared" si="3"/>
        <v>7.8752780705781635</v>
      </c>
      <c r="F249" s="6">
        <f t="shared" si="4"/>
        <v>2.232001690097436</v>
      </c>
      <c r="G249" s="6">
        <f t="shared" si="5"/>
        <v>0.24104400042307864</v>
      </c>
      <c r="H249" s="10"/>
    </row>
    <row r="250" spans="1:8" x14ac:dyDescent="0.25">
      <c r="A250" s="11" t="s">
        <v>180</v>
      </c>
      <c r="B250" s="6">
        <f t="shared" si="0"/>
        <v>5.2371244216793951</v>
      </c>
      <c r="C250" s="6">
        <f t="shared" si="1"/>
        <v>0.31246069595372961</v>
      </c>
      <c r="D250" s="6">
        <f t="shared" si="2"/>
        <v>1.9032224877785466E-2</v>
      </c>
      <c r="E250" s="6">
        <f t="shared" si="3"/>
        <v>5.9567932453267289</v>
      </c>
      <c r="F250" s="6">
        <f t="shared" si="4"/>
        <v>3.0194151110849181</v>
      </c>
      <c r="G250" s="6">
        <f t="shared" si="5"/>
        <v>0.18865910215828838</v>
      </c>
      <c r="H250" s="10"/>
    </row>
    <row r="251" spans="1:8" x14ac:dyDescent="0.25">
      <c r="A251" s="11" t="s">
        <v>193</v>
      </c>
      <c r="B251" s="6">
        <f t="shared" si="0"/>
        <v>3.286213817209175</v>
      </c>
      <c r="C251" s="6">
        <f t="shared" si="1"/>
        <v>0.13983731975526847</v>
      </c>
      <c r="D251" s="6">
        <f t="shared" si="2"/>
        <v>6.4541673470395666E-3</v>
      </c>
      <c r="E251" s="6">
        <f t="shared" si="3"/>
        <v>59.876093236646959</v>
      </c>
      <c r="F251" s="6">
        <f t="shared" si="4"/>
        <v>3.880752993441221</v>
      </c>
      <c r="G251" s="6">
        <f t="shared" si="5"/>
        <v>0.10434037063886699</v>
      </c>
      <c r="H251" s="10"/>
    </row>
    <row r="252" spans="1:8" x14ac:dyDescent="0.25">
      <c r="A252" s="11" t="s">
        <v>213</v>
      </c>
      <c r="B252" s="6">
        <f t="shared" si="0"/>
        <v>1.4398000070525283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1.7737364657785948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2.7302547309745795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1.1519856666422412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23.413919090936833</v>
      </c>
      <c r="C256" s="6">
        <f t="shared" si="1"/>
        <v>1.0465930048093566</v>
      </c>
      <c r="D256" s="6">
        <f t="shared" si="2"/>
        <v>0.59846399953234219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-0.70894358358822296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-0.61591195253899189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-0.70894358358822296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0.24673239236469011</v>
      </c>
      <c r="H259" s="10"/>
    </row>
    <row r="260" spans="1:8" x14ac:dyDescent="0.25">
      <c r="A260" s="11" t="s">
        <v>184</v>
      </c>
      <c r="B260" s="6">
        <f t="shared" si="0"/>
        <v>-6.1333487992367282</v>
      </c>
      <c r="C260" s="6">
        <f t="shared" si="1"/>
        <v>-0.45246323186347054</v>
      </c>
      <c r="D260" s="6">
        <f t="shared" si="2"/>
        <v>-3.0840848329040237E-2</v>
      </c>
      <c r="E260" s="6">
        <f t="shared" si="3"/>
        <v>0</v>
      </c>
      <c r="F260" s="6">
        <f t="shared" si="4"/>
        <v>0</v>
      </c>
      <c r="G260" s="6">
        <f t="shared" si="5"/>
        <v>0.24673239236469011</v>
      </c>
      <c r="H260" s="10"/>
    </row>
    <row r="261" spans="1:8" x14ac:dyDescent="0.25">
      <c r="A261" s="11" t="s">
        <v>185</v>
      </c>
      <c r="B261" s="6">
        <f t="shared" si="0"/>
        <v>-0.61591195253899189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0.22411096056847099</v>
      </c>
      <c r="H261" s="10"/>
    </row>
    <row r="262" spans="1:8" x14ac:dyDescent="0.25">
      <c r="A262" s="11" t="s">
        <v>186</v>
      </c>
      <c r="B262" s="6">
        <f t="shared" si="0"/>
        <v>-5.3928851225954118</v>
      </c>
      <c r="C262" s="6">
        <f t="shared" si="1"/>
        <v>-0.37784293845058642</v>
      </c>
      <c r="D262" s="6">
        <f t="shared" si="2"/>
        <v>-2.5141406720973505E-2</v>
      </c>
      <c r="E262" s="6">
        <f t="shared" si="3"/>
        <v>0</v>
      </c>
      <c r="F262" s="6">
        <f t="shared" si="4"/>
        <v>0</v>
      </c>
      <c r="G262" s="6">
        <f t="shared" si="5"/>
        <v>0.22411096056847099</v>
      </c>
      <c r="H262" s="10"/>
    </row>
    <row r="263" spans="1:8" x14ac:dyDescent="0.25">
      <c r="A263" s="11" t="s">
        <v>194</v>
      </c>
      <c r="B263" s="6">
        <f t="shared" si="0"/>
        <v>-0.43346981148682961</v>
      </c>
      <c r="C263" s="6">
        <f t="shared" si="1"/>
        <v>0</v>
      </c>
      <c r="D263" s="6">
        <f t="shared" si="2"/>
        <v>0</v>
      </c>
      <c r="E263" s="6">
        <f t="shared" si="3"/>
        <v>28.927668067494555</v>
      </c>
      <c r="F263" s="6">
        <f t="shared" si="4"/>
        <v>0</v>
      </c>
      <c r="G263" s="6">
        <f t="shared" si="5"/>
        <v>0.17731226910504125</v>
      </c>
      <c r="H263" s="10"/>
    </row>
    <row r="264" spans="1:8" x14ac:dyDescent="0.25">
      <c r="A264" s="11" t="s">
        <v>195</v>
      </c>
      <c r="B264" s="6">
        <f t="shared" si="0"/>
        <v>-3.9727968653657397</v>
      </c>
      <c r="C264" s="6">
        <f t="shared" si="1"/>
        <v>-0.22390601738082347</v>
      </c>
      <c r="D264" s="6">
        <f t="shared" si="2"/>
        <v>-1.3153236917894927E-2</v>
      </c>
      <c r="E264" s="6">
        <f t="shared" si="3"/>
        <v>28.927668067494555</v>
      </c>
      <c r="F264" s="6">
        <f t="shared" si="4"/>
        <v>0</v>
      </c>
      <c r="G264" s="6">
        <f t="shared" si="5"/>
        <v>0.17731226910504125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East Midlands in April 15 (DCP179)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94657169.493100911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57768345.115822062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622394.78543059505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14699525.30668091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22840419.580618422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11492.28933247197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10249043.368535638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0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252866.28497831913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0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40944946.106667452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976773.37108948012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69926384.22875759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759062.3007438496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420631.82738556503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10419.696018630546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109596.51623346496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4836798.0198161341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-9819.9680777695776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-182892.63529258824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-41139.924320696235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-500.0692142669194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-10272.952364006218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-303313.59393674316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-2717895.1929352395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426639526.48855829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315820033.95507014</v>
      </c>
      <c r="C69" s="17">
        <f>B$58-B69</f>
        <v>110819492.53348815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East Midlands in April 15 (DCP179)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0.45497162386019324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0.45497162386019324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2.6717622432440129E-2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3.1473236500982708E-2</v>
      </c>
      <c r="C35" s="6">
        <f>SUMPRODUCT(Aggreg!$B54:$W54,$B$19:$W$19)</f>
        <v>5.5617440449581129E-4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5.8271319258398945E-3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2.0249701348928905E-2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2.3020712210740077E-2</v>
      </c>
      <c r="C38" s="6">
        <f>SUMPRODUCT(Aggreg!$B57:$W57,$B$19:$W$19)</f>
        <v>4.8198416880930873E-4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2.5486658109634031E-3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2.2995027197367818E-2</v>
      </c>
      <c r="C40" s="6">
        <f>SUMPRODUCT(Aggreg!$B59:$W59,$B$19:$W$19)</f>
        <v>4.4736229887628096E-4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1.7843079596932661E-2</v>
      </c>
      <c r="C41" s="6">
        <f>SUMPRODUCT(Aggreg!$B60:$W60,$B$19:$W$19)</f>
        <v>3.4914965534248941E-4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2.194550693302199E-2</v>
      </c>
      <c r="C42" s="6">
        <f>SUMPRODUCT(Aggreg!$B61:$W61,$B$19:$W$19)</f>
        <v>4.2946987938427067E-4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0.18700283076754409</v>
      </c>
      <c r="C43" s="6">
        <f>SUMPRODUCT(Aggreg!$B62:$W62,$B$19:$W$19)</f>
        <v>0</v>
      </c>
      <c r="D43" s="6">
        <f>SUMPRODUCT(Aggreg!$B100:$W100,$B$19:$W$19)</f>
        <v>4.9599379191243864E-4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0.16885545992990098</v>
      </c>
      <c r="C44" s="6">
        <f>SUMPRODUCT(Aggreg!$B63:$W63,$B$19:$W$19)</f>
        <v>0</v>
      </c>
      <c r="D44" s="6">
        <f>SUMPRODUCT(Aggreg!$B101:$W101,$B$19:$W$19)</f>
        <v>4.478609201368632E-4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0.16041221663426869</v>
      </c>
      <c r="C45" s="6">
        <f>SUMPRODUCT(Aggreg!$B64:$W64,$B$19:$W$19)</f>
        <v>0</v>
      </c>
      <c r="D45" s="6">
        <f>SUMPRODUCT(Aggreg!$B102:$W102,$B$19:$W$19)</f>
        <v>4.2546662674006642E-4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4.9115468988931606E-3</v>
      </c>
      <c r="H45" s="10"/>
    </row>
    <row r="46" spans="1:8" x14ac:dyDescent="0.25">
      <c r="A46" s="11" t="s">
        <v>180</v>
      </c>
      <c r="B46" s="6">
        <f>SUMPRODUCT(Aggreg!$B27:$W27,$B$19:$W$19)</f>
        <v>0.15915132101600749</v>
      </c>
      <c r="C46" s="6">
        <f>SUMPRODUCT(Aggreg!$B65:$W65,$B$19:$W$19)</f>
        <v>0</v>
      </c>
      <c r="D46" s="6">
        <f>SUMPRODUCT(Aggreg!$B103:$W103,$B$19:$W$19)</f>
        <v>4.2212231159606431E-4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4.7318013582200343E-3</v>
      </c>
      <c r="H46" s="10"/>
    </row>
    <row r="47" spans="1:8" x14ac:dyDescent="0.25">
      <c r="A47" s="11" t="s">
        <v>193</v>
      </c>
      <c r="B47" s="6">
        <f>SUMPRODUCT(Aggreg!$B28:$W28,$B$19:$W$19)</f>
        <v>0.13762912705628821</v>
      </c>
      <c r="C47" s="6">
        <f>SUMPRODUCT(Aggreg!$B66:$W66,$B$19:$W$19)</f>
        <v>0</v>
      </c>
      <c r="D47" s="6">
        <f>SUMPRODUCT(Aggreg!$B104:$W104,$B$19:$W$19)</f>
        <v>3.6503828485410735E-4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3.8270671198518337E-3</v>
      </c>
      <c r="H47" s="10"/>
    </row>
    <row r="48" spans="1:8" x14ac:dyDescent="0.25">
      <c r="A48" s="11" t="s">
        <v>213</v>
      </c>
      <c r="B48" s="6">
        <f>SUMPRODUCT(Aggreg!$B29:$W29,$B$19:$W$19)</f>
        <v>1.4452059144223187E-2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2.4264571139925327E-2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4.3651019013337081E-2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5.9054874134327976E-3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0.4803409206436754</v>
      </c>
      <c r="C52" s="6">
        <f>SUMPRODUCT(Aggreg!$B71:$W71,$B$19:$W$19)</f>
        <v>0</v>
      </c>
      <c r="D52" s="6">
        <f>SUMPRODUCT(Aggreg!$B109:$W109,$B$19:$W$19)</f>
        <v>4.181911193824121E-4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-1.2443078324225865E-2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-1.1987704918032785E-2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-1.2443078324225865E-2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3.4358262487198124E-3</v>
      </c>
      <c r="H55" s="10"/>
    </row>
    <row r="56" spans="1:8" x14ac:dyDescent="0.25">
      <c r="A56" s="11" t="s">
        <v>184</v>
      </c>
      <c r="B56" s="6">
        <f>SUMPRODUCT(Aggreg!$B37:$W37,$B$19:$W$19)</f>
        <v>-0.13663921191114065</v>
      </c>
      <c r="C56" s="6">
        <f>SUMPRODUCT(Aggreg!$B75:$W75,$B$19:$W$19)</f>
        <v>0</v>
      </c>
      <c r="D56" s="6">
        <f>SUMPRODUCT(Aggreg!$B113:$W113,$B$19:$W$19)</f>
        <v>-3.6241270017981094E-4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3.4358262487198124E-3</v>
      </c>
      <c r="H56" s="10"/>
    </row>
    <row r="57" spans="1:8" x14ac:dyDescent="0.25">
      <c r="A57" s="11" t="s">
        <v>185</v>
      </c>
      <c r="B57" s="6">
        <f>SUMPRODUCT(Aggreg!$B38:$W38,$B$19:$W$19)</f>
        <v>-1.1987704918032785E-2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3.3100869532497372E-3</v>
      </c>
      <c r="H57" s="10"/>
    </row>
    <row r="58" spans="1:8" x14ac:dyDescent="0.25">
      <c r="A58" s="11" t="s">
        <v>186</v>
      </c>
      <c r="B58" s="6">
        <f>SUMPRODUCT(Aggreg!$B39:$W39,$B$19:$W$19)</f>
        <v>-0.131638691804603</v>
      </c>
      <c r="C58" s="6">
        <f>SUMPRODUCT(Aggreg!$B77:$W77,$B$19:$W$19)</f>
        <v>0</v>
      </c>
      <c r="D58" s="6">
        <f>SUMPRODUCT(Aggreg!$B115:$W115,$B$19:$W$19)</f>
        <v>-3.4914965534248941E-4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3.3100869532497372E-3</v>
      </c>
      <c r="H58" s="10"/>
    </row>
    <row r="59" spans="1:8" x14ac:dyDescent="0.25">
      <c r="A59" s="11" t="s">
        <v>194</v>
      </c>
      <c r="B59" s="6">
        <f>SUMPRODUCT(Aggreg!$B40:$W40,$B$19:$W$19)</f>
        <v>-1.1771402550091074E-2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3.2503607879014514E-3</v>
      </c>
      <c r="H59" s="10"/>
    </row>
    <row r="60" spans="1:8" x14ac:dyDescent="0.25">
      <c r="A60" s="11" t="s">
        <v>195</v>
      </c>
      <c r="B60" s="6">
        <f>SUMPRODUCT(Aggreg!$B41:$W41,$B$19:$W$19)</f>
        <v>-0.12926344475399765</v>
      </c>
      <c r="C60" s="6">
        <f>SUMPRODUCT(Aggreg!$B79:$W79,$B$19:$W$19)</f>
        <v>0</v>
      </c>
      <c r="D60" s="6">
        <f>SUMPRODUCT(Aggreg!$B117:$W117,$B$19:$W$19)</f>
        <v>-3.428497090447617E-4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3.2503607879014514E-3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-56.974935391024246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-54.310349001143649</v>
      </c>
      <c r="C81" s="6">
        <f>IF(C35,0-Aggreg!C239/C35,0)</f>
        <v>-85.098696358429365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-71.449489162401292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-56.97493539102426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-58.585572010419824</v>
      </c>
      <c r="C84" s="6">
        <f>IF(C38,0-Aggreg!C242/C38,0)</f>
        <v>-85.098696358429351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-82.885673478068597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-57.953698046688608</v>
      </c>
      <c r="C86" s="6">
        <f>IF(C40,0-Aggreg!C244/C40,0)</f>
        <v>-85.098696358429379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-52.375768831371026</v>
      </c>
      <c r="C87" s="6">
        <f>IF(C41,0-Aggreg!C245/C41,0)</f>
        <v>-72.007536986716161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-27.9208264519146</v>
      </c>
      <c r="C88" s="6">
        <f>IF(C42,0-Aggreg!C246/C42,0)</f>
        <v>-17.680795726999055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-46.161996112694268</v>
      </c>
      <c r="C89" s="6">
        <f>IF(C43,0-Aggreg!C247/C43,0)</f>
        <v>0</v>
      </c>
      <c r="D89" s="6">
        <f>IF(D43,0-Aggreg!D247/D43,0)</f>
        <v>-88.875738865328927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-44.075498129372413</v>
      </c>
      <c r="C90" s="6">
        <f>IF(C44,0-Aggreg!C248/C44,0)</f>
        <v>0</v>
      </c>
      <c r="D90" s="6">
        <f>IF(D44,0-Aggreg!D248/D44,0)</f>
        <v>-83.296109336853391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-39.355174743583724</v>
      </c>
      <c r="C91" s="6">
        <f>IF(C45,0-Aggreg!C249/C45,0)</f>
        <v>0</v>
      </c>
      <c r="D91" s="6">
        <f>IF(D45,0-Aggreg!D249/D45,0)</f>
        <v>-66.62342779598454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-49.077002701002201</v>
      </c>
      <c r="H91" s="10"/>
    </row>
    <row r="92" spans="1:8" x14ac:dyDescent="0.25">
      <c r="A92" s="11" t="s">
        <v>180</v>
      </c>
      <c r="B92" s="6">
        <f>IF(B46,0-Aggreg!B250/B46,0)</f>
        <v>-32.906572111661227</v>
      </c>
      <c r="C92" s="6">
        <f>IF(C46,0-Aggreg!C250/C46,0)</f>
        <v>0</v>
      </c>
      <c r="D92" s="6">
        <f>IF(D46,0-Aggreg!D250/D46,0)</f>
        <v>-45.086991033057998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-39.870461136444753</v>
      </c>
      <c r="H92" s="10"/>
    </row>
    <row r="93" spans="1:8" x14ac:dyDescent="0.25">
      <c r="A93" s="11" t="s">
        <v>193</v>
      </c>
      <c r="B93" s="6">
        <f>IF(B47,0-Aggreg!B251/B47,0)</f>
        <v>-23.877313527282372</v>
      </c>
      <c r="C93" s="6">
        <f>IF(C47,0-Aggreg!C251/C47,0)</f>
        <v>0</v>
      </c>
      <c r="D93" s="6">
        <f>IF(D47,0-Aggreg!D251/D47,0)</f>
        <v>-17.680795726999058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-27.263794276727126</v>
      </c>
      <c r="H93" s="10"/>
    </row>
    <row r="94" spans="1:8" x14ac:dyDescent="0.25">
      <c r="A94" s="11" t="s">
        <v>213</v>
      </c>
      <c r="B94" s="6">
        <f>IF(B48,0-Aggreg!B252/B48,0)</f>
        <v>-99.625942067089369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-73.099848151037762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-62.547330914322544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-195.07037878395954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-48.744377346742134</v>
      </c>
      <c r="C98" s="6">
        <f>IF(C52,0-Aggreg!C256/C52,0)</f>
        <v>0</v>
      </c>
      <c r="D98" s="6">
        <f>IF(D52,0-Aggreg!D256/D52,0)</f>
        <v>-1431.0777340660857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-56.974935391024253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-51.37863809214155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-56.974935391024253</v>
      </c>
      <c r="C101" s="9"/>
      <c r="D101" s="9"/>
      <c r="E101" s="6">
        <f>IF(E55,0-Aggreg!E259/E55,0)</f>
        <v>0</v>
      </c>
      <c r="F101" s="9"/>
      <c r="G101" s="6">
        <f>IF(G55,0-Aggreg!G259/G55,0)</f>
        <v>-71.811661738314768</v>
      </c>
      <c r="H101" s="10"/>
    </row>
    <row r="102" spans="1:8" x14ac:dyDescent="0.25">
      <c r="A102" s="11" t="s">
        <v>184</v>
      </c>
      <c r="B102" s="6">
        <f>IF(B56,0-Aggreg!B260/B56,0)</f>
        <v>-44.887179261728868</v>
      </c>
      <c r="C102" s="6">
        <f>IF(C56,0-Aggreg!C260/C56,0)</f>
        <v>0</v>
      </c>
      <c r="D102" s="6">
        <f>IF(D56,0-Aggreg!D260/D56,0)</f>
        <v>-85.098696358429379</v>
      </c>
      <c r="E102" s="6">
        <f>IF(E56,0-Aggreg!E260/E56,0)</f>
        <v>0</v>
      </c>
      <c r="F102" s="9"/>
      <c r="G102" s="6">
        <f>IF(G56,0-Aggreg!G260/G56,0)</f>
        <v>-71.811661738314768</v>
      </c>
      <c r="H102" s="10"/>
    </row>
    <row r="103" spans="1:8" x14ac:dyDescent="0.25">
      <c r="A103" s="11" t="s">
        <v>185</v>
      </c>
      <c r="B103" s="6">
        <f>IF(B57,0-Aggreg!B261/B57,0)</f>
        <v>-51.37863809214155</v>
      </c>
      <c r="C103" s="9"/>
      <c r="D103" s="9"/>
      <c r="E103" s="6">
        <f>IF(E57,0-Aggreg!E261/E57,0)</f>
        <v>0</v>
      </c>
      <c r="F103" s="9"/>
      <c r="G103" s="6">
        <f>IF(G57,0-Aggreg!G261/G57,0)</f>
        <v>-67.705460229208185</v>
      </c>
      <c r="H103" s="10"/>
    </row>
    <row r="104" spans="1:8" x14ac:dyDescent="0.25">
      <c r="A104" s="11" t="s">
        <v>186</v>
      </c>
      <c r="B104" s="6">
        <f>IF(B58,0-Aggreg!B262/B58,0)</f>
        <v>-40.967325401564338</v>
      </c>
      <c r="C104" s="6">
        <f>IF(C58,0-Aggreg!C262/C58,0)</f>
        <v>0</v>
      </c>
      <c r="D104" s="6">
        <f>IF(D58,0-Aggreg!D262/D58,0)</f>
        <v>-72.007536986716161</v>
      </c>
      <c r="E104" s="6">
        <f>IF(E58,0-Aggreg!E262/E58,0)</f>
        <v>0</v>
      </c>
      <c r="F104" s="9"/>
      <c r="G104" s="6">
        <f>IF(G58,0-Aggreg!G262/G58,0)</f>
        <v>-67.705460229208185</v>
      </c>
      <c r="H104" s="10"/>
    </row>
    <row r="105" spans="1:8" x14ac:dyDescent="0.25">
      <c r="A105" s="11" t="s">
        <v>194</v>
      </c>
      <c r="B105" s="6">
        <f>IF(B59,0-Aggreg!B263/B59,0)</f>
        <v>-36.823973153774773</v>
      </c>
      <c r="C105" s="9"/>
      <c r="D105" s="9"/>
      <c r="E105" s="6">
        <f>IF(E59,0-Aggreg!E263/E59,0)</f>
        <v>0</v>
      </c>
      <c r="F105" s="9"/>
      <c r="G105" s="6">
        <f>IF(G59,0-Aggreg!G263/G59,0)</f>
        <v>-54.551565403150327</v>
      </c>
      <c r="H105" s="10"/>
    </row>
    <row r="106" spans="1:8" x14ac:dyDescent="0.25">
      <c r="A106" s="11" t="s">
        <v>195</v>
      </c>
      <c r="B106" s="6">
        <f>IF(B60,0-Aggreg!B264/B60,0)</f>
        <v>-30.734109499606813</v>
      </c>
      <c r="C106" s="6">
        <f>IF(C60,0-Aggreg!C264/C60,0)</f>
        <v>0</v>
      </c>
      <c r="D106" s="6">
        <f>IF(D60,0-Aggreg!D264/D60,0)</f>
        <v>-38.364439493158997</v>
      </c>
      <c r="E106" s="6">
        <f>IF(E60,0-Aggreg!E264/E60,0)</f>
        <v>0</v>
      </c>
      <c r="F106" s="9"/>
      <c r="G106" s="6">
        <f>IF(G60,0-Aggreg!G264/G60,0)</f>
        <v>-54.551565403150327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1405465.4285425069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892838.34786981787</v>
      </c>
      <c r="C129" s="6">
        <f>IF(Loads!B47&lt;0,0,C35*Loads!C303*10)</f>
        <v>7405.6299418873095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8710.9760017446915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227889.2744710446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361115.96862683445</v>
      </c>
      <c r="C132" s="6">
        <f>IF(Loads!B50&lt;0,0,C38*Loads!C306*10)</f>
        <v>2422.5711472253574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138.65230081665209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163308.34821528679</v>
      </c>
      <c r="C134" s="6">
        <f>IF(Loads!B52&lt;0,0,C40*Loads!C308*10)</f>
        <v>810.43346611676373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0</v>
      </c>
      <c r="C135" s="6">
        <f>IF(Loads!B53&lt;0,0,C41*Loads!C309*10)</f>
        <v>0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4390.8337306662233</v>
      </c>
      <c r="C136" s="6">
        <f>IF(Loads!B54&lt;0,0,C42*Loads!C310*10)</f>
        <v>23.705523740623434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0</v>
      </c>
      <c r="C138" s="6">
        <f>IF(Loads!B56&lt;0,0,C44*Loads!C312*10)</f>
        <v>0</v>
      </c>
      <c r="D138" s="6">
        <f>IF(Loads!B56&lt;0,0,D44*Loads!D312*10)</f>
        <v>0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529879.38406427484</v>
      </c>
      <c r="C139" s="6">
        <f>IF(Loads!B57&lt;0,0,C45*Loads!C313*10)</f>
        <v>0</v>
      </c>
      <c r="D139" s="6">
        <f>IF(Loads!B57&lt;0,0,D45*Loads!D313*10)</f>
        <v>5975.4127340976893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17375.760395248268</v>
      </c>
      <c r="H139" s="10"/>
    </row>
    <row r="140" spans="1:8" x14ac:dyDescent="0.25">
      <c r="A140" s="11" t="s">
        <v>180</v>
      </c>
      <c r="B140" s="6">
        <f>IF(Loads!B58&lt;0,0,B46*Loads!B314*10)</f>
        <v>11114.820012132928</v>
      </c>
      <c r="C140" s="6">
        <f>IF(Loads!B58&lt;0,0,C46*Loads!C314*10)</f>
        <v>0</v>
      </c>
      <c r="D140" s="6">
        <f>IF(Loads!B58&lt;0,0,D46*Loads!D314*10)</f>
        <v>136.18596472172999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271.32267283067631</v>
      </c>
      <c r="H140" s="10"/>
    </row>
    <row r="141" spans="1:8" x14ac:dyDescent="0.25">
      <c r="A141" s="11" t="s">
        <v>193</v>
      </c>
      <c r="B141" s="6">
        <f>IF(Loads!B59&lt;0,0,B47*Loads!B315*10)</f>
        <v>1081930.8000297428</v>
      </c>
      <c r="C141" s="6">
        <f>IF(Loads!B59&lt;0,0,C47*Loads!C315*10)</f>
        <v>0</v>
      </c>
      <c r="D141" s="6">
        <f>IF(Loads!B59&lt;0,0,D47*Loads!D315*10)</f>
        <v>15140.927155323132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28441.733427088529</v>
      </c>
      <c r="H141" s="10"/>
    </row>
    <row r="142" spans="1:8" x14ac:dyDescent="0.25">
      <c r="A142" s="11" t="s">
        <v>213</v>
      </c>
      <c r="B142" s="6">
        <f>IF(Loads!B60&lt;0,0,B48*Loads!B316*10)</f>
        <v>7619.1229412183384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5754.2093181433438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166.58897935874296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561.83064244132697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65616.228369317221</v>
      </c>
      <c r="C146" s="6">
        <f>IF(Loads!B64&lt;0,0,C52*Loads!C320*10)</f>
        <v>0</v>
      </c>
      <c r="D146" s="6">
        <f>IF(Loads!B64&lt;0,0,D52*Loads!D320*10)</f>
        <v>915.00910902094336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22.87097998516052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-1431.0777340660857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-1431.0777340660857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-1431.0777340660857</v>
      </c>
      <c r="L217" s="6">
        <f>SUM(D$217:D$378)</f>
        <v>0</v>
      </c>
      <c r="M217" s="6">
        <f>SUM($E$217:$E$378)-Revenue!$C$69</f>
        <v>-339824250.52138031</v>
      </c>
      <c r="N217" s="6">
        <f>IF(M$217&gt;0,K217,IF(M$379&gt;0,"",$B$168))</f>
        <v>22.87097998516052</v>
      </c>
      <c r="O217" s="10"/>
    </row>
    <row r="218" spans="1:15" x14ac:dyDescent="0.25">
      <c r="A218" s="11" t="s">
        <v>1266</v>
      </c>
      <c r="B218" s="6">
        <f t="shared" ref="B218:B244" si="1">B80</f>
        <v>-56.974935391024246</v>
      </c>
      <c r="C218" s="6">
        <f t="shared" ref="C218:C244" si="2">B128</f>
        <v>1405465.4285425069</v>
      </c>
      <c r="D218" s="6">
        <f t="shared" ref="D218:D249" si="3">IF(ISERROR(B218),C218,0)</f>
        <v>0</v>
      </c>
      <c r="E218" s="6">
        <f t="shared" ref="E218:E249" si="4">MAX($B$182,B218)*C218</f>
        <v>-80076301.98552753</v>
      </c>
      <c r="F218" s="17">
        <f t="shared" ref="F218:F249" si="5">RANK(B218,B$218:B$379,1)</f>
        <v>26</v>
      </c>
      <c r="G218" s="28">
        <v>1</v>
      </c>
      <c r="H218" s="17">
        <f t="shared" si="0"/>
        <v>4213</v>
      </c>
      <c r="I218" s="17">
        <f t="shared" ref="I218:I249" si="6">RANK(H218,H$218:H$379,1)</f>
        <v>26</v>
      </c>
      <c r="J218" s="17">
        <f t="shared" ref="J218:J249" si="7">MATCH(G218,I$218:I$379,0)</f>
        <v>73</v>
      </c>
      <c r="K218" s="6">
        <f t="shared" ref="K218:K249" si="8">INDEX(B$218:B$379,J218,1)</f>
        <v>-1431.0777340660857</v>
      </c>
      <c r="L218" s="6">
        <f t="shared" ref="L218:L249" si="9">L217+INDEX(C$218:C$379,J218,1)</f>
        <v>915.00910902094336</v>
      </c>
      <c r="M218" s="6">
        <f t="shared" ref="M218:M249" si="10">M217+(K218-K217)*L217</f>
        <v>-339824250.52138031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-54.310349001143649</v>
      </c>
      <c r="C219" s="6">
        <f t="shared" si="2"/>
        <v>892838.34786981787</v>
      </c>
      <c r="D219" s="6">
        <f t="shared" si="3"/>
        <v>0</v>
      </c>
      <c r="E219" s="6">
        <f t="shared" si="4"/>
        <v>-48490362.274414308</v>
      </c>
      <c r="F219" s="17">
        <f t="shared" si="5"/>
        <v>29</v>
      </c>
      <c r="G219" s="28">
        <v>2</v>
      </c>
      <c r="H219" s="17">
        <f t="shared" si="0"/>
        <v>4700</v>
      </c>
      <c r="I219" s="17">
        <f t="shared" si="6"/>
        <v>29</v>
      </c>
      <c r="J219" s="17">
        <f t="shared" si="7"/>
        <v>18</v>
      </c>
      <c r="K219" s="6">
        <f t="shared" si="8"/>
        <v>-195.07037878395954</v>
      </c>
      <c r="L219" s="6">
        <f t="shared" si="9"/>
        <v>1476.8397514622702</v>
      </c>
      <c r="M219" s="6">
        <f t="shared" si="10"/>
        <v>-338693292.5324803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-71.449489162401292</v>
      </c>
      <c r="C220" s="6">
        <f t="shared" si="2"/>
        <v>8710.9760017446915</v>
      </c>
      <c r="D220" s="6">
        <f t="shared" si="3"/>
        <v>0</v>
      </c>
      <c r="E220" s="6">
        <f t="shared" si="4"/>
        <v>-622394.78543059505</v>
      </c>
      <c r="F220" s="17">
        <f t="shared" si="5"/>
        <v>16</v>
      </c>
      <c r="G220" s="28">
        <v>3</v>
      </c>
      <c r="H220" s="17">
        <f t="shared" si="0"/>
        <v>2595</v>
      </c>
      <c r="I220" s="17">
        <f t="shared" si="6"/>
        <v>16</v>
      </c>
      <c r="J220" s="17">
        <f t="shared" si="7"/>
        <v>15</v>
      </c>
      <c r="K220" s="6">
        <f t="shared" si="8"/>
        <v>-99.625942067089369</v>
      </c>
      <c r="L220" s="6">
        <f t="shared" si="9"/>
        <v>9095.9626926806086</v>
      </c>
      <c r="M220" s="6">
        <f t="shared" si="10"/>
        <v>-338552336.39428091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-56.97493539102426</v>
      </c>
      <c r="C221" s="6">
        <f t="shared" si="2"/>
        <v>227889.2744710446</v>
      </c>
      <c r="D221" s="6">
        <f t="shared" si="3"/>
        <v>0</v>
      </c>
      <c r="E221" s="6">
        <f t="shared" si="4"/>
        <v>-12983976.68929516</v>
      </c>
      <c r="F221" s="17">
        <f t="shared" si="5"/>
        <v>23</v>
      </c>
      <c r="G221" s="28">
        <v>4</v>
      </c>
      <c r="H221" s="17">
        <f t="shared" si="0"/>
        <v>3730</v>
      </c>
      <c r="I221" s="17">
        <f t="shared" si="6"/>
        <v>23</v>
      </c>
      <c r="J221" s="17">
        <f t="shared" si="7"/>
        <v>64</v>
      </c>
      <c r="K221" s="6">
        <f t="shared" si="8"/>
        <v>-88.875738865328927</v>
      </c>
      <c r="L221" s="6">
        <f t="shared" si="9"/>
        <v>9095.9626926806086</v>
      </c>
      <c r="M221" s="6">
        <f t="shared" si="10"/>
        <v>-338454552.94701898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-58.585572010419824</v>
      </c>
      <c r="C222" s="6">
        <f t="shared" si="2"/>
        <v>361115.96862683445</v>
      </c>
      <c r="D222" s="6">
        <f t="shared" si="3"/>
        <v>0</v>
      </c>
      <c r="E222" s="6">
        <f t="shared" si="4"/>
        <v>-21156185.584099915</v>
      </c>
      <c r="F222" s="17">
        <f t="shared" si="5"/>
        <v>21</v>
      </c>
      <c r="G222" s="28">
        <v>5</v>
      </c>
      <c r="H222" s="17">
        <f t="shared" si="0"/>
        <v>3407</v>
      </c>
      <c r="I222" s="17">
        <f t="shared" si="6"/>
        <v>21</v>
      </c>
      <c r="J222" s="17">
        <f t="shared" si="7"/>
        <v>34</v>
      </c>
      <c r="K222" s="6">
        <f t="shared" si="8"/>
        <v>-85.098696358429379</v>
      </c>
      <c r="L222" s="6">
        <f t="shared" si="9"/>
        <v>9906.3961587973718</v>
      </c>
      <c r="M222" s="6">
        <f t="shared" si="10"/>
        <v>-338420197.10928756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-82.885673478068597</v>
      </c>
      <c r="C223" s="6">
        <f t="shared" si="2"/>
        <v>138.65230081665209</v>
      </c>
      <c r="D223" s="6">
        <f t="shared" si="3"/>
        <v>0</v>
      </c>
      <c r="E223" s="6">
        <f t="shared" si="4"/>
        <v>-11492.289332471968</v>
      </c>
      <c r="F223" s="17">
        <f t="shared" si="5"/>
        <v>10</v>
      </c>
      <c r="G223" s="28">
        <v>6</v>
      </c>
      <c r="H223" s="17">
        <f t="shared" si="0"/>
        <v>1626</v>
      </c>
      <c r="I223" s="17">
        <f t="shared" si="6"/>
        <v>10</v>
      </c>
      <c r="J223" s="17">
        <f t="shared" si="7"/>
        <v>77</v>
      </c>
      <c r="K223" s="6">
        <f t="shared" si="8"/>
        <v>-85.098696358429379</v>
      </c>
      <c r="L223" s="6">
        <f t="shared" si="9"/>
        <v>9906.3961587973718</v>
      </c>
      <c r="M223" s="6">
        <f t="shared" si="10"/>
        <v>-338420197.10928756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-57.953698046688608</v>
      </c>
      <c r="C224" s="6">
        <f t="shared" si="2"/>
        <v>163308.34821528679</v>
      </c>
      <c r="D224" s="6">
        <f t="shared" si="3"/>
        <v>0</v>
      </c>
      <c r="E224" s="6">
        <f t="shared" si="4"/>
        <v>-9464322.7009722088</v>
      </c>
      <c r="F224" s="17">
        <f t="shared" si="5"/>
        <v>22</v>
      </c>
      <c r="G224" s="28">
        <v>7</v>
      </c>
      <c r="H224" s="17">
        <f t="shared" si="0"/>
        <v>3571</v>
      </c>
      <c r="I224" s="17">
        <f t="shared" si="6"/>
        <v>22</v>
      </c>
      <c r="J224" s="17">
        <f t="shared" si="7"/>
        <v>29</v>
      </c>
      <c r="K224" s="6">
        <f t="shared" si="8"/>
        <v>-85.098696358429365</v>
      </c>
      <c r="L224" s="6">
        <f t="shared" si="9"/>
        <v>17312.026100684681</v>
      </c>
      <c r="M224" s="6">
        <f t="shared" si="10"/>
        <v>-338420197.10928756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-52.375768831371026</v>
      </c>
      <c r="C225" s="6">
        <f t="shared" si="2"/>
        <v>0</v>
      </c>
      <c r="D225" s="6">
        <f t="shared" si="3"/>
        <v>0</v>
      </c>
      <c r="E225" s="6">
        <f t="shared" si="4"/>
        <v>0</v>
      </c>
      <c r="F225" s="17">
        <f t="shared" si="5"/>
        <v>30</v>
      </c>
      <c r="G225" s="28">
        <v>8</v>
      </c>
      <c r="H225" s="17">
        <f t="shared" si="0"/>
        <v>4868</v>
      </c>
      <c r="I225" s="17">
        <f t="shared" si="6"/>
        <v>30</v>
      </c>
      <c r="J225" s="17">
        <f t="shared" si="7"/>
        <v>32</v>
      </c>
      <c r="K225" s="6">
        <f t="shared" si="8"/>
        <v>-85.098696358429351</v>
      </c>
      <c r="L225" s="6">
        <f t="shared" si="9"/>
        <v>19734.597247910038</v>
      </c>
      <c r="M225" s="6">
        <f t="shared" si="10"/>
        <v>-338420197.10928756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-27.9208264519146</v>
      </c>
      <c r="C226" s="6">
        <f t="shared" si="2"/>
        <v>4390.8337306662233</v>
      </c>
      <c r="D226" s="6">
        <f t="shared" si="3"/>
        <v>0</v>
      </c>
      <c r="E226" s="6">
        <f t="shared" si="4"/>
        <v>-122595.70657314436</v>
      </c>
      <c r="F226" s="17">
        <f t="shared" si="5"/>
        <v>46</v>
      </c>
      <c r="G226" s="28">
        <v>9</v>
      </c>
      <c r="H226" s="17">
        <f t="shared" si="0"/>
        <v>7461</v>
      </c>
      <c r="I226" s="17">
        <f t="shared" si="6"/>
        <v>46</v>
      </c>
      <c r="J226" s="17">
        <f t="shared" si="7"/>
        <v>65</v>
      </c>
      <c r="K226" s="6">
        <f t="shared" si="8"/>
        <v>-83.296109336853391</v>
      </c>
      <c r="L226" s="6">
        <f t="shared" si="9"/>
        <v>19734.597247910038</v>
      </c>
      <c r="M226" s="6">
        <f t="shared" si="10"/>
        <v>-338384623.78041244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-46.161996112694268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35</v>
      </c>
      <c r="G227" s="28">
        <v>10</v>
      </c>
      <c r="H227" s="17">
        <f t="shared" si="0"/>
        <v>5680</v>
      </c>
      <c r="I227" s="17">
        <f t="shared" si="6"/>
        <v>35</v>
      </c>
      <c r="J227" s="17">
        <f t="shared" si="7"/>
        <v>6</v>
      </c>
      <c r="K227" s="6">
        <f t="shared" si="8"/>
        <v>-82.885673478068597</v>
      </c>
      <c r="L227" s="6">
        <f t="shared" si="9"/>
        <v>19873.24954872669</v>
      </c>
      <c r="M227" s="6">
        <f t="shared" si="10"/>
        <v>-338376523.99404323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-44.075498129372413</v>
      </c>
      <c r="C228" s="6">
        <f t="shared" si="2"/>
        <v>0</v>
      </c>
      <c r="D228" s="6">
        <f t="shared" si="3"/>
        <v>0</v>
      </c>
      <c r="E228" s="6">
        <f t="shared" si="4"/>
        <v>0</v>
      </c>
      <c r="F228" s="17">
        <f t="shared" si="5"/>
        <v>38</v>
      </c>
      <c r="G228" s="28">
        <v>11</v>
      </c>
      <c r="H228" s="17">
        <f t="shared" si="0"/>
        <v>6167</v>
      </c>
      <c r="I228" s="17">
        <f t="shared" si="6"/>
        <v>38</v>
      </c>
      <c r="J228" s="17">
        <f t="shared" si="7"/>
        <v>16</v>
      </c>
      <c r="K228" s="6">
        <f t="shared" si="8"/>
        <v>-73.099848151037762</v>
      </c>
      <c r="L228" s="6">
        <f t="shared" si="9"/>
        <v>25627.458866870034</v>
      </c>
      <c r="M228" s="6">
        <f t="shared" si="10"/>
        <v>-338182047.84527892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-39.355174743583724</v>
      </c>
      <c r="C229" s="6">
        <f t="shared" si="2"/>
        <v>529879.38406427484</v>
      </c>
      <c r="D229" s="6">
        <f t="shared" si="3"/>
        <v>0</v>
      </c>
      <c r="E229" s="6">
        <f t="shared" si="4"/>
        <v>-20853495.75287205</v>
      </c>
      <c r="F229" s="17">
        <f t="shared" si="5"/>
        <v>41</v>
      </c>
      <c r="G229" s="28">
        <v>12</v>
      </c>
      <c r="H229" s="17">
        <f t="shared" si="0"/>
        <v>6654</v>
      </c>
      <c r="I229" s="17">
        <f t="shared" si="6"/>
        <v>41</v>
      </c>
      <c r="J229" s="17">
        <f t="shared" si="7"/>
        <v>35</v>
      </c>
      <c r="K229" s="6">
        <f t="shared" si="8"/>
        <v>-72.007536986716161</v>
      </c>
      <c r="L229" s="6">
        <f t="shared" si="9"/>
        <v>25627.458866870034</v>
      </c>
      <c r="M229" s="6">
        <f t="shared" si="10"/>
        <v>-338154054.68584543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-32.906572111661227</v>
      </c>
      <c r="C230" s="6">
        <f t="shared" si="2"/>
        <v>11114.820012132928</v>
      </c>
      <c r="D230" s="6">
        <f t="shared" si="3"/>
        <v>0</v>
      </c>
      <c r="E230" s="6">
        <f t="shared" si="4"/>
        <v>-365750.62623738754</v>
      </c>
      <c r="F230" s="17">
        <f t="shared" si="5"/>
        <v>44</v>
      </c>
      <c r="G230" s="28">
        <v>13</v>
      </c>
      <c r="H230" s="17">
        <f t="shared" si="0"/>
        <v>7141</v>
      </c>
      <c r="I230" s="17">
        <f t="shared" si="6"/>
        <v>44</v>
      </c>
      <c r="J230" s="17">
        <f t="shared" si="7"/>
        <v>79</v>
      </c>
      <c r="K230" s="6">
        <f t="shared" si="8"/>
        <v>-72.007536986716161</v>
      </c>
      <c r="L230" s="6">
        <f t="shared" si="9"/>
        <v>25627.458866870034</v>
      </c>
      <c r="M230" s="6">
        <f t="shared" si="10"/>
        <v>-338154054.68584543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-23.877313527282372</v>
      </c>
      <c r="C231" s="6">
        <f t="shared" si="2"/>
        <v>1081930.8000297428</v>
      </c>
      <c r="D231" s="6">
        <f t="shared" si="3"/>
        <v>0</v>
      </c>
      <c r="E231" s="6">
        <f t="shared" si="4"/>
        <v>-25833600.927133616</v>
      </c>
      <c r="F231" s="17">
        <f t="shared" si="5"/>
        <v>48</v>
      </c>
      <c r="G231" s="28">
        <v>14</v>
      </c>
      <c r="H231" s="17">
        <f t="shared" si="0"/>
        <v>7790</v>
      </c>
      <c r="I231" s="17">
        <f t="shared" si="6"/>
        <v>48</v>
      </c>
      <c r="J231" s="17">
        <f t="shared" si="7"/>
        <v>157</v>
      </c>
      <c r="K231" s="6">
        <f t="shared" si="8"/>
        <v>-71.811661738314768</v>
      </c>
      <c r="L231" s="6">
        <f t="shared" si="9"/>
        <v>25627.458866870034</v>
      </c>
      <c r="M231" s="6">
        <f t="shared" si="10"/>
        <v>-338149034.90097398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-99.625942067089369</v>
      </c>
      <c r="C232" s="6">
        <f t="shared" si="2"/>
        <v>7619.1229412183384</v>
      </c>
      <c r="D232" s="6">
        <f t="shared" si="3"/>
        <v>0</v>
      </c>
      <c r="E232" s="6">
        <f t="shared" si="4"/>
        <v>-759062.30074384972</v>
      </c>
      <c r="F232" s="17">
        <f t="shared" si="5"/>
        <v>3</v>
      </c>
      <c r="G232" s="28">
        <v>15</v>
      </c>
      <c r="H232" s="17">
        <f t="shared" si="0"/>
        <v>501</v>
      </c>
      <c r="I232" s="17">
        <f t="shared" si="6"/>
        <v>3</v>
      </c>
      <c r="J232" s="17">
        <f t="shared" si="7"/>
        <v>158</v>
      </c>
      <c r="K232" s="6">
        <f t="shared" si="8"/>
        <v>-71.811661738314768</v>
      </c>
      <c r="L232" s="6">
        <f t="shared" si="9"/>
        <v>25627.458866870034</v>
      </c>
      <c r="M232" s="6">
        <f t="shared" si="10"/>
        <v>-338149034.90097398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-73.099848151037762</v>
      </c>
      <c r="C233" s="6">
        <f t="shared" si="2"/>
        <v>5754.2093181433438</v>
      </c>
      <c r="D233" s="6">
        <f t="shared" si="3"/>
        <v>0</v>
      </c>
      <c r="E233" s="6">
        <f t="shared" si="4"/>
        <v>-420631.82738556497</v>
      </c>
      <c r="F233" s="17">
        <f t="shared" si="5"/>
        <v>11</v>
      </c>
      <c r="G233" s="28">
        <v>16</v>
      </c>
      <c r="H233" s="17">
        <f t="shared" si="0"/>
        <v>1798</v>
      </c>
      <c r="I233" s="17">
        <f t="shared" si="6"/>
        <v>11</v>
      </c>
      <c r="J233" s="17">
        <f t="shared" si="7"/>
        <v>3</v>
      </c>
      <c r="K233" s="6">
        <f t="shared" si="8"/>
        <v>-71.449489162401292</v>
      </c>
      <c r="L233" s="6">
        <f t="shared" si="9"/>
        <v>34338.434868614728</v>
      </c>
      <c r="M233" s="6">
        <f t="shared" si="10"/>
        <v>-338139753.33818203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-62.547330914322544</v>
      </c>
      <c r="C234" s="6">
        <f t="shared" si="2"/>
        <v>166.58897935874296</v>
      </c>
      <c r="D234" s="6">
        <f t="shared" si="3"/>
        <v>0</v>
      </c>
      <c r="E234" s="6">
        <f t="shared" si="4"/>
        <v>-10419.696018630544</v>
      </c>
      <c r="F234" s="17">
        <f t="shared" si="5"/>
        <v>20</v>
      </c>
      <c r="G234" s="28">
        <v>17</v>
      </c>
      <c r="H234" s="17">
        <f t="shared" si="0"/>
        <v>3257</v>
      </c>
      <c r="I234" s="17">
        <f t="shared" si="6"/>
        <v>20</v>
      </c>
      <c r="J234" s="17">
        <f t="shared" si="7"/>
        <v>159</v>
      </c>
      <c r="K234" s="6">
        <f t="shared" si="8"/>
        <v>-67.705460229208185</v>
      </c>
      <c r="L234" s="6">
        <f t="shared" si="9"/>
        <v>34338.434868614728</v>
      </c>
      <c r="M234" s="6">
        <f t="shared" si="10"/>
        <v>-338011189.24451339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-195.07037878395954</v>
      </c>
      <c r="C235" s="6">
        <f t="shared" si="2"/>
        <v>561.83064244132697</v>
      </c>
      <c r="D235" s="6">
        <f t="shared" si="3"/>
        <v>0</v>
      </c>
      <c r="E235" s="6">
        <f t="shared" si="4"/>
        <v>-109596.51623346499</v>
      </c>
      <c r="F235" s="17">
        <f t="shared" si="5"/>
        <v>2</v>
      </c>
      <c r="G235" s="28">
        <v>18</v>
      </c>
      <c r="H235" s="17">
        <f t="shared" si="0"/>
        <v>342</v>
      </c>
      <c r="I235" s="17">
        <f t="shared" si="6"/>
        <v>2</v>
      </c>
      <c r="J235" s="17">
        <f t="shared" si="7"/>
        <v>160</v>
      </c>
      <c r="K235" s="6">
        <f t="shared" si="8"/>
        <v>-67.705460229208185</v>
      </c>
      <c r="L235" s="6">
        <f t="shared" si="9"/>
        <v>34338.434868614728</v>
      </c>
      <c r="M235" s="6">
        <f t="shared" si="10"/>
        <v>-338011189.24451339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-48.744377346742134</v>
      </c>
      <c r="C236" s="6">
        <f t="shared" si="2"/>
        <v>65616.228369317221</v>
      </c>
      <c r="D236" s="6">
        <f t="shared" si="3"/>
        <v>0</v>
      </c>
      <c r="E236" s="6">
        <f t="shared" si="4"/>
        <v>-3198422.1957040047</v>
      </c>
      <c r="F236" s="17">
        <f t="shared" si="5"/>
        <v>34</v>
      </c>
      <c r="G236" s="28">
        <v>19</v>
      </c>
      <c r="H236" s="17">
        <f t="shared" si="0"/>
        <v>5527</v>
      </c>
      <c r="I236" s="17">
        <f t="shared" si="6"/>
        <v>34</v>
      </c>
      <c r="J236" s="17">
        <f t="shared" si="7"/>
        <v>66</v>
      </c>
      <c r="K236" s="6">
        <f t="shared" si="8"/>
        <v>-66.62342779598454</v>
      </c>
      <c r="L236" s="6">
        <f t="shared" si="9"/>
        <v>40313.84760271242</v>
      </c>
      <c r="M236" s="6">
        <f t="shared" si="10"/>
        <v>-337974033.94427943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-56.974935391024253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24</v>
      </c>
      <c r="G237" s="28">
        <v>20</v>
      </c>
      <c r="H237" s="17">
        <f t="shared" si="0"/>
        <v>3908</v>
      </c>
      <c r="I237" s="17">
        <f t="shared" si="6"/>
        <v>24</v>
      </c>
      <c r="J237" s="17">
        <f t="shared" si="7"/>
        <v>17</v>
      </c>
      <c r="K237" s="6">
        <f t="shared" si="8"/>
        <v>-62.547330914322544</v>
      </c>
      <c r="L237" s="6">
        <f t="shared" si="9"/>
        <v>40480.436582071161</v>
      </c>
      <c r="M237" s="6">
        <f t="shared" si="10"/>
        <v>-337809710.79577821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-51.37863809214155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31</v>
      </c>
      <c r="G238" s="28">
        <v>21</v>
      </c>
      <c r="H238" s="17">
        <f t="shared" si="0"/>
        <v>5043</v>
      </c>
      <c r="I238" s="17">
        <f t="shared" si="6"/>
        <v>31</v>
      </c>
      <c r="J238" s="17">
        <f t="shared" si="7"/>
        <v>5</v>
      </c>
      <c r="K238" s="6">
        <f t="shared" si="8"/>
        <v>-58.585572010419824</v>
      </c>
      <c r="L238" s="6">
        <f t="shared" si="9"/>
        <v>401596.40520890563</v>
      </c>
      <c r="M238" s="6">
        <f t="shared" si="10"/>
        <v>-337649337.06571531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-56.974935391024253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24</v>
      </c>
      <c r="G239" s="28">
        <v>22</v>
      </c>
      <c r="H239" s="17">
        <f t="shared" si="0"/>
        <v>3910</v>
      </c>
      <c r="I239" s="17">
        <f t="shared" si="6"/>
        <v>25</v>
      </c>
      <c r="J239" s="17">
        <f t="shared" si="7"/>
        <v>7</v>
      </c>
      <c r="K239" s="6">
        <f t="shared" si="8"/>
        <v>-57.953698046688608</v>
      </c>
      <c r="L239" s="6">
        <f t="shared" si="9"/>
        <v>564904.75342419243</v>
      </c>
      <c r="M239" s="6">
        <f t="shared" si="10"/>
        <v>-337395578.75333577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-44.887179261728868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37</v>
      </c>
      <c r="G240" s="28">
        <v>23</v>
      </c>
      <c r="H240" s="17">
        <f t="shared" si="0"/>
        <v>6017</v>
      </c>
      <c r="I240" s="17">
        <f t="shared" si="6"/>
        <v>37</v>
      </c>
      <c r="J240" s="17">
        <f t="shared" si="7"/>
        <v>4</v>
      </c>
      <c r="K240" s="6">
        <f t="shared" si="8"/>
        <v>-56.97493539102426</v>
      </c>
      <c r="L240" s="6">
        <f t="shared" si="9"/>
        <v>792794.02789523709</v>
      </c>
      <c r="M240" s="6">
        <f t="shared" si="10"/>
        <v>-336842671.07667691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-51.37863809214155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31</v>
      </c>
      <c r="G241" s="28">
        <v>24</v>
      </c>
      <c r="H241" s="17">
        <f t="shared" si="0"/>
        <v>5046</v>
      </c>
      <c r="I241" s="17">
        <f t="shared" si="6"/>
        <v>32</v>
      </c>
      <c r="J241" s="17">
        <f t="shared" si="7"/>
        <v>20</v>
      </c>
      <c r="K241" s="6">
        <f t="shared" si="8"/>
        <v>-56.974935391024253</v>
      </c>
      <c r="L241" s="6">
        <f t="shared" si="9"/>
        <v>792794.02789523709</v>
      </c>
      <c r="M241" s="6">
        <f t="shared" si="10"/>
        <v>-336842671.07667691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-40.967325401564338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39</v>
      </c>
      <c r="G242" s="28">
        <v>25</v>
      </c>
      <c r="H242" s="17">
        <f t="shared" si="0"/>
        <v>6343</v>
      </c>
      <c r="I242" s="17">
        <f t="shared" si="6"/>
        <v>39</v>
      </c>
      <c r="J242" s="17">
        <f t="shared" si="7"/>
        <v>22</v>
      </c>
      <c r="K242" s="6">
        <f t="shared" si="8"/>
        <v>-56.974935391024253</v>
      </c>
      <c r="L242" s="6">
        <f t="shared" si="9"/>
        <v>792794.02789523709</v>
      </c>
      <c r="M242" s="6">
        <f t="shared" si="10"/>
        <v>-336842671.07667691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-36.823973153774773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43</v>
      </c>
      <c r="G243" s="28">
        <v>26</v>
      </c>
      <c r="H243" s="17">
        <f t="shared" si="0"/>
        <v>6992</v>
      </c>
      <c r="I243" s="17">
        <f t="shared" si="6"/>
        <v>43</v>
      </c>
      <c r="J243" s="17">
        <f t="shared" si="7"/>
        <v>1</v>
      </c>
      <c r="K243" s="6">
        <f t="shared" si="8"/>
        <v>-56.974935391024246</v>
      </c>
      <c r="L243" s="6">
        <f t="shared" si="9"/>
        <v>2198259.4564377442</v>
      </c>
      <c r="M243" s="6">
        <f t="shared" si="10"/>
        <v>-336842671.07667691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-30.734109499606813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45</v>
      </c>
      <c r="G244" s="28">
        <v>27</v>
      </c>
      <c r="H244" s="17">
        <f t="shared" si="0"/>
        <v>7317</v>
      </c>
      <c r="I244" s="17">
        <f t="shared" si="6"/>
        <v>45</v>
      </c>
      <c r="J244" s="17">
        <f t="shared" si="7"/>
        <v>161</v>
      </c>
      <c r="K244" s="6">
        <f t="shared" si="8"/>
        <v>-54.551565403150327</v>
      </c>
      <c r="L244" s="6">
        <f t="shared" si="9"/>
        <v>2198259.4564377442</v>
      </c>
      <c r="M244" s="6">
        <f t="shared" si="10"/>
        <v>-331515475.08438563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51</v>
      </c>
      <c r="G245" s="28">
        <v>28</v>
      </c>
      <c r="H245" s="17">
        <f t="shared" si="0"/>
        <v>8290</v>
      </c>
      <c r="I245" s="17">
        <f t="shared" si="6"/>
        <v>51</v>
      </c>
      <c r="J245" s="17">
        <f t="shared" si="7"/>
        <v>162</v>
      </c>
      <c r="K245" s="6">
        <f t="shared" si="8"/>
        <v>-54.551565403150327</v>
      </c>
      <c r="L245" s="6">
        <f t="shared" si="9"/>
        <v>2198259.4564377442</v>
      </c>
      <c r="M245" s="6">
        <f t="shared" si="10"/>
        <v>-331515475.08438563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-85.098696358429365</v>
      </c>
      <c r="C246" s="6">
        <f t="shared" si="13"/>
        <v>7405.6299418873095</v>
      </c>
      <c r="D246" s="6">
        <f t="shared" si="3"/>
        <v>0</v>
      </c>
      <c r="E246" s="6">
        <f t="shared" si="4"/>
        <v>-630209.453767561</v>
      </c>
      <c r="F246" s="17">
        <f t="shared" si="5"/>
        <v>7</v>
      </c>
      <c r="G246" s="28">
        <v>29</v>
      </c>
      <c r="H246" s="17">
        <f t="shared" si="0"/>
        <v>1163</v>
      </c>
      <c r="I246" s="17">
        <f t="shared" si="6"/>
        <v>7</v>
      </c>
      <c r="J246" s="17">
        <f t="shared" si="7"/>
        <v>2</v>
      </c>
      <c r="K246" s="6">
        <f t="shared" si="8"/>
        <v>-54.310349001143649</v>
      </c>
      <c r="L246" s="6">
        <f t="shared" si="9"/>
        <v>3091097.8043075623</v>
      </c>
      <c r="M246" s="6">
        <f t="shared" si="10"/>
        <v>-330985218.84762657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51</v>
      </c>
      <c r="G247" s="28">
        <v>30</v>
      </c>
      <c r="H247" s="17">
        <f t="shared" si="0"/>
        <v>8292</v>
      </c>
      <c r="I247" s="17">
        <f t="shared" si="6"/>
        <v>52</v>
      </c>
      <c r="J247" s="17">
        <f t="shared" si="7"/>
        <v>8</v>
      </c>
      <c r="K247" s="6">
        <f t="shared" si="8"/>
        <v>-52.375768831371026</v>
      </c>
      <c r="L247" s="6">
        <f t="shared" si="9"/>
        <v>3091097.8043075623</v>
      </c>
      <c r="M247" s="6">
        <f t="shared" si="10"/>
        <v>-325005242.33258545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51</v>
      </c>
      <c r="G248" s="28">
        <v>31</v>
      </c>
      <c r="H248" s="17">
        <f t="shared" si="0"/>
        <v>8293</v>
      </c>
      <c r="I248" s="17">
        <f t="shared" si="6"/>
        <v>53</v>
      </c>
      <c r="J248" s="17">
        <f t="shared" si="7"/>
        <v>21</v>
      </c>
      <c r="K248" s="6">
        <f t="shared" si="8"/>
        <v>-51.37863809214155</v>
      </c>
      <c r="L248" s="6">
        <f t="shared" si="9"/>
        <v>3091097.8043075623</v>
      </c>
      <c r="M248" s="6">
        <f t="shared" si="10"/>
        <v>-321923013.69394565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-85.098696358429351</v>
      </c>
      <c r="C249" s="6">
        <f t="shared" si="13"/>
        <v>2422.5711472253574</v>
      </c>
      <c r="D249" s="6">
        <f t="shared" si="3"/>
        <v>0</v>
      </c>
      <c r="E249" s="6">
        <f t="shared" si="4"/>
        <v>-206157.64646442255</v>
      </c>
      <c r="F249" s="17">
        <f t="shared" si="5"/>
        <v>8</v>
      </c>
      <c r="G249" s="28">
        <v>32</v>
      </c>
      <c r="H249" s="17">
        <f t="shared" ref="H249:H280" si="14">F249*162+G249</f>
        <v>1328</v>
      </c>
      <c r="I249" s="17">
        <f t="shared" si="6"/>
        <v>8</v>
      </c>
      <c r="J249" s="17">
        <f t="shared" si="7"/>
        <v>24</v>
      </c>
      <c r="K249" s="6">
        <f t="shared" si="8"/>
        <v>-51.37863809214155</v>
      </c>
      <c r="L249" s="6">
        <f t="shared" si="9"/>
        <v>3091097.8043075623</v>
      </c>
      <c r="M249" s="6">
        <f t="shared" si="10"/>
        <v>-321923013.69394565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51</v>
      </c>
      <c r="G250" s="28">
        <v>33</v>
      </c>
      <c r="H250" s="17">
        <f t="shared" si="14"/>
        <v>8295</v>
      </c>
      <c r="I250" s="17">
        <f t="shared" ref="I250:I281" si="18">RANK(H250,H$218:H$379,1)</f>
        <v>54</v>
      </c>
      <c r="J250" s="17">
        <f t="shared" ref="J250:J281" si="19">MATCH(G250,I$218:I$379,0)</f>
        <v>147</v>
      </c>
      <c r="K250" s="6">
        <f t="shared" ref="K250:K281" si="20">INDEX(B$218:B$379,J250,1)</f>
        <v>-49.077002701002201</v>
      </c>
      <c r="L250" s="6">
        <f t="shared" ref="L250:L281" si="21">L249+INDEX(C$218:C$379,J250,1)</f>
        <v>3108473.5647028107</v>
      </c>
      <c r="M250" s="6">
        <f t="shared" ref="M250:M281" si="22">M249+(K250-K249)*L249</f>
        <v>-314808433.59007823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-85.098696358429379</v>
      </c>
      <c r="C251" s="6">
        <f t="shared" si="13"/>
        <v>810.43346611676373</v>
      </c>
      <c r="D251" s="6">
        <f t="shared" si="15"/>
        <v>0</v>
      </c>
      <c r="E251" s="6">
        <f t="shared" si="16"/>
        <v>-68966.831451779944</v>
      </c>
      <c r="F251" s="17">
        <f t="shared" si="17"/>
        <v>5</v>
      </c>
      <c r="G251" s="28">
        <v>34</v>
      </c>
      <c r="H251" s="17">
        <f t="shared" si="14"/>
        <v>844</v>
      </c>
      <c r="I251" s="17">
        <f t="shared" si="18"/>
        <v>5</v>
      </c>
      <c r="J251" s="17">
        <f t="shared" si="19"/>
        <v>19</v>
      </c>
      <c r="K251" s="6">
        <f t="shared" si="20"/>
        <v>-48.744377346742134</v>
      </c>
      <c r="L251" s="6">
        <f t="shared" si="21"/>
        <v>3174089.7930721277</v>
      </c>
      <c r="M251" s="6">
        <f t="shared" si="22"/>
        <v>-313774476.4694109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-72.007536986716161</v>
      </c>
      <c r="C252" s="6">
        <f t="shared" si="13"/>
        <v>0</v>
      </c>
      <c r="D252" s="6">
        <f t="shared" si="15"/>
        <v>0</v>
      </c>
      <c r="E252" s="6">
        <f t="shared" si="16"/>
        <v>0</v>
      </c>
      <c r="F252" s="17">
        <f t="shared" si="17"/>
        <v>12</v>
      </c>
      <c r="G252" s="28">
        <v>35</v>
      </c>
      <c r="H252" s="17">
        <f t="shared" si="14"/>
        <v>1979</v>
      </c>
      <c r="I252" s="17">
        <f t="shared" si="18"/>
        <v>12</v>
      </c>
      <c r="J252" s="17">
        <f t="shared" si="19"/>
        <v>10</v>
      </c>
      <c r="K252" s="6">
        <f t="shared" si="20"/>
        <v>-46.161996112694268</v>
      </c>
      <c r="L252" s="6">
        <f t="shared" si="21"/>
        <v>3174089.7930721277</v>
      </c>
      <c r="M252" s="6">
        <f t="shared" si="22"/>
        <v>-305577766.55259854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-17.680795726999055</v>
      </c>
      <c r="C253" s="6">
        <f t="shared" si="13"/>
        <v>23.705523740623434</v>
      </c>
      <c r="D253" s="6">
        <f t="shared" si="15"/>
        <v>0</v>
      </c>
      <c r="E253" s="6">
        <f t="shared" si="16"/>
        <v>-419.13252285948948</v>
      </c>
      <c r="F253" s="17">
        <f t="shared" si="17"/>
        <v>50</v>
      </c>
      <c r="G253" s="28">
        <v>36</v>
      </c>
      <c r="H253" s="17">
        <f t="shared" si="14"/>
        <v>8136</v>
      </c>
      <c r="I253" s="17">
        <f t="shared" si="18"/>
        <v>50</v>
      </c>
      <c r="J253" s="17">
        <f t="shared" si="19"/>
        <v>67</v>
      </c>
      <c r="K253" s="6">
        <f t="shared" si="20"/>
        <v>-45.086991033057998</v>
      </c>
      <c r="L253" s="6">
        <f t="shared" si="21"/>
        <v>3174225.9790368495</v>
      </c>
      <c r="M253" s="6">
        <f t="shared" si="22"/>
        <v>-302165603.90182436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0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51</v>
      </c>
      <c r="G254" s="28">
        <v>37</v>
      </c>
      <c r="H254" s="17">
        <f t="shared" si="14"/>
        <v>8299</v>
      </c>
      <c r="I254" s="17">
        <f t="shared" si="18"/>
        <v>55</v>
      </c>
      <c r="J254" s="17">
        <f t="shared" si="19"/>
        <v>23</v>
      </c>
      <c r="K254" s="6">
        <f t="shared" si="20"/>
        <v>-44.887179261728868</v>
      </c>
      <c r="L254" s="6">
        <f t="shared" si="21"/>
        <v>3174225.9790368495</v>
      </c>
      <c r="M254" s="6">
        <f t="shared" si="22"/>
        <v>-301531356.18635404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0</v>
      </c>
      <c r="C255" s="6">
        <f t="shared" si="13"/>
        <v>0</v>
      </c>
      <c r="D255" s="6">
        <f t="shared" si="15"/>
        <v>0</v>
      </c>
      <c r="E255" s="6">
        <f t="shared" si="16"/>
        <v>0</v>
      </c>
      <c r="F255" s="17">
        <f t="shared" si="17"/>
        <v>51</v>
      </c>
      <c r="G255" s="28">
        <v>38</v>
      </c>
      <c r="H255" s="17">
        <f t="shared" si="14"/>
        <v>8300</v>
      </c>
      <c r="I255" s="17">
        <f t="shared" si="18"/>
        <v>56</v>
      </c>
      <c r="J255" s="17">
        <f t="shared" si="19"/>
        <v>11</v>
      </c>
      <c r="K255" s="6">
        <f t="shared" si="20"/>
        <v>-44.075498129372413</v>
      </c>
      <c r="L255" s="6">
        <f t="shared" si="21"/>
        <v>3174225.9790368495</v>
      </c>
      <c r="M255" s="6">
        <f t="shared" si="22"/>
        <v>-298954896.84933412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0</v>
      </c>
      <c r="C256" s="6">
        <f t="shared" si="13"/>
        <v>0</v>
      </c>
      <c r="D256" s="6">
        <f t="shared" si="15"/>
        <v>0</v>
      </c>
      <c r="E256" s="6">
        <f t="shared" si="16"/>
        <v>0</v>
      </c>
      <c r="F256" s="17">
        <f t="shared" si="17"/>
        <v>51</v>
      </c>
      <c r="G256" s="28">
        <v>39</v>
      </c>
      <c r="H256" s="17">
        <f t="shared" si="14"/>
        <v>8301</v>
      </c>
      <c r="I256" s="17">
        <f t="shared" si="18"/>
        <v>57</v>
      </c>
      <c r="J256" s="17">
        <f t="shared" si="19"/>
        <v>25</v>
      </c>
      <c r="K256" s="6">
        <f t="shared" si="20"/>
        <v>-40.967325401564338</v>
      </c>
      <c r="L256" s="6">
        <f t="shared" si="21"/>
        <v>3174225.9790368495</v>
      </c>
      <c r="M256" s="6">
        <f t="shared" si="22"/>
        <v>-289088854.22939187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0</v>
      </c>
      <c r="C257" s="6">
        <f t="shared" si="13"/>
        <v>0</v>
      </c>
      <c r="D257" s="6">
        <f t="shared" si="15"/>
        <v>0</v>
      </c>
      <c r="E257" s="6">
        <f t="shared" si="16"/>
        <v>0</v>
      </c>
      <c r="F257" s="17">
        <f t="shared" si="17"/>
        <v>51</v>
      </c>
      <c r="G257" s="28">
        <v>40</v>
      </c>
      <c r="H257" s="17">
        <f t="shared" si="14"/>
        <v>8302</v>
      </c>
      <c r="I257" s="17">
        <f t="shared" si="18"/>
        <v>58</v>
      </c>
      <c r="J257" s="17">
        <f t="shared" si="19"/>
        <v>148</v>
      </c>
      <c r="K257" s="6">
        <f t="shared" si="20"/>
        <v>-39.870461136444753</v>
      </c>
      <c r="L257" s="6">
        <f t="shared" si="21"/>
        <v>3174497.3017096804</v>
      </c>
      <c r="M257" s="6">
        <f t="shared" si="22"/>
        <v>-285607159.18357211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0</v>
      </c>
      <c r="C258" s="6">
        <f t="shared" si="13"/>
        <v>0</v>
      </c>
      <c r="D258" s="6">
        <f t="shared" si="15"/>
        <v>0</v>
      </c>
      <c r="E258" s="6">
        <f t="shared" si="16"/>
        <v>0</v>
      </c>
      <c r="F258" s="17">
        <f t="shared" si="17"/>
        <v>51</v>
      </c>
      <c r="G258" s="28">
        <v>41</v>
      </c>
      <c r="H258" s="17">
        <f t="shared" si="14"/>
        <v>8303</v>
      </c>
      <c r="I258" s="17">
        <f t="shared" si="18"/>
        <v>59</v>
      </c>
      <c r="J258" s="17">
        <f t="shared" si="19"/>
        <v>12</v>
      </c>
      <c r="K258" s="6">
        <f t="shared" si="20"/>
        <v>-39.355174743583724</v>
      </c>
      <c r="L258" s="6">
        <f t="shared" si="21"/>
        <v>3704376.6857739552</v>
      </c>
      <c r="M258" s="6">
        <f t="shared" si="22"/>
        <v>-283971383.91982704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51</v>
      </c>
      <c r="G259" s="28">
        <v>42</v>
      </c>
      <c r="H259" s="17">
        <f t="shared" si="14"/>
        <v>8304</v>
      </c>
      <c r="I259" s="17">
        <f t="shared" si="18"/>
        <v>60</v>
      </c>
      <c r="J259" s="17">
        <f t="shared" si="19"/>
        <v>81</v>
      </c>
      <c r="K259" s="6">
        <f t="shared" si="20"/>
        <v>-38.364439493158997</v>
      </c>
      <c r="L259" s="6">
        <f t="shared" si="21"/>
        <v>3704376.6857739552</v>
      </c>
      <c r="M259" s="6">
        <f t="shared" si="22"/>
        <v>-280301327.35637927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51</v>
      </c>
      <c r="G260" s="28">
        <v>43</v>
      </c>
      <c r="H260" s="17">
        <f t="shared" si="14"/>
        <v>8305</v>
      </c>
      <c r="I260" s="17">
        <f t="shared" si="18"/>
        <v>61</v>
      </c>
      <c r="J260" s="17">
        <f t="shared" si="19"/>
        <v>26</v>
      </c>
      <c r="K260" s="6">
        <f t="shared" si="20"/>
        <v>-36.823973153774773</v>
      </c>
      <c r="L260" s="6">
        <f t="shared" si="21"/>
        <v>3704376.6857739552</v>
      </c>
      <c r="M260" s="6">
        <f t="shared" si="22"/>
        <v>-274594859.7635448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51</v>
      </c>
      <c r="G261" s="28">
        <v>44</v>
      </c>
      <c r="H261" s="17">
        <f t="shared" si="14"/>
        <v>8306</v>
      </c>
      <c r="I261" s="17">
        <f t="shared" si="18"/>
        <v>62</v>
      </c>
      <c r="J261" s="17">
        <f t="shared" si="19"/>
        <v>13</v>
      </c>
      <c r="K261" s="6">
        <f t="shared" si="20"/>
        <v>-32.906572111661227</v>
      </c>
      <c r="L261" s="6">
        <f t="shared" si="21"/>
        <v>3715491.5057860883</v>
      </c>
      <c r="M261" s="6">
        <f t="shared" si="22"/>
        <v>-260083330.67431277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51</v>
      </c>
      <c r="G262" s="28">
        <v>45</v>
      </c>
      <c r="H262" s="17">
        <f t="shared" si="14"/>
        <v>8307</v>
      </c>
      <c r="I262" s="17">
        <f t="shared" si="18"/>
        <v>63</v>
      </c>
      <c r="J262" s="17">
        <f t="shared" si="19"/>
        <v>27</v>
      </c>
      <c r="K262" s="6">
        <f t="shared" si="20"/>
        <v>-30.734109499606813</v>
      </c>
      <c r="L262" s="6">
        <f t="shared" si="21"/>
        <v>3715491.5057860883</v>
      </c>
      <c r="M262" s="6">
        <f t="shared" si="22"/>
        <v>-252011564.29258674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0</v>
      </c>
      <c r="C263" s="6">
        <f t="shared" si="13"/>
        <v>0</v>
      </c>
      <c r="D263" s="6">
        <f t="shared" si="15"/>
        <v>0</v>
      </c>
      <c r="E263" s="6">
        <f t="shared" si="16"/>
        <v>0</v>
      </c>
      <c r="F263" s="17">
        <f t="shared" si="17"/>
        <v>51</v>
      </c>
      <c r="G263" s="28">
        <v>46</v>
      </c>
      <c r="H263" s="17">
        <f t="shared" si="14"/>
        <v>8308</v>
      </c>
      <c r="I263" s="17">
        <f t="shared" si="18"/>
        <v>64</v>
      </c>
      <c r="J263" s="17">
        <f t="shared" si="19"/>
        <v>9</v>
      </c>
      <c r="K263" s="6">
        <f t="shared" si="20"/>
        <v>-27.9208264519146</v>
      </c>
      <c r="L263" s="6">
        <f t="shared" si="21"/>
        <v>3719882.3395167547</v>
      </c>
      <c r="M263" s="6">
        <f t="shared" si="22"/>
        <v>-241558835.02551433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51</v>
      </c>
      <c r="G264" s="28">
        <v>47</v>
      </c>
      <c r="H264" s="17">
        <f t="shared" si="14"/>
        <v>8309</v>
      </c>
      <c r="I264" s="17">
        <f t="shared" si="18"/>
        <v>65</v>
      </c>
      <c r="J264" s="17">
        <f t="shared" si="19"/>
        <v>149</v>
      </c>
      <c r="K264" s="6">
        <f t="shared" si="20"/>
        <v>-27.263794276727126</v>
      </c>
      <c r="L264" s="6">
        <f t="shared" si="21"/>
        <v>3748324.0729438434</v>
      </c>
      <c r="M264" s="6">
        <f t="shared" si="22"/>
        <v>-239114752.64054018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51</v>
      </c>
      <c r="G265" s="28">
        <v>48</v>
      </c>
      <c r="H265" s="17">
        <f t="shared" si="14"/>
        <v>8310</v>
      </c>
      <c r="I265" s="17">
        <f t="shared" si="18"/>
        <v>66</v>
      </c>
      <c r="J265" s="17">
        <f t="shared" si="19"/>
        <v>14</v>
      </c>
      <c r="K265" s="6">
        <f t="shared" si="20"/>
        <v>-23.877313527282372</v>
      </c>
      <c r="L265" s="6">
        <f t="shared" si="21"/>
        <v>4830254.8729735864</v>
      </c>
      <c r="M265" s="6">
        <f t="shared" si="22"/>
        <v>-226421125.32483551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51</v>
      </c>
      <c r="G266" s="28">
        <v>49</v>
      </c>
      <c r="H266" s="17">
        <f t="shared" si="14"/>
        <v>8311</v>
      </c>
      <c r="I266" s="17">
        <f t="shared" si="18"/>
        <v>67</v>
      </c>
      <c r="J266" s="17">
        <f t="shared" si="19"/>
        <v>68</v>
      </c>
      <c r="K266" s="6">
        <f t="shared" si="20"/>
        <v>-17.680795726999058</v>
      </c>
      <c r="L266" s="6">
        <f t="shared" si="21"/>
        <v>4845395.8001289098</v>
      </c>
      <c r="M266" s="6">
        <f t="shared" si="22"/>
        <v>-196490365.02454945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0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51</v>
      </c>
      <c r="G267" s="28">
        <v>50</v>
      </c>
      <c r="H267" s="17">
        <f t="shared" si="14"/>
        <v>8312</v>
      </c>
      <c r="I267" s="17">
        <f t="shared" si="18"/>
        <v>68</v>
      </c>
      <c r="J267" s="17">
        <f t="shared" si="19"/>
        <v>36</v>
      </c>
      <c r="K267" s="6">
        <f t="shared" si="20"/>
        <v>-17.680795726999055</v>
      </c>
      <c r="L267" s="6">
        <f t="shared" si="21"/>
        <v>4845419.5056526503</v>
      </c>
      <c r="M267" s="6">
        <f t="shared" si="22"/>
        <v>-196490365.02454942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51</v>
      </c>
      <c r="G268" s="28">
        <v>51</v>
      </c>
      <c r="H268" s="17">
        <f t="shared" si="14"/>
        <v>8313</v>
      </c>
      <c r="I268" s="17">
        <f t="shared" si="18"/>
        <v>69</v>
      </c>
      <c r="J268" s="17">
        <f t="shared" si="19"/>
        <v>28</v>
      </c>
      <c r="K268" s="6">
        <f t="shared" si="20"/>
        <v>0</v>
      </c>
      <c r="L268" s="6">
        <f t="shared" si="21"/>
        <v>4845419.5056526503</v>
      </c>
      <c r="M268" s="6">
        <f t="shared" si="22"/>
        <v>-110819492.53348817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0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51</v>
      </c>
      <c r="G269" s="28">
        <v>52</v>
      </c>
      <c r="H269" s="17">
        <f t="shared" si="14"/>
        <v>8314</v>
      </c>
      <c r="I269" s="17">
        <f t="shared" si="18"/>
        <v>70</v>
      </c>
      <c r="J269" s="17">
        <f t="shared" si="19"/>
        <v>30</v>
      </c>
      <c r="K269" s="6">
        <f t="shared" si="20"/>
        <v>0</v>
      </c>
      <c r="L269" s="6">
        <f t="shared" si="21"/>
        <v>4845419.5056526503</v>
      </c>
      <c r="M269" s="6">
        <f t="shared" si="22"/>
        <v>-110819492.53348817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51</v>
      </c>
      <c r="G270" s="28">
        <v>53</v>
      </c>
      <c r="H270" s="17">
        <f t="shared" si="14"/>
        <v>8315</v>
      </c>
      <c r="I270" s="17">
        <f t="shared" si="18"/>
        <v>71</v>
      </c>
      <c r="J270" s="17">
        <f t="shared" si="19"/>
        <v>31</v>
      </c>
      <c r="K270" s="6">
        <f t="shared" si="20"/>
        <v>0</v>
      </c>
      <c r="L270" s="6">
        <f t="shared" si="21"/>
        <v>4845419.5056526503</v>
      </c>
      <c r="M270" s="6">
        <f t="shared" si="22"/>
        <v>-110819492.53348817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0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51</v>
      </c>
      <c r="G271" s="28">
        <v>54</v>
      </c>
      <c r="H271" s="17">
        <f t="shared" si="14"/>
        <v>8316</v>
      </c>
      <c r="I271" s="17">
        <f t="shared" si="18"/>
        <v>72</v>
      </c>
      <c r="J271" s="17">
        <f t="shared" si="19"/>
        <v>33</v>
      </c>
      <c r="K271" s="6">
        <f t="shared" si="20"/>
        <v>0</v>
      </c>
      <c r="L271" s="6">
        <f t="shared" si="21"/>
        <v>4845419.5056526503</v>
      </c>
      <c r="M271" s="6">
        <f t="shared" si="22"/>
        <v>-110819492.53348817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51</v>
      </c>
      <c r="G272" s="28">
        <v>55</v>
      </c>
      <c r="H272" s="17">
        <f t="shared" si="14"/>
        <v>8317</v>
      </c>
      <c r="I272" s="17">
        <f t="shared" si="18"/>
        <v>73</v>
      </c>
      <c r="J272" s="17">
        <f t="shared" si="19"/>
        <v>37</v>
      </c>
      <c r="K272" s="6">
        <f t="shared" si="20"/>
        <v>0</v>
      </c>
      <c r="L272" s="6">
        <f t="shared" si="21"/>
        <v>4845419.5056526503</v>
      </c>
      <c r="M272" s="6">
        <f t="shared" si="22"/>
        <v>-110819492.53348817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51</v>
      </c>
      <c r="G273" s="28">
        <v>56</v>
      </c>
      <c r="H273" s="17">
        <f t="shared" si="14"/>
        <v>8318</v>
      </c>
      <c r="I273" s="17">
        <f t="shared" si="18"/>
        <v>74</v>
      </c>
      <c r="J273" s="17">
        <f t="shared" si="19"/>
        <v>38</v>
      </c>
      <c r="K273" s="6">
        <f t="shared" si="20"/>
        <v>0</v>
      </c>
      <c r="L273" s="6">
        <f t="shared" si="21"/>
        <v>4845419.5056526503</v>
      </c>
      <c r="M273" s="6">
        <f t="shared" si="22"/>
        <v>-110819492.53348817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51</v>
      </c>
      <c r="G274" s="28">
        <v>57</v>
      </c>
      <c r="H274" s="17">
        <f t="shared" si="14"/>
        <v>8319</v>
      </c>
      <c r="I274" s="17">
        <f t="shared" si="18"/>
        <v>75</v>
      </c>
      <c r="J274" s="17">
        <f t="shared" si="19"/>
        <v>39</v>
      </c>
      <c r="K274" s="6">
        <f t="shared" si="20"/>
        <v>0</v>
      </c>
      <c r="L274" s="6">
        <f t="shared" si="21"/>
        <v>4845419.5056526503</v>
      </c>
      <c r="M274" s="6">
        <f t="shared" si="22"/>
        <v>-110819492.53348817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51</v>
      </c>
      <c r="G275" s="28">
        <v>58</v>
      </c>
      <c r="H275" s="17">
        <f t="shared" si="14"/>
        <v>8320</v>
      </c>
      <c r="I275" s="17">
        <f t="shared" si="18"/>
        <v>76</v>
      </c>
      <c r="J275" s="17">
        <f t="shared" si="19"/>
        <v>40</v>
      </c>
      <c r="K275" s="6">
        <f t="shared" si="20"/>
        <v>0</v>
      </c>
      <c r="L275" s="6">
        <f t="shared" si="21"/>
        <v>4845419.5056526503</v>
      </c>
      <c r="M275" s="6">
        <f t="shared" si="22"/>
        <v>-110819492.53348817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51</v>
      </c>
      <c r="G276" s="28">
        <v>59</v>
      </c>
      <c r="H276" s="17">
        <f t="shared" si="14"/>
        <v>8321</v>
      </c>
      <c r="I276" s="17">
        <f t="shared" si="18"/>
        <v>77</v>
      </c>
      <c r="J276" s="17">
        <f t="shared" si="19"/>
        <v>41</v>
      </c>
      <c r="K276" s="6">
        <f t="shared" si="20"/>
        <v>0</v>
      </c>
      <c r="L276" s="6">
        <f t="shared" si="21"/>
        <v>4845419.5056526503</v>
      </c>
      <c r="M276" s="6">
        <f t="shared" si="22"/>
        <v>-110819492.53348817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51</v>
      </c>
      <c r="G277" s="28">
        <v>60</v>
      </c>
      <c r="H277" s="17">
        <f t="shared" si="14"/>
        <v>8322</v>
      </c>
      <c r="I277" s="17">
        <f t="shared" si="18"/>
        <v>78</v>
      </c>
      <c r="J277" s="17">
        <f t="shared" si="19"/>
        <v>42</v>
      </c>
      <c r="K277" s="6">
        <f t="shared" si="20"/>
        <v>0</v>
      </c>
      <c r="L277" s="6">
        <f t="shared" si="21"/>
        <v>4845419.5056526503</v>
      </c>
      <c r="M277" s="6">
        <f t="shared" si="22"/>
        <v>-110819492.53348817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51</v>
      </c>
      <c r="G278" s="28">
        <v>61</v>
      </c>
      <c r="H278" s="17">
        <f t="shared" si="14"/>
        <v>8323</v>
      </c>
      <c r="I278" s="17">
        <f t="shared" si="18"/>
        <v>79</v>
      </c>
      <c r="J278" s="17">
        <f t="shared" si="19"/>
        <v>43</v>
      </c>
      <c r="K278" s="6">
        <f t="shared" si="20"/>
        <v>0</v>
      </c>
      <c r="L278" s="6">
        <f t="shared" si="21"/>
        <v>4845419.5056526503</v>
      </c>
      <c r="M278" s="6">
        <f t="shared" si="22"/>
        <v>-110819492.53348817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51</v>
      </c>
      <c r="G279" s="28">
        <v>62</v>
      </c>
      <c r="H279" s="17">
        <f t="shared" si="14"/>
        <v>8324</v>
      </c>
      <c r="I279" s="17">
        <f t="shared" si="18"/>
        <v>80</v>
      </c>
      <c r="J279" s="17">
        <f t="shared" si="19"/>
        <v>44</v>
      </c>
      <c r="K279" s="6">
        <f t="shared" si="20"/>
        <v>0</v>
      </c>
      <c r="L279" s="6">
        <f t="shared" si="21"/>
        <v>4845419.5056526503</v>
      </c>
      <c r="M279" s="6">
        <f t="shared" si="22"/>
        <v>-110819492.53348817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51</v>
      </c>
      <c r="G280" s="28">
        <v>63</v>
      </c>
      <c r="H280" s="17">
        <f t="shared" si="14"/>
        <v>8325</v>
      </c>
      <c r="I280" s="17">
        <f t="shared" si="18"/>
        <v>81</v>
      </c>
      <c r="J280" s="17">
        <f t="shared" si="19"/>
        <v>45</v>
      </c>
      <c r="K280" s="6">
        <f t="shared" si="20"/>
        <v>0</v>
      </c>
      <c r="L280" s="6">
        <f t="shared" si="21"/>
        <v>4845419.5056526503</v>
      </c>
      <c r="M280" s="6">
        <f t="shared" si="22"/>
        <v>-110819492.53348817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-88.875738865328927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4</v>
      </c>
      <c r="G281" s="28">
        <v>64</v>
      </c>
      <c r="H281" s="17">
        <f t="shared" ref="H281:H312" si="26">F281*162+G281</f>
        <v>712</v>
      </c>
      <c r="I281" s="17">
        <f t="shared" si="18"/>
        <v>4</v>
      </c>
      <c r="J281" s="17">
        <f t="shared" si="19"/>
        <v>46</v>
      </c>
      <c r="K281" s="6">
        <f t="shared" si="20"/>
        <v>0</v>
      </c>
      <c r="L281" s="6">
        <f t="shared" si="21"/>
        <v>4845419.5056526503</v>
      </c>
      <c r="M281" s="6">
        <f t="shared" si="22"/>
        <v>-110819492.53348817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-83.296109336853391</v>
      </c>
      <c r="C282" s="6">
        <f t="shared" si="25"/>
        <v>0</v>
      </c>
      <c r="D282" s="6">
        <f t="shared" ref="D282:D313" si="27">IF(ISERROR(B282),C282,0)</f>
        <v>0</v>
      </c>
      <c r="E282" s="6">
        <f t="shared" ref="E282:E313" si="28">MAX($B$182,B282)*C282</f>
        <v>0</v>
      </c>
      <c r="F282" s="17">
        <f t="shared" ref="F282:F313" si="29">RANK(B282,B$218:B$379,1)</f>
        <v>9</v>
      </c>
      <c r="G282" s="28">
        <v>65</v>
      </c>
      <c r="H282" s="17">
        <f t="shared" si="26"/>
        <v>1523</v>
      </c>
      <c r="I282" s="17">
        <f t="shared" ref="I282:I313" si="30">RANK(H282,H$218:H$379,1)</f>
        <v>9</v>
      </c>
      <c r="J282" s="17">
        <f t="shared" ref="J282:J313" si="31">MATCH(G282,I$218:I$379,0)</f>
        <v>47</v>
      </c>
      <c r="K282" s="6">
        <f t="shared" ref="K282:K313" si="32">INDEX(B$218:B$379,J282,1)</f>
        <v>0</v>
      </c>
      <c r="L282" s="6">
        <f t="shared" ref="L282:L313" si="33">L281+INDEX(C$218:C$379,J282,1)</f>
        <v>4845419.5056526503</v>
      </c>
      <c r="M282" s="6">
        <f t="shared" ref="M282:M313" si="34">M281+(K282-K281)*L281</f>
        <v>-110819492.53348817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-66.62342779598454</v>
      </c>
      <c r="C283" s="6">
        <f t="shared" si="25"/>
        <v>5975.4127340976893</v>
      </c>
      <c r="D283" s="6">
        <f t="shared" si="27"/>
        <v>0</v>
      </c>
      <c r="E283" s="6">
        <f t="shared" si="28"/>
        <v>-398102.47884136398</v>
      </c>
      <c r="F283" s="17">
        <f t="shared" si="29"/>
        <v>19</v>
      </c>
      <c r="G283" s="28">
        <v>66</v>
      </c>
      <c r="H283" s="17">
        <f t="shared" si="26"/>
        <v>3144</v>
      </c>
      <c r="I283" s="17">
        <f t="shared" si="30"/>
        <v>19</v>
      </c>
      <c r="J283" s="17">
        <f t="shared" si="31"/>
        <v>48</v>
      </c>
      <c r="K283" s="6">
        <f t="shared" si="32"/>
        <v>0</v>
      </c>
      <c r="L283" s="6">
        <f t="shared" si="33"/>
        <v>4845419.5056526503</v>
      </c>
      <c r="M283" s="6">
        <f t="shared" si="34"/>
        <v>-110819492.53348817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-45.086991033057998</v>
      </c>
      <c r="C284" s="6">
        <f t="shared" si="25"/>
        <v>136.18596472172999</v>
      </c>
      <c r="D284" s="6">
        <f t="shared" si="27"/>
        <v>0</v>
      </c>
      <c r="E284" s="6">
        <f t="shared" si="28"/>
        <v>-6140.2153702369933</v>
      </c>
      <c r="F284" s="17">
        <f t="shared" si="29"/>
        <v>36</v>
      </c>
      <c r="G284" s="28">
        <v>67</v>
      </c>
      <c r="H284" s="17">
        <f t="shared" si="26"/>
        <v>5899</v>
      </c>
      <c r="I284" s="17">
        <f t="shared" si="30"/>
        <v>36</v>
      </c>
      <c r="J284" s="17">
        <f t="shared" si="31"/>
        <v>49</v>
      </c>
      <c r="K284" s="6">
        <f t="shared" si="32"/>
        <v>0</v>
      </c>
      <c r="L284" s="6">
        <f t="shared" si="33"/>
        <v>4845419.5056526503</v>
      </c>
      <c r="M284" s="6">
        <f t="shared" si="34"/>
        <v>-110819492.53348817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-17.680795726999058</v>
      </c>
      <c r="C285" s="6">
        <f t="shared" si="25"/>
        <v>15140.927155323132</v>
      </c>
      <c r="D285" s="6">
        <f t="shared" si="27"/>
        <v>0</v>
      </c>
      <c r="E285" s="6">
        <f t="shared" si="28"/>
        <v>-267703.64015064121</v>
      </c>
      <c r="F285" s="17">
        <f t="shared" si="29"/>
        <v>49</v>
      </c>
      <c r="G285" s="28">
        <v>68</v>
      </c>
      <c r="H285" s="17">
        <f t="shared" si="26"/>
        <v>8006</v>
      </c>
      <c r="I285" s="17">
        <f t="shared" si="30"/>
        <v>49</v>
      </c>
      <c r="J285" s="17">
        <f t="shared" si="31"/>
        <v>50</v>
      </c>
      <c r="K285" s="6">
        <f t="shared" si="32"/>
        <v>0</v>
      </c>
      <c r="L285" s="6">
        <f t="shared" si="33"/>
        <v>4845419.5056526503</v>
      </c>
      <c r="M285" s="6">
        <f t="shared" si="34"/>
        <v>-110819492.53348817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51</v>
      </c>
      <c r="G286" s="28">
        <v>69</v>
      </c>
      <c r="H286" s="17">
        <f t="shared" si="26"/>
        <v>8331</v>
      </c>
      <c r="I286" s="17">
        <f t="shared" si="30"/>
        <v>82</v>
      </c>
      <c r="J286" s="17">
        <f t="shared" si="31"/>
        <v>51</v>
      </c>
      <c r="K286" s="6">
        <f t="shared" si="32"/>
        <v>0</v>
      </c>
      <c r="L286" s="6">
        <f t="shared" si="33"/>
        <v>4845419.5056526503</v>
      </c>
      <c r="M286" s="6">
        <f t="shared" si="34"/>
        <v>-110819492.53348817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51</v>
      </c>
      <c r="G287" s="28">
        <v>70</v>
      </c>
      <c r="H287" s="17">
        <f t="shared" si="26"/>
        <v>8332</v>
      </c>
      <c r="I287" s="17">
        <f t="shared" si="30"/>
        <v>83</v>
      </c>
      <c r="J287" s="17">
        <f t="shared" si="31"/>
        <v>52</v>
      </c>
      <c r="K287" s="6">
        <f t="shared" si="32"/>
        <v>0</v>
      </c>
      <c r="L287" s="6">
        <f t="shared" si="33"/>
        <v>4845419.5056526503</v>
      </c>
      <c r="M287" s="6">
        <f t="shared" si="34"/>
        <v>-110819492.53348817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51</v>
      </c>
      <c r="G288" s="28">
        <v>71</v>
      </c>
      <c r="H288" s="17">
        <f t="shared" si="26"/>
        <v>8333</v>
      </c>
      <c r="I288" s="17">
        <f t="shared" si="30"/>
        <v>84</v>
      </c>
      <c r="J288" s="17">
        <f t="shared" si="31"/>
        <v>53</v>
      </c>
      <c r="K288" s="6">
        <f t="shared" si="32"/>
        <v>0</v>
      </c>
      <c r="L288" s="6">
        <f t="shared" si="33"/>
        <v>4845419.5056526503</v>
      </c>
      <c r="M288" s="6">
        <f t="shared" si="34"/>
        <v>-110819492.53348817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51</v>
      </c>
      <c r="G289" s="28">
        <v>72</v>
      </c>
      <c r="H289" s="17">
        <f t="shared" si="26"/>
        <v>8334</v>
      </c>
      <c r="I289" s="17">
        <f t="shared" si="30"/>
        <v>85</v>
      </c>
      <c r="J289" s="17">
        <f t="shared" si="31"/>
        <v>54</v>
      </c>
      <c r="K289" s="6">
        <f t="shared" si="32"/>
        <v>0</v>
      </c>
      <c r="L289" s="6">
        <f t="shared" si="33"/>
        <v>4845419.5056526503</v>
      </c>
      <c r="M289" s="6">
        <f t="shared" si="34"/>
        <v>-110819492.53348817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-1431.0777340660857</v>
      </c>
      <c r="C290" s="6">
        <f t="shared" si="25"/>
        <v>915.00910902094336</v>
      </c>
      <c r="D290" s="6">
        <f t="shared" si="27"/>
        <v>0</v>
      </c>
      <c r="E290" s="6">
        <f t="shared" si="28"/>
        <v>-1309449.1623875196</v>
      </c>
      <c r="F290" s="17">
        <f t="shared" si="29"/>
        <v>1</v>
      </c>
      <c r="G290" s="28">
        <v>73</v>
      </c>
      <c r="H290" s="17">
        <f t="shared" si="26"/>
        <v>235</v>
      </c>
      <c r="I290" s="17">
        <f t="shared" si="30"/>
        <v>1</v>
      </c>
      <c r="J290" s="17">
        <f t="shared" si="31"/>
        <v>55</v>
      </c>
      <c r="K290" s="6">
        <f t="shared" si="32"/>
        <v>0</v>
      </c>
      <c r="L290" s="6">
        <f t="shared" si="33"/>
        <v>4845419.5056526503</v>
      </c>
      <c r="M290" s="6">
        <f t="shared" si="34"/>
        <v>-110819492.53348817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51</v>
      </c>
      <c r="G291" s="28">
        <v>74</v>
      </c>
      <c r="H291" s="17">
        <f t="shared" si="26"/>
        <v>8336</v>
      </c>
      <c r="I291" s="17">
        <f t="shared" si="30"/>
        <v>86</v>
      </c>
      <c r="J291" s="17">
        <f t="shared" si="31"/>
        <v>56</v>
      </c>
      <c r="K291" s="6">
        <f t="shared" si="32"/>
        <v>0</v>
      </c>
      <c r="L291" s="6">
        <f t="shared" si="33"/>
        <v>4845419.5056526503</v>
      </c>
      <c r="M291" s="6">
        <f t="shared" si="34"/>
        <v>-110819492.53348817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51</v>
      </c>
      <c r="G292" s="28">
        <v>75</v>
      </c>
      <c r="H292" s="17">
        <f t="shared" si="26"/>
        <v>8337</v>
      </c>
      <c r="I292" s="17">
        <f t="shared" si="30"/>
        <v>87</v>
      </c>
      <c r="J292" s="17">
        <f t="shared" si="31"/>
        <v>57</v>
      </c>
      <c r="K292" s="6">
        <f t="shared" si="32"/>
        <v>0</v>
      </c>
      <c r="L292" s="6">
        <f t="shared" si="33"/>
        <v>4845419.5056526503</v>
      </c>
      <c r="M292" s="6">
        <f t="shared" si="34"/>
        <v>-110819492.53348817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51</v>
      </c>
      <c r="G293" s="28">
        <v>76</v>
      </c>
      <c r="H293" s="17">
        <f t="shared" si="26"/>
        <v>8338</v>
      </c>
      <c r="I293" s="17">
        <f t="shared" si="30"/>
        <v>88</v>
      </c>
      <c r="J293" s="17">
        <f t="shared" si="31"/>
        <v>58</v>
      </c>
      <c r="K293" s="6">
        <f t="shared" si="32"/>
        <v>0</v>
      </c>
      <c r="L293" s="6">
        <f t="shared" si="33"/>
        <v>4845419.5056526503</v>
      </c>
      <c r="M293" s="6">
        <f t="shared" si="34"/>
        <v>-110819492.53348817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-85.098696358429379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5</v>
      </c>
      <c r="G294" s="28">
        <v>77</v>
      </c>
      <c r="H294" s="17">
        <f t="shared" si="26"/>
        <v>887</v>
      </c>
      <c r="I294" s="17">
        <f t="shared" si="30"/>
        <v>6</v>
      </c>
      <c r="J294" s="17">
        <f t="shared" si="31"/>
        <v>59</v>
      </c>
      <c r="K294" s="6">
        <f t="shared" si="32"/>
        <v>0</v>
      </c>
      <c r="L294" s="6">
        <f t="shared" si="33"/>
        <v>4845419.5056526503</v>
      </c>
      <c r="M294" s="6">
        <f t="shared" si="34"/>
        <v>-110819492.53348817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51</v>
      </c>
      <c r="G295" s="28">
        <v>78</v>
      </c>
      <c r="H295" s="17">
        <f t="shared" si="26"/>
        <v>8340</v>
      </c>
      <c r="I295" s="17">
        <f t="shared" si="30"/>
        <v>89</v>
      </c>
      <c r="J295" s="17">
        <f t="shared" si="31"/>
        <v>60</v>
      </c>
      <c r="K295" s="6">
        <f t="shared" si="32"/>
        <v>0</v>
      </c>
      <c r="L295" s="6">
        <f t="shared" si="33"/>
        <v>4845419.5056526503</v>
      </c>
      <c r="M295" s="6">
        <f t="shared" si="34"/>
        <v>-110819492.53348817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-72.007536986716161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12</v>
      </c>
      <c r="G296" s="28">
        <v>79</v>
      </c>
      <c r="H296" s="17">
        <f t="shared" si="26"/>
        <v>2023</v>
      </c>
      <c r="I296" s="17">
        <f t="shared" si="30"/>
        <v>13</v>
      </c>
      <c r="J296" s="17">
        <f t="shared" si="31"/>
        <v>61</v>
      </c>
      <c r="K296" s="6">
        <f t="shared" si="32"/>
        <v>0</v>
      </c>
      <c r="L296" s="6">
        <f t="shared" si="33"/>
        <v>4845419.5056526503</v>
      </c>
      <c r="M296" s="6">
        <f t="shared" si="34"/>
        <v>-110819492.53348817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51</v>
      </c>
      <c r="G297" s="28">
        <v>80</v>
      </c>
      <c r="H297" s="17">
        <f t="shared" si="26"/>
        <v>8342</v>
      </c>
      <c r="I297" s="17">
        <f t="shared" si="30"/>
        <v>90</v>
      </c>
      <c r="J297" s="17">
        <f t="shared" si="31"/>
        <v>62</v>
      </c>
      <c r="K297" s="6">
        <f t="shared" si="32"/>
        <v>0</v>
      </c>
      <c r="L297" s="6">
        <f t="shared" si="33"/>
        <v>4845419.5056526503</v>
      </c>
      <c r="M297" s="6">
        <f t="shared" si="34"/>
        <v>-110819492.53348817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-38.364439493158997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42</v>
      </c>
      <c r="G298" s="28">
        <v>81</v>
      </c>
      <c r="H298" s="17">
        <f t="shared" si="26"/>
        <v>6885</v>
      </c>
      <c r="I298" s="17">
        <f t="shared" si="30"/>
        <v>42</v>
      </c>
      <c r="J298" s="17">
        <f t="shared" si="31"/>
        <v>63</v>
      </c>
      <c r="K298" s="6">
        <f t="shared" si="32"/>
        <v>0</v>
      </c>
      <c r="L298" s="6">
        <f t="shared" si="33"/>
        <v>4845419.5056526503</v>
      </c>
      <c r="M298" s="6">
        <f t="shared" si="34"/>
        <v>-110819492.53348817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51</v>
      </c>
      <c r="G299" s="28">
        <v>82</v>
      </c>
      <c r="H299" s="17">
        <f t="shared" si="26"/>
        <v>8344</v>
      </c>
      <c r="I299" s="17">
        <f t="shared" si="30"/>
        <v>91</v>
      </c>
      <c r="J299" s="17">
        <f t="shared" si="31"/>
        <v>69</v>
      </c>
      <c r="K299" s="6">
        <f t="shared" si="32"/>
        <v>0</v>
      </c>
      <c r="L299" s="6">
        <f t="shared" si="33"/>
        <v>4845419.5056526503</v>
      </c>
      <c r="M299" s="6">
        <f t="shared" si="34"/>
        <v>-110819492.53348817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51</v>
      </c>
      <c r="G300" s="28">
        <v>83</v>
      </c>
      <c r="H300" s="17">
        <f t="shared" si="26"/>
        <v>8345</v>
      </c>
      <c r="I300" s="17">
        <f t="shared" si="30"/>
        <v>92</v>
      </c>
      <c r="J300" s="17">
        <f t="shared" si="31"/>
        <v>70</v>
      </c>
      <c r="K300" s="6">
        <f t="shared" si="32"/>
        <v>0</v>
      </c>
      <c r="L300" s="6">
        <f t="shared" si="33"/>
        <v>4845419.5056526503</v>
      </c>
      <c r="M300" s="6">
        <f t="shared" si="34"/>
        <v>-110819492.53348817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51</v>
      </c>
      <c r="G301" s="28">
        <v>84</v>
      </c>
      <c r="H301" s="17">
        <f t="shared" si="26"/>
        <v>8346</v>
      </c>
      <c r="I301" s="17">
        <f t="shared" si="30"/>
        <v>93</v>
      </c>
      <c r="J301" s="17">
        <f t="shared" si="31"/>
        <v>71</v>
      </c>
      <c r="K301" s="6">
        <f t="shared" si="32"/>
        <v>0</v>
      </c>
      <c r="L301" s="6">
        <f t="shared" si="33"/>
        <v>4845419.5056526503</v>
      </c>
      <c r="M301" s="6">
        <f t="shared" si="34"/>
        <v>-110819492.53348817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51</v>
      </c>
      <c r="G302" s="28">
        <v>85</v>
      </c>
      <c r="H302" s="17">
        <f t="shared" si="26"/>
        <v>8347</v>
      </c>
      <c r="I302" s="17">
        <f t="shared" si="30"/>
        <v>94</v>
      </c>
      <c r="J302" s="17">
        <f t="shared" si="31"/>
        <v>72</v>
      </c>
      <c r="K302" s="6">
        <f t="shared" si="32"/>
        <v>0</v>
      </c>
      <c r="L302" s="6">
        <f t="shared" si="33"/>
        <v>4845419.5056526503</v>
      </c>
      <c r="M302" s="6">
        <f t="shared" si="34"/>
        <v>-110819492.53348817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51</v>
      </c>
      <c r="G303" s="28">
        <v>86</v>
      </c>
      <c r="H303" s="17">
        <f t="shared" si="26"/>
        <v>8348</v>
      </c>
      <c r="I303" s="17">
        <f t="shared" si="30"/>
        <v>95</v>
      </c>
      <c r="J303" s="17">
        <f t="shared" si="31"/>
        <v>74</v>
      </c>
      <c r="K303" s="6">
        <f t="shared" si="32"/>
        <v>0</v>
      </c>
      <c r="L303" s="6">
        <f t="shared" si="33"/>
        <v>4845419.5056526503</v>
      </c>
      <c r="M303" s="6">
        <f t="shared" si="34"/>
        <v>-110819492.53348817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51</v>
      </c>
      <c r="G304" s="28">
        <v>87</v>
      </c>
      <c r="H304" s="17">
        <f t="shared" si="26"/>
        <v>8349</v>
      </c>
      <c r="I304" s="17">
        <f t="shared" si="30"/>
        <v>96</v>
      </c>
      <c r="J304" s="17">
        <f t="shared" si="31"/>
        <v>75</v>
      </c>
      <c r="K304" s="6">
        <f t="shared" si="32"/>
        <v>0</v>
      </c>
      <c r="L304" s="6">
        <f t="shared" si="33"/>
        <v>4845419.5056526503</v>
      </c>
      <c r="M304" s="6">
        <f t="shared" si="34"/>
        <v>-110819492.53348817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51</v>
      </c>
      <c r="G305" s="28">
        <v>88</v>
      </c>
      <c r="H305" s="17">
        <f t="shared" si="26"/>
        <v>8350</v>
      </c>
      <c r="I305" s="17">
        <f t="shared" si="30"/>
        <v>97</v>
      </c>
      <c r="J305" s="17">
        <f t="shared" si="31"/>
        <v>76</v>
      </c>
      <c r="K305" s="6">
        <f t="shared" si="32"/>
        <v>0</v>
      </c>
      <c r="L305" s="6">
        <f t="shared" si="33"/>
        <v>4845419.5056526503</v>
      </c>
      <c r="M305" s="6">
        <f t="shared" si="34"/>
        <v>-110819492.53348817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51</v>
      </c>
      <c r="G306" s="28">
        <v>89</v>
      </c>
      <c r="H306" s="17">
        <f t="shared" si="26"/>
        <v>8351</v>
      </c>
      <c r="I306" s="17">
        <f t="shared" si="30"/>
        <v>98</v>
      </c>
      <c r="J306" s="17">
        <f t="shared" si="31"/>
        <v>78</v>
      </c>
      <c r="K306" s="6">
        <f t="shared" si="32"/>
        <v>0</v>
      </c>
      <c r="L306" s="6">
        <f t="shared" si="33"/>
        <v>4845419.5056526503</v>
      </c>
      <c r="M306" s="6">
        <f t="shared" si="34"/>
        <v>-110819492.53348817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51</v>
      </c>
      <c r="G307" s="28">
        <v>90</v>
      </c>
      <c r="H307" s="17">
        <f t="shared" si="26"/>
        <v>8352</v>
      </c>
      <c r="I307" s="17">
        <f t="shared" si="30"/>
        <v>99</v>
      </c>
      <c r="J307" s="17">
        <f t="shared" si="31"/>
        <v>80</v>
      </c>
      <c r="K307" s="6">
        <f t="shared" si="32"/>
        <v>0</v>
      </c>
      <c r="L307" s="6">
        <f t="shared" si="33"/>
        <v>4845419.5056526503</v>
      </c>
      <c r="M307" s="6">
        <f t="shared" si="34"/>
        <v>-110819492.53348817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51</v>
      </c>
      <c r="G308" s="28">
        <v>91</v>
      </c>
      <c r="H308" s="17">
        <f t="shared" si="26"/>
        <v>8353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4845419.5056526503</v>
      </c>
      <c r="M308" s="6">
        <f t="shared" si="34"/>
        <v>-110819492.53348817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51</v>
      </c>
      <c r="G309" s="28">
        <v>92</v>
      </c>
      <c r="H309" s="17">
        <f t="shared" si="26"/>
        <v>8354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4845419.5056526503</v>
      </c>
      <c r="M309" s="6">
        <f t="shared" si="34"/>
        <v>-110819492.53348817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51</v>
      </c>
      <c r="G310" s="28">
        <v>93</v>
      </c>
      <c r="H310" s="17">
        <f t="shared" si="26"/>
        <v>8355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4845419.5056526503</v>
      </c>
      <c r="M310" s="6">
        <f t="shared" si="34"/>
        <v>-110819492.53348817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51</v>
      </c>
      <c r="G311" s="28">
        <v>94</v>
      </c>
      <c r="H311" s="17">
        <f t="shared" si="26"/>
        <v>8356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4845419.5056526503</v>
      </c>
      <c r="M311" s="6">
        <f t="shared" si="34"/>
        <v>-110819492.53348817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51</v>
      </c>
      <c r="G312" s="28">
        <v>95</v>
      </c>
      <c r="H312" s="17">
        <f t="shared" si="26"/>
        <v>8357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4845419.5056526503</v>
      </c>
      <c r="M312" s="6">
        <f t="shared" si="34"/>
        <v>-110819492.53348817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51</v>
      </c>
      <c r="G313" s="28">
        <v>96</v>
      </c>
      <c r="H313" s="17">
        <f t="shared" ref="H313:H344" si="38">F313*162+G313</f>
        <v>8358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4845419.5056526503</v>
      </c>
      <c r="M313" s="6">
        <f t="shared" si="34"/>
        <v>-110819492.53348817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51</v>
      </c>
      <c r="G314" s="28">
        <v>97</v>
      </c>
      <c r="H314" s="17">
        <f t="shared" si="38"/>
        <v>8359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4845419.5056526503</v>
      </c>
      <c r="M314" s="6">
        <f t="shared" ref="M314:M345" si="46">M313+(K314-K313)*L313</f>
        <v>-110819492.53348817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51</v>
      </c>
      <c r="G315" s="28">
        <v>98</v>
      </c>
      <c r="H315" s="17">
        <f t="shared" si="38"/>
        <v>8360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4845419.5056526503</v>
      </c>
      <c r="M315" s="6">
        <f t="shared" si="46"/>
        <v>-110819492.53348817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51</v>
      </c>
      <c r="G316" s="28">
        <v>99</v>
      </c>
      <c r="H316" s="17">
        <f t="shared" si="38"/>
        <v>8361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4845419.5056526503</v>
      </c>
      <c r="M316" s="6">
        <f t="shared" si="46"/>
        <v>-110819492.53348817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51</v>
      </c>
      <c r="G317" s="28">
        <v>100</v>
      </c>
      <c r="H317" s="17">
        <f t="shared" si="38"/>
        <v>8362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4845419.5056526503</v>
      </c>
      <c r="M317" s="6">
        <f t="shared" si="46"/>
        <v>-110819492.53348817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51</v>
      </c>
      <c r="G318" s="28">
        <v>101</v>
      </c>
      <c r="H318" s="17">
        <f t="shared" si="38"/>
        <v>8363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4845419.5056526503</v>
      </c>
      <c r="M318" s="6">
        <f t="shared" si="46"/>
        <v>-110819492.53348817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51</v>
      </c>
      <c r="G319" s="28">
        <v>102</v>
      </c>
      <c r="H319" s="17">
        <f t="shared" si="38"/>
        <v>8364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4845419.5056526503</v>
      </c>
      <c r="M319" s="6">
        <f t="shared" si="46"/>
        <v>-110819492.53348817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51</v>
      </c>
      <c r="G320" s="28">
        <v>103</v>
      </c>
      <c r="H320" s="17">
        <f t="shared" si="38"/>
        <v>8365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4845419.5056526503</v>
      </c>
      <c r="M320" s="6">
        <f t="shared" si="46"/>
        <v>-110819492.53348817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51</v>
      </c>
      <c r="G321" s="28">
        <v>104</v>
      </c>
      <c r="H321" s="17">
        <f t="shared" si="38"/>
        <v>8366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4845419.5056526503</v>
      </c>
      <c r="M321" s="6">
        <f t="shared" si="46"/>
        <v>-110819492.53348817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51</v>
      </c>
      <c r="G322" s="28">
        <v>105</v>
      </c>
      <c r="H322" s="17">
        <f t="shared" si="38"/>
        <v>8367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4845419.5056526503</v>
      </c>
      <c r="M322" s="6">
        <f t="shared" si="46"/>
        <v>-110819492.53348817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51</v>
      </c>
      <c r="G323" s="28">
        <v>106</v>
      </c>
      <c r="H323" s="17">
        <f t="shared" si="38"/>
        <v>8368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4845419.5056526503</v>
      </c>
      <c r="M323" s="6">
        <f t="shared" si="46"/>
        <v>-110819492.53348817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51</v>
      </c>
      <c r="G324" s="28">
        <v>107</v>
      </c>
      <c r="H324" s="17">
        <f t="shared" si="38"/>
        <v>8369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4845419.5056526503</v>
      </c>
      <c r="M324" s="6">
        <f t="shared" si="46"/>
        <v>-110819492.53348817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51</v>
      </c>
      <c r="G325" s="28">
        <v>108</v>
      </c>
      <c r="H325" s="17">
        <f t="shared" si="38"/>
        <v>8370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4845419.5056526503</v>
      </c>
      <c r="M325" s="6">
        <f t="shared" si="46"/>
        <v>-110819492.53348817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51</v>
      </c>
      <c r="G326" s="28">
        <v>109</v>
      </c>
      <c r="H326" s="17">
        <f t="shared" si="38"/>
        <v>8371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4845419.5056526503</v>
      </c>
      <c r="M326" s="6">
        <f t="shared" si="46"/>
        <v>-110819492.53348817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51</v>
      </c>
      <c r="G327" s="28">
        <v>110</v>
      </c>
      <c r="H327" s="17">
        <f t="shared" si="38"/>
        <v>8372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4845419.5056526503</v>
      </c>
      <c r="M327" s="6">
        <f t="shared" si="46"/>
        <v>-110819492.53348817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51</v>
      </c>
      <c r="G328" s="28">
        <v>111</v>
      </c>
      <c r="H328" s="17">
        <f t="shared" si="38"/>
        <v>8373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4845419.5056526503</v>
      </c>
      <c r="M328" s="6">
        <f t="shared" si="46"/>
        <v>-110819492.53348817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51</v>
      </c>
      <c r="G329" s="28">
        <v>112</v>
      </c>
      <c r="H329" s="17">
        <f t="shared" si="38"/>
        <v>8374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4845419.5056526503</v>
      </c>
      <c r="M329" s="6">
        <f t="shared" si="46"/>
        <v>-110819492.53348817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51</v>
      </c>
      <c r="G330" s="28">
        <v>113</v>
      </c>
      <c r="H330" s="17">
        <f t="shared" si="38"/>
        <v>8375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4845419.5056526503</v>
      </c>
      <c r="M330" s="6">
        <f t="shared" si="46"/>
        <v>-110819492.53348817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51</v>
      </c>
      <c r="G331" s="28">
        <v>114</v>
      </c>
      <c r="H331" s="17">
        <f t="shared" si="38"/>
        <v>8376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4845419.5056526503</v>
      </c>
      <c r="M331" s="6">
        <f t="shared" si="46"/>
        <v>-110819492.53348817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51</v>
      </c>
      <c r="G332" s="28">
        <v>115</v>
      </c>
      <c r="H332" s="17">
        <f t="shared" si="38"/>
        <v>8377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4845419.5056526503</v>
      </c>
      <c r="M332" s="6">
        <f t="shared" si="46"/>
        <v>-110819492.53348817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51</v>
      </c>
      <c r="G333" s="28">
        <v>116</v>
      </c>
      <c r="H333" s="17">
        <f t="shared" si="38"/>
        <v>8378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4845419.5056526503</v>
      </c>
      <c r="M333" s="6">
        <f t="shared" si="46"/>
        <v>-110819492.53348817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51</v>
      </c>
      <c r="G334" s="28">
        <v>117</v>
      </c>
      <c r="H334" s="17">
        <f t="shared" si="38"/>
        <v>8379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4845419.5056526503</v>
      </c>
      <c r="M334" s="6">
        <f t="shared" si="46"/>
        <v>-110819492.53348817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51</v>
      </c>
      <c r="G335" s="28">
        <v>118</v>
      </c>
      <c r="H335" s="17">
        <f t="shared" si="38"/>
        <v>8380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4845419.5056526503</v>
      </c>
      <c r="M335" s="6">
        <f t="shared" si="46"/>
        <v>-110819492.53348817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51</v>
      </c>
      <c r="G336" s="28">
        <v>119</v>
      </c>
      <c r="H336" s="17">
        <f t="shared" si="38"/>
        <v>8381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4845419.5056526503</v>
      </c>
      <c r="M336" s="6">
        <f t="shared" si="46"/>
        <v>-110819492.53348817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51</v>
      </c>
      <c r="G337" s="28">
        <v>120</v>
      </c>
      <c r="H337" s="17">
        <f t="shared" si="38"/>
        <v>8382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4845419.5056526503</v>
      </c>
      <c r="M337" s="6">
        <f t="shared" si="46"/>
        <v>-110819492.53348817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51</v>
      </c>
      <c r="G338" s="28">
        <v>121</v>
      </c>
      <c r="H338" s="17">
        <f t="shared" si="38"/>
        <v>8383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4845419.5056526503</v>
      </c>
      <c r="M338" s="6">
        <f t="shared" si="46"/>
        <v>-110819492.53348817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51</v>
      </c>
      <c r="G339" s="28">
        <v>122</v>
      </c>
      <c r="H339" s="17">
        <f t="shared" si="38"/>
        <v>8384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4845419.5056526503</v>
      </c>
      <c r="M339" s="6">
        <f t="shared" si="46"/>
        <v>-110819492.53348817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51</v>
      </c>
      <c r="G340" s="28">
        <v>123</v>
      </c>
      <c r="H340" s="17">
        <f t="shared" si="38"/>
        <v>8385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4845419.5056526503</v>
      </c>
      <c r="M340" s="6">
        <f t="shared" si="46"/>
        <v>-110819492.53348817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51</v>
      </c>
      <c r="G341" s="28">
        <v>124</v>
      </c>
      <c r="H341" s="17">
        <f t="shared" si="38"/>
        <v>8386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4845419.5056526503</v>
      </c>
      <c r="M341" s="6">
        <f t="shared" si="46"/>
        <v>-110819492.53348817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51</v>
      </c>
      <c r="G342" s="28">
        <v>125</v>
      </c>
      <c r="H342" s="17">
        <f t="shared" si="38"/>
        <v>8387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4845419.5056526503</v>
      </c>
      <c r="M342" s="6">
        <f t="shared" si="46"/>
        <v>-110819492.53348817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51</v>
      </c>
      <c r="G343" s="28">
        <v>126</v>
      </c>
      <c r="H343" s="17">
        <f t="shared" si="38"/>
        <v>8388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4845419.5056526503</v>
      </c>
      <c r="M343" s="6">
        <f t="shared" si="46"/>
        <v>-110819492.53348817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51</v>
      </c>
      <c r="G344" s="28">
        <v>127</v>
      </c>
      <c r="H344" s="17">
        <f t="shared" si="38"/>
        <v>8389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4845419.5056526503</v>
      </c>
      <c r="M344" s="6">
        <f t="shared" si="46"/>
        <v>-110819492.53348817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51</v>
      </c>
      <c r="G345" s="28">
        <v>128</v>
      </c>
      <c r="H345" s="17">
        <f t="shared" ref="H345:H376" si="50">F345*162+G345</f>
        <v>8390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4845419.5056526503</v>
      </c>
      <c r="M345" s="6">
        <f t="shared" si="46"/>
        <v>-110819492.53348817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51</v>
      </c>
      <c r="G346" s="28">
        <v>129</v>
      </c>
      <c r="H346" s="17">
        <f t="shared" si="50"/>
        <v>8391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4845419.5056526503</v>
      </c>
      <c r="M346" s="6">
        <f t="shared" ref="M346:M379" si="58">M345+(K346-K345)*L345</f>
        <v>-110819492.53348817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51</v>
      </c>
      <c r="G347" s="28">
        <v>130</v>
      </c>
      <c r="H347" s="17">
        <f t="shared" si="50"/>
        <v>8392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4845419.5056526503</v>
      </c>
      <c r="M347" s="6">
        <f t="shared" si="58"/>
        <v>-110819492.53348817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51</v>
      </c>
      <c r="G348" s="28">
        <v>131</v>
      </c>
      <c r="H348" s="17">
        <f t="shared" si="50"/>
        <v>8393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4845419.5056526503</v>
      </c>
      <c r="M348" s="6">
        <f t="shared" si="58"/>
        <v>-110819492.53348817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51</v>
      </c>
      <c r="G349" s="28">
        <v>132</v>
      </c>
      <c r="H349" s="17">
        <f t="shared" si="50"/>
        <v>8394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4845419.5056526503</v>
      </c>
      <c r="M349" s="6">
        <f t="shared" si="58"/>
        <v>-110819492.53348817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51</v>
      </c>
      <c r="G350" s="28">
        <v>133</v>
      </c>
      <c r="H350" s="17">
        <f t="shared" si="50"/>
        <v>8395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4845419.5056526503</v>
      </c>
      <c r="M350" s="6">
        <f t="shared" si="58"/>
        <v>-110819492.53348817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51</v>
      </c>
      <c r="G351" s="28">
        <v>134</v>
      </c>
      <c r="H351" s="17">
        <f t="shared" si="50"/>
        <v>8396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4845419.5056526503</v>
      </c>
      <c r="M351" s="6">
        <f t="shared" si="58"/>
        <v>-110819492.53348817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51</v>
      </c>
      <c r="G352" s="28">
        <v>135</v>
      </c>
      <c r="H352" s="17">
        <f t="shared" si="50"/>
        <v>8397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4845419.5056526503</v>
      </c>
      <c r="M352" s="6">
        <f t="shared" si="58"/>
        <v>-110819492.53348817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51</v>
      </c>
      <c r="G353" s="28">
        <v>136</v>
      </c>
      <c r="H353" s="17">
        <f t="shared" si="50"/>
        <v>8398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4845419.5056526503</v>
      </c>
      <c r="M353" s="6">
        <f t="shared" si="58"/>
        <v>-110819492.53348817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51</v>
      </c>
      <c r="G354" s="28">
        <v>137</v>
      </c>
      <c r="H354" s="17">
        <f t="shared" si="50"/>
        <v>8399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4845419.5056526503</v>
      </c>
      <c r="M354" s="6">
        <f t="shared" si="58"/>
        <v>-110819492.53348817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51</v>
      </c>
      <c r="G355" s="28">
        <v>138</v>
      </c>
      <c r="H355" s="17">
        <f t="shared" si="50"/>
        <v>8400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4845419.5056526503</v>
      </c>
      <c r="M355" s="6">
        <f t="shared" si="58"/>
        <v>-110819492.53348817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51</v>
      </c>
      <c r="G356" s="28">
        <v>139</v>
      </c>
      <c r="H356" s="17">
        <f t="shared" si="50"/>
        <v>8401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4845419.5056526503</v>
      </c>
      <c r="M356" s="6">
        <f t="shared" si="58"/>
        <v>-110819492.53348817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51</v>
      </c>
      <c r="G357" s="28">
        <v>140</v>
      </c>
      <c r="H357" s="17">
        <f t="shared" si="50"/>
        <v>8402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4845419.5056526503</v>
      </c>
      <c r="M357" s="6">
        <f t="shared" si="58"/>
        <v>-110819492.53348817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51</v>
      </c>
      <c r="G358" s="28">
        <v>141</v>
      </c>
      <c r="H358" s="17">
        <f t="shared" si="50"/>
        <v>8403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4845419.5056526503</v>
      </c>
      <c r="M358" s="6">
        <f t="shared" si="58"/>
        <v>-110819492.53348817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51</v>
      </c>
      <c r="G359" s="28">
        <v>142</v>
      </c>
      <c r="H359" s="17">
        <f t="shared" si="50"/>
        <v>8404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4845419.5056526503</v>
      </c>
      <c r="M359" s="6">
        <f t="shared" si="58"/>
        <v>-110819492.53348817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51</v>
      </c>
      <c r="G360" s="28">
        <v>143</v>
      </c>
      <c r="H360" s="17">
        <f t="shared" si="50"/>
        <v>8405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4845419.5056526503</v>
      </c>
      <c r="M360" s="6">
        <f t="shared" si="58"/>
        <v>-110819492.53348817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51</v>
      </c>
      <c r="G361" s="28">
        <v>144</v>
      </c>
      <c r="H361" s="17">
        <f t="shared" si="50"/>
        <v>8406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4845419.5056526503</v>
      </c>
      <c r="M361" s="6">
        <f t="shared" si="58"/>
        <v>-110819492.53348817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51</v>
      </c>
      <c r="G362" s="28">
        <v>145</v>
      </c>
      <c r="H362" s="17">
        <f t="shared" si="50"/>
        <v>8407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4845419.5056526503</v>
      </c>
      <c r="M362" s="6">
        <f t="shared" si="58"/>
        <v>-110819492.53348817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51</v>
      </c>
      <c r="G363" s="28">
        <v>146</v>
      </c>
      <c r="H363" s="17">
        <f t="shared" si="50"/>
        <v>8408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4845419.5056526503</v>
      </c>
      <c r="M363" s="6">
        <f t="shared" si="58"/>
        <v>-110819492.53348817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-49.077002701002201</v>
      </c>
      <c r="C364" s="6">
        <f t="shared" si="61"/>
        <v>17375.760395248268</v>
      </c>
      <c r="D364" s="6">
        <f t="shared" si="51"/>
        <v>0</v>
      </c>
      <c r="E364" s="6">
        <f t="shared" si="52"/>
        <v>-852750.23984956625</v>
      </c>
      <c r="F364" s="17">
        <f t="shared" si="53"/>
        <v>33</v>
      </c>
      <c r="G364" s="28">
        <v>147</v>
      </c>
      <c r="H364" s="17">
        <f t="shared" si="50"/>
        <v>5493</v>
      </c>
      <c r="I364" s="17">
        <f t="shared" si="54"/>
        <v>33</v>
      </c>
      <c r="J364" s="17">
        <f t="shared" si="55"/>
        <v>138</v>
      </c>
      <c r="K364" s="6">
        <f t="shared" si="56"/>
        <v>0</v>
      </c>
      <c r="L364" s="6">
        <f t="shared" si="57"/>
        <v>4845419.5056526503</v>
      </c>
      <c r="M364" s="6">
        <f t="shared" si="58"/>
        <v>-110819492.53348817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-39.870461136444753</v>
      </c>
      <c r="C365" s="6">
        <f t="shared" si="61"/>
        <v>271.32267283067631</v>
      </c>
      <c r="D365" s="6">
        <f t="shared" si="51"/>
        <v>0</v>
      </c>
      <c r="E365" s="6">
        <f t="shared" si="52"/>
        <v>-10817.760082531795</v>
      </c>
      <c r="F365" s="17">
        <f t="shared" si="53"/>
        <v>40</v>
      </c>
      <c r="G365" s="28">
        <v>148</v>
      </c>
      <c r="H365" s="17">
        <f t="shared" si="50"/>
        <v>6628</v>
      </c>
      <c r="I365" s="17">
        <f t="shared" si="54"/>
        <v>40</v>
      </c>
      <c r="J365" s="17">
        <f t="shared" si="55"/>
        <v>139</v>
      </c>
      <c r="K365" s="6">
        <f t="shared" si="56"/>
        <v>0</v>
      </c>
      <c r="L365" s="6">
        <f t="shared" si="57"/>
        <v>4845419.5056526503</v>
      </c>
      <c r="M365" s="6">
        <f t="shared" si="58"/>
        <v>-110819492.53348817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-27.263794276727126</v>
      </c>
      <c r="C366" s="6">
        <f t="shared" si="61"/>
        <v>28441.733427088529</v>
      </c>
      <c r="D366" s="6">
        <f t="shared" si="51"/>
        <v>0</v>
      </c>
      <c r="E366" s="6">
        <f t="shared" si="52"/>
        <v>-775429.56902965484</v>
      </c>
      <c r="F366" s="17">
        <f t="shared" si="53"/>
        <v>47</v>
      </c>
      <c r="G366" s="28">
        <v>149</v>
      </c>
      <c r="H366" s="17">
        <f t="shared" si="50"/>
        <v>7763</v>
      </c>
      <c r="I366" s="17">
        <f t="shared" si="54"/>
        <v>47</v>
      </c>
      <c r="J366" s="17">
        <f t="shared" si="55"/>
        <v>140</v>
      </c>
      <c r="K366" s="6">
        <f t="shared" si="56"/>
        <v>0</v>
      </c>
      <c r="L366" s="6">
        <f t="shared" si="57"/>
        <v>4845419.5056526503</v>
      </c>
      <c r="M366" s="6">
        <f t="shared" si="58"/>
        <v>-110819492.53348817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51</v>
      </c>
      <c r="G367" s="28">
        <v>150</v>
      </c>
      <c r="H367" s="17">
        <f t="shared" si="50"/>
        <v>8412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4845419.5056526503</v>
      </c>
      <c r="M367" s="6">
        <f t="shared" si="58"/>
        <v>-110819492.53348817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51</v>
      </c>
      <c r="G368" s="28">
        <v>151</v>
      </c>
      <c r="H368" s="17">
        <f t="shared" si="50"/>
        <v>8413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4845419.5056526503</v>
      </c>
      <c r="M368" s="6">
        <f t="shared" si="58"/>
        <v>-110819492.53348817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51</v>
      </c>
      <c r="G369" s="28">
        <v>152</v>
      </c>
      <c r="H369" s="17">
        <f t="shared" si="50"/>
        <v>8414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4845419.5056526503</v>
      </c>
      <c r="M369" s="6">
        <f t="shared" si="58"/>
        <v>-110819492.53348817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51</v>
      </c>
      <c r="G370" s="28">
        <v>153</v>
      </c>
      <c r="H370" s="17">
        <f t="shared" si="50"/>
        <v>8415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4845419.5056526503</v>
      </c>
      <c r="M370" s="6">
        <f t="shared" si="58"/>
        <v>-110819492.53348817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51</v>
      </c>
      <c r="G371" s="28">
        <v>154</v>
      </c>
      <c r="H371" s="17">
        <f t="shared" si="50"/>
        <v>8416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4845419.5056526503</v>
      </c>
      <c r="M371" s="6">
        <f t="shared" si="58"/>
        <v>-110819492.53348817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51</v>
      </c>
      <c r="G372" s="28">
        <v>155</v>
      </c>
      <c r="H372" s="17">
        <f t="shared" si="50"/>
        <v>8417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4845419.5056526503</v>
      </c>
      <c r="M372" s="6">
        <f t="shared" si="58"/>
        <v>-110819492.53348817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51</v>
      </c>
      <c r="G373" s="28">
        <v>156</v>
      </c>
      <c r="H373" s="17">
        <f t="shared" si="50"/>
        <v>8418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4845419.5056526503</v>
      </c>
      <c r="M373" s="6">
        <f t="shared" si="58"/>
        <v>-110819492.53348817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-71.811661738314768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14</v>
      </c>
      <c r="G374" s="28">
        <v>157</v>
      </c>
      <c r="H374" s="17">
        <f t="shared" si="50"/>
        <v>2425</v>
      </c>
      <c r="I374" s="17">
        <f t="shared" si="54"/>
        <v>14</v>
      </c>
      <c r="J374" s="17">
        <f t="shared" si="55"/>
        <v>151</v>
      </c>
      <c r="K374" s="6">
        <f t="shared" si="56"/>
        <v>0</v>
      </c>
      <c r="L374" s="6">
        <f t="shared" si="57"/>
        <v>4845419.5056526503</v>
      </c>
      <c r="M374" s="6">
        <f t="shared" si="58"/>
        <v>-110819492.53348817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-71.811661738314768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14</v>
      </c>
      <c r="G375" s="28">
        <v>158</v>
      </c>
      <c r="H375" s="17">
        <f t="shared" si="50"/>
        <v>2426</v>
      </c>
      <c r="I375" s="17">
        <f t="shared" si="54"/>
        <v>15</v>
      </c>
      <c r="J375" s="17">
        <f t="shared" si="55"/>
        <v>152</v>
      </c>
      <c r="K375" s="6">
        <f t="shared" si="56"/>
        <v>0</v>
      </c>
      <c r="L375" s="6">
        <f t="shared" si="57"/>
        <v>4845419.5056526503</v>
      </c>
      <c r="M375" s="6">
        <f t="shared" si="58"/>
        <v>-110819492.53348817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-67.705460229208185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17</v>
      </c>
      <c r="G376" s="28">
        <v>159</v>
      </c>
      <c r="H376" s="17">
        <f t="shared" si="50"/>
        <v>2913</v>
      </c>
      <c r="I376" s="17">
        <f t="shared" si="54"/>
        <v>17</v>
      </c>
      <c r="J376" s="17">
        <f t="shared" si="55"/>
        <v>153</v>
      </c>
      <c r="K376" s="6">
        <f t="shared" si="56"/>
        <v>0</v>
      </c>
      <c r="L376" s="6">
        <f t="shared" si="57"/>
        <v>4845419.5056526503</v>
      </c>
      <c r="M376" s="6">
        <f t="shared" si="58"/>
        <v>-110819492.53348817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-67.705460229208185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17</v>
      </c>
      <c r="G377" s="28">
        <v>160</v>
      </c>
      <c r="H377" s="17">
        <f t="shared" ref="H377:H379" si="62">F377*162+G377</f>
        <v>2914</v>
      </c>
      <c r="I377" s="17">
        <f t="shared" si="54"/>
        <v>18</v>
      </c>
      <c r="J377" s="17">
        <f t="shared" si="55"/>
        <v>154</v>
      </c>
      <c r="K377" s="6">
        <f t="shared" si="56"/>
        <v>0</v>
      </c>
      <c r="L377" s="6">
        <f t="shared" si="57"/>
        <v>4845419.5056526503</v>
      </c>
      <c r="M377" s="6">
        <f t="shared" si="58"/>
        <v>-110819492.53348817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-54.551565403150327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27</v>
      </c>
      <c r="G378" s="28">
        <v>161</v>
      </c>
      <c r="H378" s="17">
        <f t="shared" si="62"/>
        <v>4535</v>
      </c>
      <c r="I378" s="17">
        <f t="shared" ref="I378:I379" si="64">RANK(H378,H$218:H$379,1)</f>
        <v>27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4845419.5056526503</v>
      </c>
      <c r="M378" s="6">
        <f t="shared" si="58"/>
        <v>-110819492.53348817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-54.551565403150327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27</v>
      </c>
      <c r="G379" s="28">
        <v>162</v>
      </c>
      <c r="H379" s="17">
        <f t="shared" si="62"/>
        <v>4536</v>
      </c>
      <c r="I379" s="17">
        <f t="shared" si="64"/>
        <v>28</v>
      </c>
      <c r="J379" s="17">
        <f t="shared" si="65"/>
        <v>156</v>
      </c>
      <c r="K379" s="6">
        <f t="shared" si="66"/>
        <v>0</v>
      </c>
      <c r="L379" s="6">
        <f t="shared" si="57"/>
        <v>4845419.5056526503</v>
      </c>
      <c r="M379" s="6">
        <f t="shared" si="58"/>
        <v>-110819492.53348817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22.87097998516052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0.61105820790341392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32144371.686030731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0.719823762082199</v>
      </c>
      <c r="C423" s="6">
        <f>IF(Loads!$B47&lt;0,0,IF($C35*$B$387+Aggreg!$C239&gt;0,$C35*$B$387,0-Aggreg!$C239))</f>
        <v>1.2720253673482271E-2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20589461.998292796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0.1332722176467741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199228.55778711644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0.46313051425683099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5212051.0352600133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0.52650624821597669</v>
      </c>
      <c r="C426" s="6">
        <f>IF(Loads!$B50&lt;0,0,IF($C38*$B$387+Aggreg!$C242&gt;0,$C38*$B$387,0-Aggreg!$C242))</f>
        <v>1.1023450278001929E-2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8314482.6670070039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5.8290484751406899E-2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3171.1139968741054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0.5259188067892212</v>
      </c>
      <c r="C428" s="6">
        <f>IF(Loads!$B52&lt;0,0,IF($C40*$B$387+Aggreg!$C244&gt;0,$C40*$B$387,0-Aggreg!$C244))</f>
        <v>1.0231614183714821E-2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3753557.3710243097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0.40808871633507293</v>
      </c>
      <c r="C429" s="6">
        <f>IF(Loads!$B53&lt;0,0,IF($C41*$B$387+Aggreg!$C245&gt;0,$C41*$B$387,0-Aggreg!$C245))</f>
        <v>7.9853947791637698E-3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0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0.50191524982934732</v>
      </c>
      <c r="C430" s="6">
        <f>IF(Loads!$B54&lt;0,0,IF($C42*$B$387+Aggreg!$C246&gt;0,$C42*$B$387,0-Aggreg!$C246))</f>
        <v>9.8223970156269581E-3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100964.83893124445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4.2769379996528611</v>
      </c>
      <c r="C431" s="6">
        <f>IF(Loads!$B55&lt;0,0,IF($C43*$B$387+Aggreg!$C247&gt;0,$C43*$B$387,0-Aggreg!$C247))</f>
        <v>0</v>
      </c>
      <c r="D431" s="6">
        <f>IF(Loads!$B55&lt;0,0,IF($D43*$B$387+Aggreg!$D247&gt;0,$D43*$B$387,0-Aggreg!$D247))</f>
        <v>1.1343864087593256E-2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3.8618898444418392</v>
      </c>
      <c r="C432" s="6">
        <f>IF(Loads!$B56&lt;0,0,IF($C44*$B$387+Aggreg!$C248&gt;0,$C44*$B$387,0-Aggreg!$C248))</f>
        <v>0</v>
      </c>
      <c r="D432" s="6">
        <f>IF(Loads!$B56&lt;0,0,IF($D44*$B$387+Aggreg!$D248&gt;0,$D44*$B$387,0-Aggreg!$D248))</f>
        <v>1.0243018140585772E-2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0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3.6687845960175927</v>
      </c>
      <c r="C433" s="6">
        <f>IF(Loads!$B57&lt;0,0,IF($C45*$B$387+Aggreg!$C249&gt;0,$C45*$B$387,0-Aggreg!$C249))</f>
        <v>0</v>
      </c>
      <c r="D433" s="6">
        <f>IF(Loads!$B57&lt;0,0,IF($D45*$B$387+Aggreg!$D249&gt;0,$D45*$B$387,0-Aggreg!$D249))</f>
        <v>9.7308387045258217E-3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0.1123318908207627</v>
      </c>
      <c r="H433" s="17">
        <f>0.01*Input!$F$58*(E433*Loads!$E313+F433*Loads!$F313)+10*(B433*Loads!$B313+C433*Loads!$C313+D433*Loads!$D313+G433*Loads!$G313)</f>
        <v>12652925.000754504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3.6399466775689642</v>
      </c>
      <c r="C434" s="6">
        <f>IF(Loads!$B58&lt;0,0,IF($C46*$B$387+Aggreg!$C250&gt;0,$C46*$B$387,0-Aggreg!$C250))</f>
        <v>0</v>
      </c>
      <c r="D434" s="6">
        <f>IF(Loads!$B58&lt;0,0,IF($D46*$B$387+Aggreg!$D250&gt;0,$D46*$B$387,0-Aggreg!$D250))</f>
        <v>9.6543509398032794E-3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0.10822093415760577</v>
      </c>
      <c r="H434" s="17">
        <f>0.01*Input!$F$58*(E434*Loads!$E314+F434*Loads!$F314)+10*(B434*Loads!$B314+C434*Loads!$C314+D434*Loads!$D314+G434*Loads!$G314)</f>
        <v>263526.9479293949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3.1477130102794821</v>
      </c>
      <c r="C435" s="6">
        <f>IF(Loads!$B59&lt;0,0,IF($C47*$B$387+Aggreg!$C251&gt;0,$C47*$B$387,0-Aggreg!$C251))</f>
        <v>0</v>
      </c>
      <c r="D435" s="6">
        <f>IF(Loads!$B59&lt;0,0,IF($D47*$B$387+Aggreg!$D251&gt;0,$D47*$B$387,0-Aggreg!$D251))</f>
        <v>8.3487833067156132E-3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8.7528775499997213E-2</v>
      </c>
      <c r="H435" s="17">
        <f>0.01*Input!$F$58*(E435*Loads!$E315+F435*Loads!$F315)+10*(B435*Loads!$B315+C435*Loads!$C315+D435*Loads!$D315+G435*Loads!$G315)</f>
        <v>25741595.830689341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0.3305327554318846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174256.80829308197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0.55495452088973574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131604.40614568058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0.99834158218589375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3810.0532126621301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0.13506428443523888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12849.617378325465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10.985867582095079</v>
      </c>
      <c r="C440" s="6">
        <f>IF(Loads!$B64&lt;0,0,IF($C52*$B$387+Aggreg!$C256&gt;0,$C52*$B$387,0-Aggreg!$C256))</f>
        <v>0</v>
      </c>
      <c r="D440" s="6">
        <f>IF(Loads!$B64&lt;0,0,IF($D52*$B$387+Aggreg!$D256&gt;0,$D52*$B$387,0-Aggreg!$D256))</f>
        <v>9.5644407213670204E-3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1521634.600755034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East Midlands in April 15 (DCP179)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2.1332930197934701</v>
      </c>
      <c r="C21" s="9"/>
      <c r="D21" s="9"/>
      <c r="E21" s="34">
        <f>Aggreg!$E238+Scaler!$E422</f>
        <v>2.6126710656322709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2.429146220646103</v>
      </c>
      <c r="C22" s="34">
        <f>Aggreg!$C239+Scaler!$C423</f>
        <v>6.0049970444001587E-2</v>
      </c>
      <c r="D22" s="9"/>
      <c r="E22" s="34">
        <f>Aggreg!$E239+Scaler!$E423</f>
        <v>2.6126710656322709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0.54961781702995416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1.6168559402995921</v>
      </c>
      <c r="C24" s="9"/>
      <c r="D24" s="9"/>
      <c r="E24" s="34">
        <f>Aggreg!$E241+Scaler!$E425</f>
        <v>4.9348451193070622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1.8751878411694403</v>
      </c>
      <c r="C25" s="34">
        <f>Aggreg!$C242+Scaler!$C426</f>
        <v>5.2039674709075251E-2</v>
      </c>
      <c r="D25" s="9"/>
      <c r="E25" s="34">
        <f>Aggreg!$E242+Scaler!$E426</f>
        <v>4.9348451193070622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0.26953836696363642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1.8585656695608681</v>
      </c>
      <c r="C27" s="34">
        <f>Aggreg!$C244+Scaler!$C428</f>
        <v>4.8301562617996389E-2</v>
      </c>
      <c r="D27" s="9"/>
      <c r="E27" s="34">
        <f>Aggreg!$E244+Scaler!$E428</f>
        <v>23.67822807157804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1.3426337285437708</v>
      </c>
      <c r="C28" s="34">
        <f>Aggreg!$C245+Scaler!$C429</f>
        <v>3.3126801500137276E-2</v>
      </c>
      <c r="D28" s="9"/>
      <c r="E28" s="34">
        <f>Aggreg!$E245+Scaler!$E429</f>
        <v>3.3926306781248718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1.114651940305543</v>
      </c>
      <c r="C29" s="34">
        <f>Aggreg!$C246+Scaler!$C430</f>
        <v>1.7415766223919171E-2</v>
      </c>
      <c r="D29" s="9"/>
      <c r="E29" s="34">
        <f>Aggreg!$E246+Scaler!$E430</f>
        <v>228.89378791171384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12.909361946607056</v>
      </c>
      <c r="C30" s="34">
        <f>Aggreg!$C247+Scaler!$C431</f>
        <v>0.64381364194828705</v>
      </c>
      <c r="D30" s="34">
        <f>Aggreg!$D247+Scaler!$D431</f>
        <v>5.5425678816427446E-2</v>
      </c>
      <c r="E30" s="34">
        <f>Aggreg!$E247+Scaler!$E431</f>
        <v>2.6126710656322709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11.304278352716508</v>
      </c>
      <c r="C31" s="34">
        <f>Aggreg!$C248+Scaler!$C432</f>
        <v>0.54755612528389863</v>
      </c>
      <c r="D31" s="34">
        <f>Aggreg!$D248+Scaler!$D432</f>
        <v>4.754809031200969E-2</v>
      </c>
      <c r="E31" s="34">
        <f>Aggreg!$E248+Scaler!$E432</f>
        <v>4.9348451193070622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9.9818354126648448</v>
      </c>
      <c r="C32" s="34">
        <f>Aggreg!$C249+Scaler!$C433</f>
        <v>0.43133258033224475</v>
      </c>
      <c r="D32" s="34">
        <f>Aggreg!$D249+Scaler!$D433</f>
        <v>3.807688379074374E-2</v>
      </c>
      <c r="E32" s="34">
        <f>Aggreg!$E249+Scaler!$E433</f>
        <v>7.8752780705781635</v>
      </c>
      <c r="F32" s="34">
        <f>Aggreg!$F249+Scaler!$F433</f>
        <v>2.232001690097436</v>
      </c>
      <c r="G32" s="34">
        <f>Aggreg!$G249+Scaler!$G433</f>
        <v>0.35337589124384133</v>
      </c>
      <c r="H32" s="10"/>
    </row>
    <row r="33" spans="1:8" x14ac:dyDescent="0.25">
      <c r="A33" s="11" t="s">
        <v>180</v>
      </c>
      <c r="B33" s="34">
        <f>Aggreg!$B250+Scaler!$B434</f>
        <v>8.8770710992483597</v>
      </c>
      <c r="C33" s="34">
        <f>Aggreg!$C250+Scaler!$C434</f>
        <v>0.31246069595372961</v>
      </c>
      <c r="D33" s="34">
        <f>Aggreg!$D250+Scaler!$D434</f>
        <v>2.8686575817588746E-2</v>
      </c>
      <c r="E33" s="34">
        <f>Aggreg!$E250+Scaler!$E434</f>
        <v>5.9567932453267289</v>
      </c>
      <c r="F33" s="34">
        <f>Aggreg!$F250+Scaler!$F434</f>
        <v>3.0194151110849181</v>
      </c>
      <c r="G33" s="34">
        <f>Aggreg!$G250+Scaler!$G434</f>
        <v>0.29688003631589416</v>
      </c>
      <c r="H33" s="10"/>
    </row>
    <row r="34" spans="1:8" x14ac:dyDescent="0.25">
      <c r="A34" s="11" t="s">
        <v>193</v>
      </c>
      <c r="B34" s="34">
        <f>Aggreg!$B251+Scaler!$B435</f>
        <v>6.4339268274886567</v>
      </c>
      <c r="C34" s="34">
        <f>Aggreg!$C251+Scaler!$C435</f>
        <v>0.13983731975526847</v>
      </c>
      <c r="D34" s="34">
        <f>Aggreg!$D251+Scaler!$D435</f>
        <v>1.4802950653755181E-2</v>
      </c>
      <c r="E34" s="34">
        <f>Aggreg!$E251+Scaler!$E435</f>
        <v>59.876093236646959</v>
      </c>
      <c r="F34" s="34">
        <f>Aggreg!$F251+Scaler!$F435</f>
        <v>3.880752993441221</v>
      </c>
      <c r="G34" s="34">
        <f>Aggreg!$G251+Scaler!$G435</f>
        <v>0.19186914613886419</v>
      </c>
      <c r="H34" s="10"/>
    </row>
    <row r="35" spans="1:8" x14ac:dyDescent="0.25">
      <c r="A35" s="11" t="s">
        <v>213</v>
      </c>
      <c r="B35" s="34">
        <f>Aggreg!$B252+Scaler!$B436</f>
        <v>1.770332762484413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2.3286909866683305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3.7285963131604731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1.28704995107748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34.399786673031912</v>
      </c>
      <c r="C39" s="34">
        <f>Aggreg!$C256+Scaler!$C440</f>
        <v>1.0465930048093566</v>
      </c>
      <c r="D39" s="34">
        <f>Aggreg!$D256+Scaler!$D440</f>
        <v>0.60802844025370917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-0.70894358358822296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-0.61591195253899189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-0.70894358358822296</v>
      </c>
      <c r="C42" s="9"/>
      <c r="D42" s="9"/>
      <c r="E42" s="34">
        <f>Aggreg!$E259+Scaler!$E443</f>
        <v>0</v>
      </c>
      <c r="F42" s="9"/>
      <c r="G42" s="34">
        <f>Aggreg!$G259+Scaler!$G443</f>
        <v>0.24673239236469011</v>
      </c>
      <c r="H42" s="10"/>
    </row>
    <row r="43" spans="1:8" x14ac:dyDescent="0.25">
      <c r="A43" s="11" t="s">
        <v>184</v>
      </c>
      <c r="B43" s="34">
        <f>Aggreg!$B260+Scaler!$B444</f>
        <v>-6.1333487992367282</v>
      </c>
      <c r="C43" s="34">
        <f>Aggreg!$C260+Scaler!$C444</f>
        <v>-0.45246323186347054</v>
      </c>
      <c r="D43" s="34">
        <f>Aggreg!$D260+Scaler!$D444</f>
        <v>-3.0840848329040237E-2</v>
      </c>
      <c r="E43" s="34">
        <f>Aggreg!$E260+Scaler!$E444</f>
        <v>0</v>
      </c>
      <c r="F43" s="9"/>
      <c r="G43" s="34">
        <f>Aggreg!$G260+Scaler!$G444</f>
        <v>0.24673239236469011</v>
      </c>
      <c r="H43" s="10"/>
    </row>
    <row r="44" spans="1:8" x14ac:dyDescent="0.25">
      <c r="A44" s="11" t="s">
        <v>185</v>
      </c>
      <c r="B44" s="34">
        <f>Aggreg!$B261+Scaler!$B445</f>
        <v>-0.61591195253899189</v>
      </c>
      <c r="C44" s="9"/>
      <c r="D44" s="9"/>
      <c r="E44" s="34">
        <f>Aggreg!$E261+Scaler!$E445</f>
        <v>0</v>
      </c>
      <c r="F44" s="9"/>
      <c r="G44" s="34">
        <f>Aggreg!$G261+Scaler!$G445</f>
        <v>0.22411096056847099</v>
      </c>
      <c r="H44" s="10"/>
    </row>
    <row r="45" spans="1:8" x14ac:dyDescent="0.25">
      <c r="A45" s="11" t="s">
        <v>186</v>
      </c>
      <c r="B45" s="34">
        <f>Aggreg!$B262+Scaler!$B446</f>
        <v>-5.3928851225954118</v>
      </c>
      <c r="C45" s="34">
        <f>Aggreg!$C262+Scaler!$C446</f>
        <v>-0.37784293845058642</v>
      </c>
      <c r="D45" s="34">
        <f>Aggreg!$D262+Scaler!$D446</f>
        <v>-2.5141406720973505E-2</v>
      </c>
      <c r="E45" s="34">
        <f>Aggreg!$E262+Scaler!$E446</f>
        <v>0</v>
      </c>
      <c r="F45" s="9"/>
      <c r="G45" s="34">
        <f>Aggreg!$G262+Scaler!$G446</f>
        <v>0.22411096056847099</v>
      </c>
      <c r="H45" s="10"/>
    </row>
    <row r="46" spans="1:8" x14ac:dyDescent="0.25">
      <c r="A46" s="11" t="s">
        <v>194</v>
      </c>
      <c r="B46" s="34">
        <f>Aggreg!$B263+Scaler!$B447</f>
        <v>-0.43346981148682961</v>
      </c>
      <c r="C46" s="9"/>
      <c r="D46" s="9"/>
      <c r="E46" s="34">
        <f>Aggreg!$E263+Scaler!$E447</f>
        <v>28.927668067494555</v>
      </c>
      <c r="F46" s="9"/>
      <c r="G46" s="34">
        <f>Aggreg!$G263+Scaler!$G447</f>
        <v>0.17731226910504125</v>
      </c>
      <c r="H46" s="10"/>
    </row>
    <row r="47" spans="1:8" x14ac:dyDescent="0.25">
      <c r="A47" s="11" t="s">
        <v>195</v>
      </c>
      <c r="B47" s="34">
        <f>Aggreg!$B264+Scaler!$B448</f>
        <v>-3.9727968653657397</v>
      </c>
      <c r="C47" s="34">
        <f>Aggreg!$C264+Scaler!$C448</f>
        <v>-0.22390601738082347</v>
      </c>
      <c r="D47" s="34">
        <f>Aggreg!$D264+Scaler!$D448</f>
        <v>-1.3153236917894927E-2</v>
      </c>
      <c r="E47" s="34">
        <f>Aggreg!$E264+Scaler!$E448</f>
        <v>28.927668067494555</v>
      </c>
      <c r="F47" s="9"/>
      <c r="G47" s="34">
        <f>Aggreg!$G264+Scaler!$G448</f>
        <v>0.17731226910504125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-2.930197934700729E-4</v>
      </c>
      <c r="C72" s="9"/>
      <c r="D72" s="9"/>
      <c r="E72" s="34">
        <f>ROUND(E21,E$52)-E21</f>
        <v>-2.6710656322710413E-3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-1.4622064610314567E-4</v>
      </c>
      <c r="C73" s="34">
        <f>ROUND(C22,C$52)-C22</f>
        <v>-4.9970444001588843E-5</v>
      </c>
      <c r="D73" s="9"/>
      <c r="E73" s="34">
        <f>ROUND(E22,E$52)-E22</f>
        <v>-2.6710656322710413E-3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3.8218297004588564E-4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1.4405970040787253E-4</v>
      </c>
      <c r="C75" s="9"/>
      <c r="D75" s="9"/>
      <c r="E75" s="34">
        <f>ROUND(E24,E$52)-E24</f>
        <v>-4.8451193070624399E-3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-1.8784116944026152E-4</v>
      </c>
      <c r="C76" s="34">
        <f>ROUND(C25,C$52)-C25</f>
        <v>-3.9674709075253334E-5</v>
      </c>
      <c r="D76" s="9"/>
      <c r="E76" s="34">
        <f>ROUND(E25,E$52)-E25</f>
        <v>-4.8451193070624399E-3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4.6163303636359565E-4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4.343304391318803E-4</v>
      </c>
      <c r="C78" s="34">
        <f t="shared" ref="C78:C85" si="1">ROUND(C27,C$52)-C27</f>
        <v>-3.0156261799638845E-4</v>
      </c>
      <c r="D78" s="9"/>
      <c r="E78" s="34">
        <f t="shared" ref="E78:E85" si="2">ROUND(E27,E$52)-E27</f>
        <v>1.7719284219595011E-3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3.6627145622913915E-4</v>
      </c>
      <c r="C79" s="34">
        <f t="shared" si="1"/>
        <v>-1.2680150013727465E-4</v>
      </c>
      <c r="D79" s="9"/>
      <c r="E79" s="34">
        <f t="shared" si="2"/>
        <v>-2.6306781248717215E-3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3.4805969445694807E-4</v>
      </c>
      <c r="C80" s="34">
        <f t="shared" si="1"/>
        <v>-4.1576622391916937E-4</v>
      </c>
      <c r="D80" s="9"/>
      <c r="E80" s="34">
        <f t="shared" si="2"/>
        <v>-3.7879117138572838E-3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-3.6194660705568538E-4</v>
      </c>
      <c r="C81" s="34">
        <f t="shared" si="1"/>
        <v>1.8635805171296482E-4</v>
      </c>
      <c r="D81" s="34">
        <f>ROUND(D30,D$52)-D30</f>
        <v>-4.2567881642744526E-4</v>
      </c>
      <c r="E81" s="34">
        <f t="shared" si="2"/>
        <v>-2.6710656322710413E-3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-2.7835271650822335E-4</v>
      </c>
      <c r="C82" s="34">
        <f t="shared" si="1"/>
        <v>4.4387471610141116E-4</v>
      </c>
      <c r="D82" s="34">
        <f>ROUND(D31,D$52)-D31</f>
        <v>4.5190968799031089E-4</v>
      </c>
      <c r="E82" s="34">
        <f t="shared" si="2"/>
        <v>-4.8451193070624399E-3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1.6458733515456458E-4</v>
      </c>
      <c r="C83" s="34">
        <f t="shared" si="1"/>
        <v>-3.3258033224475847E-4</v>
      </c>
      <c r="D83" s="34">
        <f>ROUND(D32,D$52)-D32</f>
        <v>-7.6883790743741132E-5</v>
      </c>
      <c r="E83" s="34">
        <f t="shared" si="2"/>
        <v>4.7219294218363572E-3</v>
      </c>
      <c r="F83" s="34">
        <f t="shared" ref="F83:G85" si="3">ROUND(F32,F$52)-F32</f>
        <v>-2.0016900974360041E-3</v>
      </c>
      <c r="G83" s="34">
        <f t="shared" si="3"/>
        <v>-3.7589124384135308E-4</v>
      </c>
      <c r="H83" s="10"/>
    </row>
    <row r="84" spans="1:8" x14ac:dyDescent="0.25">
      <c r="A84" s="11" t="s">
        <v>180</v>
      </c>
      <c r="B84" s="34">
        <f t="shared" si="0"/>
        <v>-7.1099248359018929E-5</v>
      </c>
      <c r="C84" s="34">
        <f t="shared" si="1"/>
        <v>-4.6069595372960626E-4</v>
      </c>
      <c r="D84" s="34">
        <f>ROUND(D33,D$52)-D33</f>
        <v>3.1342418241125589E-4</v>
      </c>
      <c r="E84" s="34">
        <f t="shared" si="2"/>
        <v>3.2067546732710284E-3</v>
      </c>
      <c r="F84" s="34">
        <f t="shared" si="3"/>
        <v>5.8488891508190477E-4</v>
      </c>
      <c r="G84" s="34">
        <f t="shared" si="3"/>
        <v>1.1996368410582825E-4</v>
      </c>
      <c r="H84" s="10"/>
    </row>
    <row r="85" spans="1:8" x14ac:dyDescent="0.25">
      <c r="A85" s="11" t="s">
        <v>193</v>
      </c>
      <c r="B85" s="34">
        <f t="shared" si="0"/>
        <v>7.3172511343422286E-5</v>
      </c>
      <c r="C85" s="34">
        <f t="shared" si="1"/>
        <v>1.6268024473153897E-4</v>
      </c>
      <c r="D85" s="34">
        <f>ROUND(D34,D$52)-D34</f>
        <v>1.9704934624481876E-4</v>
      </c>
      <c r="E85" s="34">
        <f t="shared" si="2"/>
        <v>3.9067633530436296E-3</v>
      </c>
      <c r="F85" s="34">
        <f t="shared" si="3"/>
        <v>-7.5299344122115031E-4</v>
      </c>
      <c r="G85" s="34">
        <f t="shared" si="3"/>
        <v>1.3085386113581565E-4</v>
      </c>
      <c r="H85" s="10"/>
    </row>
    <row r="86" spans="1:8" x14ac:dyDescent="0.25">
      <c r="A86" s="11" t="s">
        <v>213</v>
      </c>
      <c r="B86" s="34">
        <f t="shared" si="0"/>
        <v>-3.3276248441294065E-4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3.0901333166966083E-4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4.0368683952696216E-4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-4.9951077480070438E-5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2.1332696808684659E-4</v>
      </c>
      <c r="C90" s="34">
        <f>ROUND(C39,C$52)-C39</f>
        <v>4.0699519064335554E-4</v>
      </c>
      <c r="D90" s="34">
        <f>ROUND(D39,D$52)-D39</f>
        <v>-2.8440253709183239E-5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-5.641641177700496E-5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-8.8047461008100569E-5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-5.641641177700496E-5</v>
      </c>
      <c r="C93" s="9"/>
      <c r="D93" s="9"/>
      <c r="E93" s="34">
        <f t="shared" si="4"/>
        <v>0</v>
      </c>
      <c r="F93" s="9"/>
      <c r="G93" s="34">
        <f t="shared" ref="G93:G98" si="5">ROUND(G42,G$52)-G42</f>
        <v>2.6760763530989107E-4</v>
      </c>
      <c r="H93" s="10"/>
    </row>
    <row r="94" spans="1:8" x14ac:dyDescent="0.25">
      <c r="A94" s="11" t="s">
        <v>184</v>
      </c>
      <c r="B94" s="34">
        <f t="shared" si="0"/>
        <v>3.4879923672814783E-4</v>
      </c>
      <c r="C94" s="34">
        <f>ROUND(C43,C$52)-C43</f>
        <v>4.632318634705257E-4</v>
      </c>
      <c r="D94" s="34">
        <f>ROUND(D43,D$52)-D43</f>
        <v>-1.5915167095976318E-4</v>
      </c>
      <c r="E94" s="34">
        <f t="shared" si="4"/>
        <v>0</v>
      </c>
      <c r="F94" s="9"/>
      <c r="G94" s="34">
        <f t="shared" si="5"/>
        <v>2.6760763530989107E-4</v>
      </c>
      <c r="H94" s="10"/>
    </row>
    <row r="95" spans="1:8" x14ac:dyDescent="0.25">
      <c r="A95" s="11" t="s">
        <v>185</v>
      </c>
      <c r="B95" s="34">
        <f t="shared" si="0"/>
        <v>-8.8047461008100569E-5</v>
      </c>
      <c r="C95" s="9"/>
      <c r="D95" s="9"/>
      <c r="E95" s="34">
        <f t="shared" si="4"/>
        <v>0</v>
      </c>
      <c r="F95" s="9"/>
      <c r="G95" s="34">
        <f t="shared" si="5"/>
        <v>-1.1096056847098579E-4</v>
      </c>
      <c r="H95" s="10"/>
    </row>
    <row r="96" spans="1:8" x14ac:dyDescent="0.25">
      <c r="A96" s="11" t="s">
        <v>186</v>
      </c>
      <c r="B96" s="34">
        <f t="shared" si="0"/>
        <v>-1.1487740458804296E-4</v>
      </c>
      <c r="C96" s="34">
        <f>ROUND(C45,C$52)-C45</f>
        <v>-1.5706154941358408E-4</v>
      </c>
      <c r="D96" s="34">
        <f>ROUND(D45,D$52)-D45</f>
        <v>1.4140672097350329E-4</v>
      </c>
      <c r="E96" s="34">
        <f t="shared" si="4"/>
        <v>0</v>
      </c>
      <c r="F96" s="9"/>
      <c r="G96" s="34">
        <f t="shared" si="5"/>
        <v>-1.1096056847098579E-4</v>
      </c>
      <c r="H96" s="10"/>
    </row>
    <row r="97" spans="1:8" x14ac:dyDescent="0.25">
      <c r="A97" s="11" t="s">
        <v>194</v>
      </c>
      <c r="B97" s="34">
        <f t="shared" si="0"/>
        <v>4.6981148682961882E-4</v>
      </c>
      <c r="C97" s="9"/>
      <c r="D97" s="9"/>
      <c r="E97" s="34">
        <f t="shared" si="4"/>
        <v>2.3319325054451667E-3</v>
      </c>
      <c r="F97" s="9"/>
      <c r="G97" s="34">
        <f t="shared" si="5"/>
        <v>-3.1226910504125738E-4</v>
      </c>
      <c r="H97" s="10"/>
    </row>
    <row r="98" spans="1:8" x14ac:dyDescent="0.25">
      <c r="A98" s="11" t="s">
        <v>195</v>
      </c>
      <c r="B98" s="34">
        <f t="shared" si="0"/>
        <v>-2.0313463426013811E-4</v>
      </c>
      <c r="C98" s="34">
        <f>ROUND(C47,C$52)-C47</f>
        <v>-9.3982619176535831E-5</v>
      </c>
      <c r="D98" s="34">
        <f>ROUND(D47,D$52)-D47</f>
        <v>1.5323691789492777E-4</v>
      </c>
      <c r="E98" s="34">
        <f t="shared" si="4"/>
        <v>2.3319325054451667E-3</v>
      </c>
      <c r="F98" s="9"/>
      <c r="G98" s="34">
        <f t="shared" si="5"/>
        <v>-3.1226910504125738E-4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2.133</v>
      </c>
      <c r="C118" s="9"/>
      <c r="D118" s="9"/>
      <c r="E118" s="35">
        <f>E21+E72</f>
        <v>2.61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2.4289999999999998</v>
      </c>
      <c r="C119" s="6">
        <f>C22+C73</f>
        <v>0.06</v>
      </c>
      <c r="D119" s="9"/>
      <c r="E119" s="35">
        <f>E22+E73</f>
        <v>2.61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0.55000000000000004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1.617</v>
      </c>
      <c r="C121" s="9"/>
      <c r="D121" s="9"/>
      <c r="E121" s="35">
        <f>E24+E75</f>
        <v>4.93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1.875</v>
      </c>
      <c r="C122" s="6">
        <f>C25+C76</f>
        <v>5.1999999999999998E-2</v>
      </c>
      <c r="D122" s="9"/>
      <c r="E122" s="35">
        <f>E25+E76</f>
        <v>4.93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0.27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1.859</v>
      </c>
      <c r="C124" s="6">
        <f t="shared" ref="C124:C131" si="7">C27+C78</f>
        <v>4.8000000000000001E-2</v>
      </c>
      <c r="D124" s="9"/>
      <c r="E124" s="35">
        <f t="shared" ref="E124:E131" si="8">E27+E78</f>
        <v>23.68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1.343</v>
      </c>
      <c r="C125" s="6">
        <f t="shared" si="7"/>
        <v>3.3000000000000002E-2</v>
      </c>
      <c r="D125" s="9"/>
      <c r="E125" s="35">
        <f t="shared" si="8"/>
        <v>3.39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1.115</v>
      </c>
      <c r="C126" s="6">
        <f t="shared" si="7"/>
        <v>1.7000000000000001E-2</v>
      </c>
      <c r="D126" s="9"/>
      <c r="E126" s="35">
        <f t="shared" si="8"/>
        <v>228.89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12.909000000000001</v>
      </c>
      <c r="C127" s="6">
        <f t="shared" si="7"/>
        <v>0.64400000000000002</v>
      </c>
      <c r="D127" s="6">
        <f>D30+D81</f>
        <v>5.5E-2</v>
      </c>
      <c r="E127" s="35">
        <f t="shared" si="8"/>
        <v>2.61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11.304</v>
      </c>
      <c r="C128" s="6">
        <f t="shared" si="7"/>
        <v>0.54800000000000004</v>
      </c>
      <c r="D128" s="6">
        <f>D31+D82</f>
        <v>4.8000000000000001E-2</v>
      </c>
      <c r="E128" s="35">
        <f t="shared" si="8"/>
        <v>4.93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9.9819999999999993</v>
      </c>
      <c r="C129" s="6">
        <f t="shared" si="7"/>
        <v>0.43099999999999999</v>
      </c>
      <c r="D129" s="6">
        <f>D32+D83</f>
        <v>3.7999999999999999E-2</v>
      </c>
      <c r="E129" s="35">
        <f t="shared" si="8"/>
        <v>7.88</v>
      </c>
      <c r="F129" s="35">
        <f t="shared" ref="F129:G131" si="9">F32+F83</f>
        <v>2.23</v>
      </c>
      <c r="G129" s="6">
        <f t="shared" si="9"/>
        <v>0.35299999999999998</v>
      </c>
      <c r="H129" s="10"/>
    </row>
    <row r="130" spans="1:8" x14ac:dyDescent="0.25">
      <c r="A130" s="11" t="s">
        <v>180</v>
      </c>
      <c r="B130" s="6">
        <f t="shared" si="6"/>
        <v>8.8770000000000007</v>
      </c>
      <c r="C130" s="6">
        <f t="shared" si="7"/>
        <v>0.312</v>
      </c>
      <c r="D130" s="6">
        <f>D33+D84</f>
        <v>2.9000000000000001E-2</v>
      </c>
      <c r="E130" s="35">
        <f t="shared" si="8"/>
        <v>5.96</v>
      </c>
      <c r="F130" s="35">
        <f t="shared" si="9"/>
        <v>3.02</v>
      </c>
      <c r="G130" s="6">
        <f t="shared" si="9"/>
        <v>0.29699999999999999</v>
      </c>
      <c r="H130" s="10"/>
    </row>
    <row r="131" spans="1:8" x14ac:dyDescent="0.25">
      <c r="A131" s="11" t="s">
        <v>193</v>
      </c>
      <c r="B131" s="6">
        <f t="shared" si="6"/>
        <v>6.4340000000000002</v>
      </c>
      <c r="C131" s="6">
        <f t="shared" si="7"/>
        <v>0.14000000000000001</v>
      </c>
      <c r="D131" s="6">
        <f>D34+D85</f>
        <v>1.4999999999999999E-2</v>
      </c>
      <c r="E131" s="35">
        <f t="shared" si="8"/>
        <v>59.88</v>
      </c>
      <c r="F131" s="35">
        <f t="shared" si="9"/>
        <v>3.88</v>
      </c>
      <c r="G131" s="6">
        <f t="shared" si="9"/>
        <v>0.192</v>
      </c>
      <c r="H131" s="10"/>
    </row>
    <row r="132" spans="1:8" x14ac:dyDescent="0.25">
      <c r="A132" s="11" t="s">
        <v>213</v>
      </c>
      <c r="B132" s="6">
        <f t="shared" si="6"/>
        <v>1.77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2.3290000000000002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3.7290000000000001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1.2869999999999999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34.4</v>
      </c>
      <c r="C136" s="6">
        <f>C39+C90</f>
        <v>1.0469999999999999</v>
      </c>
      <c r="D136" s="6">
        <f>D39+D90</f>
        <v>0.60799999999999998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-0.70899999999999996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-0.61599999999999999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-0.70899999999999996</v>
      </c>
      <c r="C139" s="9"/>
      <c r="D139" s="9"/>
      <c r="E139" s="35">
        <f t="shared" si="10"/>
        <v>0</v>
      </c>
      <c r="F139" s="9"/>
      <c r="G139" s="6">
        <f t="shared" ref="G139:G144" si="11">G42+G93</f>
        <v>0.247</v>
      </c>
      <c r="H139" s="10"/>
    </row>
    <row r="140" spans="1:8" x14ac:dyDescent="0.25">
      <c r="A140" s="11" t="s">
        <v>184</v>
      </c>
      <c r="B140" s="6">
        <f t="shared" si="6"/>
        <v>-6.133</v>
      </c>
      <c r="C140" s="6">
        <f>C43+C94</f>
        <v>-0.45200000000000001</v>
      </c>
      <c r="D140" s="6">
        <f>D43+D94</f>
        <v>-3.1E-2</v>
      </c>
      <c r="E140" s="35">
        <f t="shared" si="10"/>
        <v>0</v>
      </c>
      <c r="F140" s="9"/>
      <c r="G140" s="6">
        <f t="shared" si="11"/>
        <v>0.247</v>
      </c>
      <c r="H140" s="10"/>
    </row>
    <row r="141" spans="1:8" x14ac:dyDescent="0.25">
      <c r="A141" s="11" t="s">
        <v>185</v>
      </c>
      <c r="B141" s="6">
        <f t="shared" si="6"/>
        <v>-0.61599999999999999</v>
      </c>
      <c r="C141" s="9"/>
      <c r="D141" s="9"/>
      <c r="E141" s="35">
        <f t="shared" si="10"/>
        <v>0</v>
      </c>
      <c r="F141" s="9"/>
      <c r="G141" s="6">
        <f t="shared" si="11"/>
        <v>0.224</v>
      </c>
      <c r="H141" s="10"/>
    </row>
    <row r="142" spans="1:8" x14ac:dyDescent="0.25">
      <c r="A142" s="11" t="s">
        <v>186</v>
      </c>
      <c r="B142" s="6">
        <f t="shared" si="6"/>
        <v>-5.3929999999999998</v>
      </c>
      <c r="C142" s="6">
        <f>C45+C96</f>
        <v>-0.378</v>
      </c>
      <c r="D142" s="6">
        <f>D45+D96</f>
        <v>-2.5000000000000001E-2</v>
      </c>
      <c r="E142" s="35">
        <f t="shared" si="10"/>
        <v>0</v>
      </c>
      <c r="F142" s="9"/>
      <c r="G142" s="6">
        <f t="shared" si="11"/>
        <v>0.224</v>
      </c>
      <c r="H142" s="10"/>
    </row>
    <row r="143" spans="1:8" x14ac:dyDescent="0.25">
      <c r="A143" s="11" t="s">
        <v>194</v>
      </c>
      <c r="B143" s="6">
        <f t="shared" si="6"/>
        <v>-0.433</v>
      </c>
      <c r="C143" s="9"/>
      <c r="D143" s="9"/>
      <c r="E143" s="35">
        <f t="shared" si="10"/>
        <v>28.93</v>
      </c>
      <c r="F143" s="9"/>
      <c r="G143" s="6">
        <f t="shared" si="11"/>
        <v>0.17699999999999999</v>
      </c>
      <c r="H143" s="10"/>
    </row>
    <row r="144" spans="1:8" x14ac:dyDescent="0.25">
      <c r="A144" s="11" t="s">
        <v>195</v>
      </c>
      <c r="B144" s="6">
        <f t="shared" si="6"/>
        <v>-3.9729999999999999</v>
      </c>
      <c r="C144" s="6">
        <f>C47+C98</f>
        <v>-0.224</v>
      </c>
      <c r="D144" s="6">
        <f>D47+D98</f>
        <v>-1.2999999999999999E-2</v>
      </c>
      <c r="E144" s="35">
        <f t="shared" si="10"/>
        <v>28.93</v>
      </c>
      <c r="F144" s="9"/>
      <c r="G144" s="6">
        <f t="shared" si="11"/>
        <v>0.17699999999999999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-30320.898167526593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-13654.440373732881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571.32509143687651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-63.114634980684286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-4597.1999752583552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25.113721206388814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2591.8277583178606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0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44.541411182189066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0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-17701.081231466596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79.334600611581351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7248.8386215343025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-175.43232100464283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73.280808561183349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1.5406233370360924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-4.752198080623991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94.825228806806024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-0.7814547949054822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-11.781841753824889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9.9217396969538925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-0.12809306976407123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0.43883400621805324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331.57444153113602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255.83614979339313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315820033.95507014</v>
      </c>
      <c r="C206" s="17">
        <f>SUM(Scaler!$H$422:$H$448)</f>
        <v>110819492.53348811</v>
      </c>
      <c r="D206" s="17">
        <f>SUM(B$164:B$190)</f>
        <v>-55201.211261646939</v>
      </c>
      <c r="E206" s="17">
        <f>B206+C206+D206</f>
        <v>426584325.2772966</v>
      </c>
      <c r="F206" s="17">
        <f>E206-Revenue!B$58</f>
        <v>-55201.211261689663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2.133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2.61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1.5129999999999999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1.85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1.1100000000000001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1.36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2.4289999999999998</v>
      </c>
      <c r="C227" s="6">
        <f>ROUND(C$119*(1-Loads!$B197),3)</f>
        <v>0.06</v>
      </c>
      <c r="D227" s="6">
        <f>ROUND(D$119*(1-Loads!$B197),3)</f>
        <v>0</v>
      </c>
      <c r="E227" s="36">
        <f>ROUND(E$119*(1-Loads!$C197),2)</f>
        <v>2.61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1.7230000000000001</v>
      </c>
      <c r="C228" s="6">
        <f>ROUND(C$119*(1-Loads!$B198),3)</f>
        <v>4.2999999999999997E-2</v>
      </c>
      <c r="D228" s="6">
        <f>ROUND(D$119*(1-Loads!$B198),3)</f>
        <v>0</v>
      </c>
      <c r="E228" s="36">
        <f>ROUND(E$119*(1-Loads!$C198),2)</f>
        <v>1.85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1.264</v>
      </c>
      <c r="C229" s="6">
        <f>ROUND(C$119*(1-Loads!$B199),3)</f>
        <v>3.1E-2</v>
      </c>
      <c r="D229" s="6">
        <f>ROUND(D$119*(1-Loads!$B199),3)</f>
        <v>0</v>
      </c>
      <c r="E229" s="36">
        <f>ROUND(E$119*(1-Loads!$C199),2)</f>
        <v>1.36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0.55000000000000004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0.39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0.28599999999999998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1.617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4.93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1.147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3.5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0.84099999999999997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2.57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1.875</v>
      </c>
      <c r="C239" s="6">
        <f>ROUND(C$122*(1-Loads!$B209),3)</f>
        <v>5.1999999999999998E-2</v>
      </c>
      <c r="D239" s="6">
        <f>ROUND(D$122*(1-Loads!$B209),3)</f>
        <v>0</v>
      </c>
      <c r="E239" s="36">
        <f>ROUND(E$122*(1-Loads!$C209),2)</f>
        <v>4.93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1.33</v>
      </c>
      <c r="C240" s="6">
        <f>ROUND(C$122*(1-Loads!$B210),3)</f>
        <v>3.6999999999999998E-2</v>
      </c>
      <c r="D240" s="6">
        <f>ROUND(D$122*(1-Loads!$B210),3)</f>
        <v>0</v>
      </c>
      <c r="E240" s="36">
        <f>ROUND(E$122*(1-Loads!$C210),2)</f>
        <v>3.5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0.97599999999999998</v>
      </c>
      <c r="C241" s="6">
        <f>ROUND(C$122*(1-Loads!$B211),3)</f>
        <v>2.7E-2</v>
      </c>
      <c r="D241" s="6">
        <f>ROUND(D$122*(1-Loads!$B211),3)</f>
        <v>0</v>
      </c>
      <c r="E241" s="36">
        <f>ROUND(E$122*(1-Loads!$C211),2)</f>
        <v>2.57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0.27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0.192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0.14099999999999999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1.859</v>
      </c>
      <c r="C247" s="6">
        <f>ROUND(C$124*(1-Loads!$B217),3)</f>
        <v>4.8000000000000001E-2</v>
      </c>
      <c r="D247" s="6">
        <f>ROUND(D$124*(1-Loads!$B217),3)</f>
        <v>0</v>
      </c>
      <c r="E247" s="36">
        <f>ROUND(E$124*(1-Loads!$C217),2)</f>
        <v>23.68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1.319</v>
      </c>
      <c r="C248" s="6">
        <f>ROUND(C$124*(1-Loads!$B218),3)</f>
        <v>3.4000000000000002E-2</v>
      </c>
      <c r="D248" s="6">
        <f>ROUND(D$124*(1-Loads!$B218),3)</f>
        <v>0</v>
      </c>
      <c r="E248" s="36">
        <f>ROUND(E$124*(1-Loads!$C218),2)</f>
        <v>16.8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0.96699999999999997</v>
      </c>
      <c r="C249" s="6">
        <f>ROUND(C$124*(1-Loads!$B219),3)</f>
        <v>2.5000000000000001E-2</v>
      </c>
      <c r="D249" s="6">
        <f>ROUND(D$124*(1-Loads!$B219),3)</f>
        <v>0</v>
      </c>
      <c r="E249" s="36">
        <f>ROUND(E$124*(1-Loads!$C219),2)</f>
        <v>12.32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1.343</v>
      </c>
      <c r="C251" s="6">
        <f>ROUND(C$125*(1-Loads!$B221),3)</f>
        <v>3.3000000000000002E-2</v>
      </c>
      <c r="D251" s="6">
        <f>ROUND(D$125*(1-Loads!$B221),3)</f>
        <v>0</v>
      </c>
      <c r="E251" s="36">
        <f>ROUND(E$125*(1-Loads!$C221),2)</f>
        <v>3.39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1.115</v>
      </c>
      <c r="C253" s="6">
        <f>ROUND(C$126*(1-Loads!$B223),3)</f>
        <v>1.7000000000000001E-2</v>
      </c>
      <c r="D253" s="6">
        <f>ROUND(D$126*(1-Loads!$B223),3)</f>
        <v>0</v>
      </c>
      <c r="E253" s="36">
        <f>ROUND(E$126*(1-Loads!$C223),2)</f>
        <v>228.89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12.909000000000001</v>
      </c>
      <c r="C255" s="6">
        <f>ROUND(C$127*(1-Loads!$B225),3)</f>
        <v>0.64400000000000002</v>
      </c>
      <c r="D255" s="6">
        <f>ROUND(D$127*(1-Loads!$B225),3)</f>
        <v>5.5E-2</v>
      </c>
      <c r="E255" s="36">
        <f>ROUND(E$127*(1-Loads!$C225),2)</f>
        <v>2.61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9.1579999999999995</v>
      </c>
      <c r="C256" s="6">
        <f>ROUND(C$127*(1-Loads!$B226),3)</f>
        <v>0.45700000000000002</v>
      </c>
      <c r="D256" s="6">
        <f>ROUND(D$127*(1-Loads!$B226),3)</f>
        <v>3.9E-2</v>
      </c>
      <c r="E256" s="36">
        <f>ROUND(E$127*(1-Loads!$C226),2)</f>
        <v>1.85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6.718</v>
      </c>
      <c r="C257" s="6">
        <f>ROUND(C$127*(1-Loads!$B227),3)</f>
        <v>0.33500000000000002</v>
      </c>
      <c r="D257" s="6">
        <f>ROUND(D$127*(1-Loads!$B227),3)</f>
        <v>2.9000000000000001E-2</v>
      </c>
      <c r="E257" s="36">
        <f>ROUND(E$127*(1-Loads!$C227),2)</f>
        <v>1.36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11.304</v>
      </c>
      <c r="C259" s="6">
        <f>ROUND(C$128*(1-Loads!$B229),3)</f>
        <v>0.54800000000000004</v>
      </c>
      <c r="D259" s="6">
        <f>ROUND(D$128*(1-Loads!$B229),3)</f>
        <v>4.8000000000000001E-2</v>
      </c>
      <c r="E259" s="36">
        <f>ROUND(E$128*(1-Loads!$C229),2)</f>
        <v>4.93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8.0190000000000001</v>
      </c>
      <c r="C260" s="6">
        <f>ROUND(C$128*(1-Loads!$B230),3)</f>
        <v>0.38900000000000001</v>
      </c>
      <c r="D260" s="6">
        <f>ROUND(D$128*(1-Loads!$B230),3)</f>
        <v>3.4000000000000002E-2</v>
      </c>
      <c r="E260" s="36">
        <f>ROUND(E$128*(1-Loads!$C230),2)</f>
        <v>3.5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5.8819999999999997</v>
      </c>
      <c r="C261" s="6">
        <f>ROUND(C$128*(1-Loads!$B231),3)</f>
        <v>0.28499999999999998</v>
      </c>
      <c r="D261" s="6">
        <f>ROUND(D$128*(1-Loads!$B231),3)</f>
        <v>2.5000000000000001E-2</v>
      </c>
      <c r="E261" s="36">
        <f>ROUND(E$128*(1-Loads!$C231),2)</f>
        <v>2.57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9.9819999999999993</v>
      </c>
      <c r="C263" s="6">
        <f>ROUND(C$129*(1-Loads!$B233),3)</f>
        <v>0.43099999999999999</v>
      </c>
      <c r="D263" s="6">
        <f>ROUND(D$129*(1-Loads!$B233),3)</f>
        <v>3.7999999999999999E-2</v>
      </c>
      <c r="E263" s="36">
        <f>ROUND(E$129*(1-Loads!$C233),2)</f>
        <v>7.88</v>
      </c>
      <c r="F263" s="36">
        <f>ROUND(F$129*(1-Loads!$B233),2)</f>
        <v>2.23</v>
      </c>
      <c r="G263" s="6">
        <f>ROUND(G$129*(1-Loads!$B233),3)</f>
        <v>0.35299999999999998</v>
      </c>
      <c r="H263" s="10"/>
    </row>
    <row r="264" spans="1:8" x14ac:dyDescent="0.25">
      <c r="A264" s="11" t="s">
        <v>258</v>
      </c>
      <c r="B264" s="6">
        <f>ROUND(B$129*(1-Loads!$B234),3)</f>
        <v>7.0810000000000004</v>
      </c>
      <c r="C264" s="6">
        <f>ROUND(C$129*(1-Loads!$B234),3)</f>
        <v>0.30599999999999999</v>
      </c>
      <c r="D264" s="6">
        <f>ROUND(D$129*(1-Loads!$B234),3)</f>
        <v>2.7E-2</v>
      </c>
      <c r="E264" s="36">
        <f>ROUND(E$129*(1-Loads!$C234),2)</f>
        <v>5.59</v>
      </c>
      <c r="F264" s="36">
        <f>ROUND(F$129*(1-Loads!$B234),2)</f>
        <v>1.58</v>
      </c>
      <c r="G264" s="6">
        <f>ROUND(G$129*(1-Loads!$B234),3)</f>
        <v>0.25</v>
      </c>
      <c r="H264" s="10"/>
    </row>
    <row r="265" spans="1:8" x14ac:dyDescent="0.25">
      <c r="A265" s="11" t="s">
        <v>259</v>
      </c>
      <c r="B265" s="6">
        <f>ROUND(B$129*(1-Loads!$B235),3)</f>
        <v>5.194</v>
      </c>
      <c r="C265" s="6">
        <f>ROUND(C$129*(1-Loads!$B235),3)</f>
        <v>0.224</v>
      </c>
      <c r="D265" s="6">
        <f>ROUND(D$129*(1-Loads!$B235),3)</f>
        <v>0.02</v>
      </c>
      <c r="E265" s="36">
        <f>ROUND(E$129*(1-Loads!$C235),2)</f>
        <v>4.0999999999999996</v>
      </c>
      <c r="F265" s="36">
        <f>ROUND(F$129*(1-Loads!$B235),2)</f>
        <v>1.1599999999999999</v>
      </c>
      <c r="G265" s="6">
        <f>ROUND(G$129*(1-Loads!$B235),3)</f>
        <v>0.184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8.8770000000000007</v>
      </c>
      <c r="C267" s="6">
        <f>ROUND(C$130*(1-Loads!$B237),3)</f>
        <v>0.312</v>
      </c>
      <c r="D267" s="6">
        <f>ROUND(D$130*(1-Loads!$B237),3)</f>
        <v>2.9000000000000001E-2</v>
      </c>
      <c r="E267" s="36">
        <f>ROUND(E$130*(1-Loads!$C237),2)</f>
        <v>5.96</v>
      </c>
      <c r="F267" s="36">
        <f>ROUND(F$130*(1-Loads!$B237),2)</f>
        <v>3.02</v>
      </c>
      <c r="G267" s="6">
        <f>ROUND(G$130*(1-Loads!$B237),3)</f>
        <v>0.29699999999999999</v>
      </c>
      <c r="H267" s="10"/>
    </row>
    <row r="268" spans="1:8" x14ac:dyDescent="0.25">
      <c r="A268" s="11" t="s">
        <v>261</v>
      </c>
      <c r="B268" s="6">
        <f>ROUND(B$130*(1-Loads!$B238),3)</f>
        <v>6.6</v>
      </c>
      <c r="C268" s="6">
        <f>ROUND(C$130*(1-Loads!$B238),3)</f>
        <v>0.23200000000000001</v>
      </c>
      <c r="D268" s="6">
        <f>ROUND(D$130*(1-Loads!$B238),3)</f>
        <v>2.1999999999999999E-2</v>
      </c>
      <c r="E268" s="36">
        <f>ROUND(E$130*(1-Loads!$C238),2)</f>
        <v>4.43</v>
      </c>
      <c r="F268" s="36">
        <f>ROUND(F$130*(1-Loads!$B238),2)</f>
        <v>2.25</v>
      </c>
      <c r="G268" s="6">
        <f>ROUND(G$130*(1-Loads!$B238),3)</f>
        <v>0.221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6.4340000000000002</v>
      </c>
      <c r="C270" s="6">
        <f>ROUND(C$131*(1-Loads!$B240),3)</f>
        <v>0.14000000000000001</v>
      </c>
      <c r="D270" s="6">
        <f>ROUND(D$131*(1-Loads!$B240),3)</f>
        <v>1.4999999999999999E-2</v>
      </c>
      <c r="E270" s="36">
        <f>ROUND(E$131*(1-Loads!$C240),2)</f>
        <v>59.88</v>
      </c>
      <c r="F270" s="36">
        <f>ROUND(F$131*(1-Loads!$B240),2)</f>
        <v>3.88</v>
      </c>
      <c r="G270" s="6">
        <f>ROUND(G$131*(1-Loads!$B240),3)</f>
        <v>0.192</v>
      </c>
      <c r="H270" s="10"/>
    </row>
    <row r="271" spans="1:8" x14ac:dyDescent="0.25">
      <c r="A271" s="11" t="s">
        <v>263</v>
      </c>
      <c r="B271" s="6">
        <f>ROUND(B$131*(1-Loads!$B241),3)</f>
        <v>5.4020000000000001</v>
      </c>
      <c r="C271" s="6">
        <f>ROUND(C$131*(1-Loads!$B241),3)</f>
        <v>0.11799999999999999</v>
      </c>
      <c r="D271" s="6">
        <f>ROUND(D$131*(1-Loads!$B241),3)</f>
        <v>1.2999999999999999E-2</v>
      </c>
      <c r="E271" s="36">
        <f>ROUND(E$131*(1-Loads!$C241),2)</f>
        <v>50.28</v>
      </c>
      <c r="F271" s="36">
        <f>ROUND(F$131*(1-Loads!$B241),2)</f>
        <v>3.26</v>
      </c>
      <c r="G271" s="6">
        <f>ROUND(G$131*(1-Loads!$B241),3)</f>
        <v>0.161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1.77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1.256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0.92100000000000004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2.3290000000000002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1.6519999999999999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1.212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3.7290000000000001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2.645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1.94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1.2869999999999999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0.91300000000000003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0.67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34.4</v>
      </c>
      <c r="C289" s="6">
        <f>ROUND(C$136*(1-Loads!$B259),3)</f>
        <v>1.0469999999999999</v>
      </c>
      <c r="D289" s="6">
        <f>ROUND(D$136*(1-Loads!$B259),3)</f>
        <v>0.60799999999999998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24.402999999999999</v>
      </c>
      <c r="C290" s="6">
        <f>ROUND(C$136*(1-Loads!$B260),3)</f>
        <v>0.74299999999999999</v>
      </c>
      <c r="D290" s="6">
        <f>ROUND(D$136*(1-Loads!$B260),3)</f>
        <v>0.43099999999999999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17.901</v>
      </c>
      <c r="C291" s="6">
        <f>ROUND(C$136*(1-Loads!$B261),3)</f>
        <v>0.54500000000000004</v>
      </c>
      <c r="D291" s="6">
        <f>ROUND(D$136*(1-Loads!$B261),3)</f>
        <v>0.316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-0.70899999999999996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-0.70899999999999996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-0.70899999999999996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-0.61599999999999999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-0.61599999999999999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-0.70899999999999996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0.247</v>
      </c>
      <c r="H300" s="10"/>
    </row>
    <row r="301" spans="1:8" x14ac:dyDescent="0.25">
      <c r="A301" s="11" t="s">
        <v>285</v>
      </c>
      <c r="B301" s="6">
        <f>ROUND(B$139*(1-Loads!$B271),3)</f>
        <v>-0.70899999999999996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0.247</v>
      </c>
      <c r="H301" s="10"/>
    </row>
    <row r="302" spans="1:8" x14ac:dyDescent="0.25">
      <c r="A302" s="11" t="s">
        <v>286</v>
      </c>
      <c r="B302" s="6">
        <f>ROUND(B$139*(1-Loads!$B272),3)</f>
        <v>-0.70899999999999996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0.247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-6.133</v>
      </c>
      <c r="C304" s="6">
        <f>ROUND(C$140*(1-Loads!$B274),3)</f>
        <v>-0.45200000000000001</v>
      </c>
      <c r="D304" s="6">
        <f>ROUND(D$140*(1-Loads!$B274),3)</f>
        <v>-3.1E-2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0.247</v>
      </c>
      <c r="H304" s="10"/>
    </row>
    <row r="305" spans="1:8" x14ac:dyDescent="0.25">
      <c r="A305" s="11" t="s">
        <v>288</v>
      </c>
      <c r="B305" s="6">
        <f>ROUND(B$140*(1-Loads!$B275),3)</f>
        <v>-6.133</v>
      </c>
      <c r="C305" s="6">
        <f>ROUND(C$140*(1-Loads!$B275),3)</f>
        <v>-0.45200000000000001</v>
      </c>
      <c r="D305" s="6">
        <f>ROUND(D$140*(1-Loads!$B275),3)</f>
        <v>-3.1E-2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0.247</v>
      </c>
      <c r="H305" s="10"/>
    </row>
    <row r="306" spans="1:8" x14ac:dyDescent="0.25">
      <c r="A306" s="11" t="s">
        <v>289</v>
      </c>
      <c r="B306" s="6">
        <f>ROUND(B$140*(1-Loads!$B276),3)</f>
        <v>-6.133</v>
      </c>
      <c r="C306" s="6">
        <f>ROUND(C$140*(1-Loads!$B276),3)</f>
        <v>-0.45200000000000001</v>
      </c>
      <c r="D306" s="6">
        <f>ROUND(D$140*(1-Loads!$B276),3)</f>
        <v>-3.1E-2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0.247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-0.61599999999999999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0.224</v>
      </c>
      <c r="H308" s="10"/>
    </row>
    <row r="309" spans="1:8" x14ac:dyDescent="0.25">
      <c r="A309" s="11" t="s">
        <v>291</v>
      </c>
      <c r="B309" s="6">
        <f>ROUND(B$141*(1-Loads!$B279),3)</f>
        <v>-0.61599999999999999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0.224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-5.3929999999999998</v>
      </c>
      <c r="C311" s="6">
        <f>ROUND(C$142*(1-Loads!$B281),3)</f>
        <v>-0.378</v>
      </c>
      <c r="D311" s="6">
        <f>ROUND(D$142*(1-Loads!$B281),3)</f>
        <v>-2.5000000000000001E-2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0.224</v>
      </c>
      <c r="H311" s="10"/>
    </row>
    <row r="312" spans="1:8" x14ac:dyDescent="0.25">
      <c r="A312" s="11" t="s">
        <v>293</v>
      </c>
      <c r="B312" s="6">
        <f>ROUND(B$142*(1-Loads!$B282),3)</f>
        <v>-5.3929999999999998</v>
      </c>
      <c r="C312" s="6">
        <f>ROUND(C$142*(1-Loads!$B282),3)</f>
        <v>-0.378</v>
      </c>
      <c r="D312" s="6">
        <f>ROUND(D$142*(1-Loads!$B282),3)</f>
        <v>-2.5000000000000001E-2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0.224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-0.433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28.93</v>
      </c>
      <c r="F314" s="36">
        <f>ROUND(F$143*(1-Loads!$B284),2)</f>
        <v>0</v>
      </c>
      <c r="G314" s="6">
        <f>ROUND(G$143*(1-Loads!$B284),3)</f>
        <v>0.17699999999999999</v>
      </c>
      <c r="H314" s="10"/>
    </row>
    <row r="315" spans="1:8" x14ac:dyDescent="0.25">
      <c r="A315" s="11" t="s">
        <v>295</v>
      </c>
      <c r="B315" s="6">
        <f>ROUND(B$143*(1-Loads!$B285),3)</f>
        <v>-0.433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0.17699999999999999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-3.9729999999999999</v>
      </c>
      <c r="C317" s="6">
        <f>ROUND(C$144*(1-Loads!$B287),3)</f>
        <v>-0.224</v>
      </c>
      <c r="D317" s="6">
        <f>ROUND(D$144*(1-Loads!$B287),3)</f>
        <v>-1.2999999999999999E-2</v>
      </c>
      <c r="E317" s="36">
        <f>ROUND(E$144*(1-Loads!$C287),2)</f>
        <v>28.93</v>
      </c>
      <c r="F317" s="36">
        <f>ROUND(F$144*(1-Loads!$B287),2)</f>
        <v>0</v>
      </c>
      <c r="G317" s="6">
        <f>ROUND(G$144*(1-Loads!$B287),3)</f>
        <v>0.17699999999999999</v>
      </c>
      <c r="H317" s="10"/>
    </row>
    <row r="318" spans="1:8" x14ac:dyDescent="0.25">
      <c r="A318" s="11" t="s">
        <v>297</v>
      </c>
      <c r="B318" s="6">
        <f>ROUND(B$144*(1-Loads!$B288),3)</f>
        <v>-3.9729999999999999</v>
      </c>
      <c r="C318" s="6">
        <f>ROUND(C$144*(1-Loads!$B288),3)</f>
        <v>-0.224</v>
      </c>
      <c r="D318" s="6">
        <f>ROUND(D$144*(1-Loads!$B288),3)</f>
        <v>-1.2999999999999999E-2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0.17699999999999999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75" zoomScaleNormal="75" workbookViewId="0">
      <pane xSplit="1" ySplit="1" topLeftCell="B176" activePane="bottomRight" state="frozen"/>
      <selection pane="topRight" activeCell="B1" sqref="B1"/>
      <selection pane="bottomLeft" activeCell="A2" sqref="A2"/>
      <selection pane="bottomRight" activeCell="E208" sqref="E208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East Midlands in April 15 (DCP179)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386000000</v>
      </c>
      <c r="F12" s="17">
        <f>E12</f>
        <v>386000000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1.0820000000000001</v>
      </c>
      <c r="F13" s="17">
        <f>E12*(E13-1)</f>
        <v>31652000.00000003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/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417652000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/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/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/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/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/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/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/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/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-12628375</v>
      </c>
      <c r="F25" s="17">
        <f t="shared" si="0"/>
        <v>-12628375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29233778.538068987</v>
      </c>
      <c r="F26" s="17">
        <f t="shared" si="0"/>
        <v>29233778.538068987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1377000</v>
      </c>
      <c r="F28" s="17">
        <f t="shared" si="0"/>
        <v>1377000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>
        <v>0</v>
      </c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1958925.6689548967</v>
      </c>
      <c r="F32" s="17">
        <f t="shared" si="0"/>
        <v>1958925.6689548967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/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19941329.207023885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/>
      <c r="F35" s="17">
        <f>E35</f>
        <v>0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437593329.20702392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437593329.20702392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10953802.718465621</v>
      </c>
      <c r="F45" s="17">
        <f>0-E45</f>
        <v>-10953802.718465621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/>
      <c r="F47" s="17">
        <f>0-E47</f>
        <v>0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-10953802.718465621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426639526.48855829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5.6000000000000001E-2</v>
      </c>
      <c r="C58" s="16">
        <v>40</v>
      </c>
      <c r="D58" s="5">
        <v>0</v>
      </c>
      <c r="E58" s="4">
        <v>0.95</v>
      </c>
      <c r="F58" s="16">
        <v>366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2.4713742436156094E-2</v>
      </c>
      <c r="C68" s="10"/>
    </row>
    <row r="69" spans="1:3" x14ac:dyDescent="0.25">
      <c r="A69" s="11" t="s">
        <v>140</v>
      </c>
      <c r="B69" s="21">
        <v>4.5013478235986115E-2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7.9017642685410783E-2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0.34000000000000008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>
        <v>7.5044342711319545E-2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82946619.444000006</v>
      </c>
      <c r="C90" s="10"/>
    </row>
    <row r="91" spans="1:3" x14ac:dyDescent="0.25">
      <c r="A91" s="11" t="s">
        <v>141</v>
      </c>
      <c r="B91" s="16">
        <v>27770702.456</v>
      </c>
      <c r="C91" s="10"/>
    </row>
    <row r="92" spans="1:3" x14ac:dyDescent="0.25">
      <c r="A92" s="11" t="s">
        <v>142</v>
      </c>
      <c r="B92" s="16">
        <v>39615137.528000005</v>
      </c>
      <c r="C92" s="10"/>
    </row>
    <row r="93" spans="1:3" x14ac:dyDescent="0.25">
      <c r="A93" s="11" t="s">
        <v>143</v>
      </c>
      <c r="B93" s="16">
        <v>55540859.044</v>
      </c>
      <c r="C93" s="10"/>
    </row>
    <row r="94" spans="1:3" x14ac:dyDescent="0.25">
      <c r="A94" s="11" t="s">
        <v>148</v>
      </c>
      <c r="B94" s="16">
        <v>4041895.54</v>
      </c>
      <c r="C94" s="10"/>
    </row>
    <row r="95" spans="1:3" x14ac:dyDescent="0.25">
      <c r="A95" s="11" t="s">
        <v>144</v>
      </c>
      <c r="B95" s="16">
        <v>97971756.420000002</v>
      </c>
      <c r="C95" s="10"/>
    </row>
    <row r="96" spans="1:3" x14ac:dyDescent="0.25">
      <c r="A96" s="11" t="s">
        <v>145</v>
      </c>
      <c r="B96" s="16">
        <v>63790928.096000001</v>
      </c>
      <c r="C96" s="10"/>
    </row>
    <row r="97" spans="1:10" x14ac:dyDescent="0.25">
      <c r="A97" s="11" t="s">
        <v>146</v>
      </c>
      <c r="B97" s="16">
        <v>70804835.372000009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4818.3125333333337</v>
      </c>
      <c r="C102" s="16">
        <v>588.84756666666658</v>
      </c>
      <c r="D102" s="16">
        <v>688.35500833333322</v>
      </c>
      <c r="E102" s="16">
        <v>508.31873333333323</v>
      </c>
      <c r="F102" s="16">
        <v>1179.9549533333334</v>
      </c>
      <c r="G102" s="16">
        <v>892.5078749999999</v>
      </c>
      <c r="H102" s="16">
        <v>0</v>
      </c>
      <c r="I102" s="16">
        <v>468.81480000000005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8971.2505600000022</v>
      </c>
      <c r="C107" s="16">
        <v>4334.24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/>
      <c r="D139" s="21"/>
      <c r="E139" s="21"/>
      <c r="F139" s="21"/>
      <c r="G139" s="10"/>
    </row>
    <row r="140" spans="1:10" x14ac:dyDescent="0.25">
      <c r="A140" s="11" t="s">
        <v>193</v>
      </c>
      <c r="B140" s="21">
        <v>1</v>
      </c>
      <c r="C140" s="21"/>
      <c r="D140" s="21"/>
      <c r="E140" s="21"/>
      <c r="F140" s="21"/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1.002</v>
      </c>
      <c r="C148" s="4">
        <v>1.0069999999999999</v>
      </c>
      <c r="D148" s="4">
        <v>1.01</v>
      </c>
      <c r="E148" s="4">
        <v>1.018</v>
      </c>
      <c r="F148" s="4">
        <v>1.034</v>
      </c>
      <c r="G148" s="4">
        <v>1.0529999999999999</v>
      </c>
      <c r="H148" s="4">
        <v>1.093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0.29059726129314489</v>
      </c>
      <c r="D154" s="21">
        <v>0.47962382111229229</v>
      </c>
      <c r="E154" s="21">
        <v>0.25654630304717729</v>
      </c>
      <c r="F154" s="21">
        <v>0.16038257230350117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0.8954227852335066</v>
      </c>
      <c r="C160" s="4">
        <v>0.41702123301318816</v>
      </c>
      <c r="D160" s="10"/>
    </row>
    <row r="161" spans="1:4" x14ac:dyDescent="0.25">
      <c r="A161" s="11" t="s">
        <v>172</v>
      </c>
      <c r="B161" s="4">
        <v>0.85535532965259264</v>
      </c>
      <c r="C161" s="4">
        <v>0.49206022921901837</v>
      </c>
      <c r="D161" s="10"/>
    </row>
    <row r="162" spans="1:4" x14ac:dyDescent="0.25">
      <c r="A162" s="11" t="s">
        <v>211</v>
      </c>
      <c r="B162" s="8"/>
      <c r="C162" s="4">
        <v>0.13991146428729431</v>
      </c>
      <c r="D162" s="10"/>
    </row>
    <row r="163" spans="1:4" x14ac:dyDescent="0.25">
      <c r="A163" s="11" t="s">
        <v>173</v>
      </c>
      <c r="B163" s="4">
        <v>0.61861531689145222</v>
      </c>
      <c r="C163" s="4">
        <v>0.38012801808819252</v>
      </c>
      <c r="D163" s="10"/>
    </row>
    <row r="164" spans="1:4" x14ac:dyDescent="0.25">
      <c r="A164" s="11" t="s">
        <v>174</v>
      </c>
      <c r="B164" s="4">
        <v>0.77263223463422948</v>
      </c>
      <c r="C164" s="4">
        <v>0.5459763706584071</v>
      </c>
      <c r="D164" s="10"/>
    </row>
    <row r="165" spans="1:4" x14ac:dyDescent="0.25">
      <c r="A165" s="11" t="s">
        <v>212</v>
      </c>
      <c r="B165" s="8"/>
      <c r="C165" s="4">
        <v>0.2317455888408744</v>
      </c>
      <c r="D165" s="10"/>
    </row>
    <row r="166" spans="1:4" x14ac:dyDescent="0.25">
      <c r="A166" s="11" t="s">
        <v>175</v>
      </c>
      <c r="B166" s="4">
        <v>0.79177596376793902</v>
      </c>
      <c r="C166" s="4">
        <v>0.531872434160228</v>
      </c>
      <c r="D166" s="10"/>
    </row>
    <row r="167" spans="1:4" x14ac:dyDescent="0.25">
      <c r="A167" s="11" t="s">
        <v>176</v>
      </c>
      <c r="B167" s="4">
        <v>0.79177596376793902</v>
      </c>
      <c r="C167" s="4">
        <v>0.531872434160228</v>
      </c>
      <c r="D167" s="10"/>
    </row>
    <row r="168" spans="1:4" x14ac:dyDescent="0.25">
      <c r="A168" s="11" t="s">
        <v>192</v>
      </c>
      <c r="B168" s="4">
        <v>0.66964169787081096</v>
      </c>
      <c r="C168" s="4">
        <v>0.45315458080882581</v>
      </c>
      <c r="D168" s="10"/>
    </row>
    <row r="169" spans="1:4" x14ac:dyDescent="0.25">
      <c r="A169" s="11" t="s">
        <v>177</v>
      </c>
      <c r="B169" s="4">
        <v>0.88058446319041639</v>
      </c>
      <c r="C169" s="4">
        <v>0.44027540621191502</v>
      </c>
      <c r="D169" s="10"/>
    </row>
    <row r="170" spans="1:4" x14ac:dyDescent="0.25">
      <c r="A170" s="11" t="s">
        <v>178</v>
      </c>
      <c r="B170" s="4">
        <v>0.68975446972626775</v>
      </c>
      <c r="C170" s="4">
        <v>0.45582157781984495</v>
      </c>
      <c r="D170" s="10"/>
    </row>
    <row r="171" spans="1:4" x14ac:dyDescent="0.25">
      <c r="A171" s="11" t="s">
        <v>179</v>
      </c>
      <c r="B171" s="4">
        <v>0.79715168729044272</v>
      </c>
      <c r="C171" s="4">
        <v>0.55763993458374783</v>
      </c>
      <c r="D171" s="10"/>
    </row>
    <row r="172" spans="1:4" x14ac:dyDescent="0.25">
      <c r="A172" s="11" t="s">
        <v>180</v>
      </c>
      <c r="B172" s="4">
        <v>0.79715168729044272</v>
      </c>
      <c r="C172" s="4">
        <v>0.55763993458374783</v>
      </c>
      <c r="D172" s="10"/>
    </row>
    <row r="173" spans="1:4" x14ac:dyDescent="0.25">
      <c r="A173" s="11" t="s">
        <v>193</v>
      </c>
      <c r="B173" s="4">
        <v>0.8376275294248785</v>
      </c>
      <c r="C173" s="4">
        <v>0.71140421404859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1</v>
      </c>
      <c r="C175" s="4">
        <v>0.47303288388577891</v>
      </c>
      <c r="D175" s="10"/>
    </row>
    <row r="176" spans="1:4" x14ac:dyDescent="0.25">
      <c r="A176" s="11" t="s">
        <v>215</v>
      </c>
      <c r="B176" s="4">
        <v>1</v>
      </c>
      <c r="C176" s="4">
        <v>0.25169872199811621</v>
      </c>
      <c r="D176" s="10"/>
    </row>
    <row r="177" spans="1:8" x14ac:dyDescent="0.25">
      <c r="A177" s="11" t="s">
        <v>216</v>
      </c>
      <c r="B177" s="4">
        <v>1.9133333333333332E-2</v>
      </c>
      <c r="C177" s="4">
        <v>0.51451135252872071</v>
      </c>
      <c r="D177" s="10"/>
    </row>
    <row r="178" spans="1:8" x14ac:dyDescent="0.25">
      <c r="A178" s="11" t="s">
        <v>217</v>
      </c>
      <c r="B178" s="4">
        <v>0.97226202847701593</v>
      </c>
      <c r="C178" s="4">
        <v>0.47044649596383442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5189053.6583908582</v>
      </c>
      <c r="C187" s="8"/>
      <c r="D187" s="8"/>
      <c r="E187" s="16">
        <v>1502720</v>
      </c>
      <c r="F187" s="8"/>
      <c r="G187" s="8"/>
      <c r="H187" s="10"/>
    </row>
    <row r="188" spans="1:8" x14ac:dyDescent="0.25">
      <c r="A188" s="11" t="s">
        <v>229</v>
      </c>
      <c r="B188" s="4">
        <v>51834.493080387248</v>
      </c>
      <c r="C188" s="8"/>
      <c r="D188" s="8"/>
      <c r="E188" s="16">
        <v>16210</v>
      </c>
      <c r="F188" s="8"/>
      <c r="G188" s="8"/>
      <c r="H188" s="10"/>
    </row>
    <row r="189" spans="1:8" x14ac:dyDescent="0.25">
      <c r="A189" s="11" t="s">
        <v>230</v>
      </c>
      <c r="B189" s="4">
        <v>66525.51840279765</v>
      </c>
      <c r="C189" s="8"/>
      <c r="D189" s="8"/>
      <c r="E189" s="16">
        <v>20364</v>
      </c>
      <c r="F189" s="8"/>
      <c r="G189" s="8"/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2831818.4668240799</v>
      </c>
      <c r="C191" s="4">
        <v>1330020.0843740832</v>
      </c>
      <c r="D191" s="8"/>
      <c r="E191" s="16">
        <v>902930</v>
      </c>
      <c r="F191" s="8"/>
      <c r="G191" s="8"/>
      <c r="H191" s="10"/>
    </row>
    <row r="192" spans="1:8" x14ac:dyDescent="0.25">
      <c r="A192" s="11" t="s">
        <v>232</v>
      </c>
      <c r="B192" s="4">
        <v>3341.0552747401957</v>
      </c>
      <c r="C192" s="4">
        <v>962.79480739904454</v>
      </c>
      <c r="D192" s="8"/>
      <c r="E192" s="16">
        <v>943</v>
      </c>
      <c r="F192" s="8"/>
      <c r="G192" s="8"/>
      <c r="H192" s="10"/>
    </row>
    <row r="193" spans="1:8" x14ac:dyDescent="0.25">
      <c r="A193" s="11" t="s">
        <v>233</v>
      </c>
      <c r="B193" s="4">
        <v>5052.2917445319299</v>
      </c>
      <c r="C193" s="4">
        <v>1589.3637604057551</v>
      </c>
      <c r="D193" s="8"/>
      <c r="E193" s="16">
        <v>1451</v>
      </c>
      <c r="F193" s="8"/>
      <c r="G193" s="8"/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149489.9396925724</v>
      </c>
      <c r="C195" s="8"/>
      <c r="D195" s="8"/>
      <c r="E195" s="16">
        <v>36798</v>
      </c>
      <c r="F195" s="8"/>
      <c r="G195" s="8"/>
      <c r="H195" s="10"/>
    </row>
    <row r="196" spans="1:8" x14ac:dyDescent="0.25">
      <c r="A196" s="11" t="s">
        <v>235</v>
      </c>
      <c r="B196" s="4"/>
      <c r="C196" s="8"/>
      <c r="D196" s="8"/>
      <c r="E196" s="16"/>
      <c r="F196" s="8"/>
      <c r="G196" s="8"/>
      <c r="H196" s="10"/>
    </row>
    <row r="197" spans="1:8" x14ac:dyDescent="0.25">
      <c r="A197" s="11" t="s">
        <v>236</v>
      </c>
      <c r="B197" s="4"/>
      <c r="C197" s="8"/>
      <c r="D197" s="8"/>
      <c r="E197" s="16"/>
      <c r="F197" s="8"/>
      <c r="G197" s="8"/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1119429.2074628565</v>
      </c>
      <c r="C199" s="8"/>
      <c r="D199" s="8"/>
      <c r="E199" s="16">
        <v>94423</v>
      </c>
      <c r="F199" s="8"/>
      <c r="G199" s="8"/>
      <c r="H199" s="10"/>
    </row>
    <row r="200" spans="1:8" x14ac:dyDescent="0.25">
      <c r="A200" s="11" t="s">
        <v>238</v>
      </c>
      <c r="B200" s="4">
        <v>3194.7325243030905</v>
      </c>
      <c r="C200" s="8"/>
      <c r="D200" s="8"/>
      <c r="E200" s="16">
        <v>397</v>
      </c>
      <c r="F200" s="8"/>
      <c r="G200" s="8"/>
      <c r="H200" s="10"/>
    </row>
    <row r="201" spans="1:8" x14ac:dyDescent="0.25">
      <c r="A201" s="11" t="s">
        <v>239</v>
      </c>
      <c r="B201" s="4">
        <v>7110.5700797224144</v>
      </c>
      <c r="C201" s="8"/>
      <c r="D201" s="8"/>
      <c r="E201" s="16">
        <v>536</v>
      </c>
      <c r="F201" s="8"/>
      <c r="G201" s="8"/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1568134.0522283521</v>
      </c>
      <c r="C203" s="4">
        <v>502478.57669773593</v>
      </c>
      <c r="D203" s="8"/>
      <c r="E203" s="16">
        <v>81818</v>
      </c>
      <c r="F203" s="8"/>
      <c r="G203" s="8"/>
      <c r="H203" s="10"/>
    </row>
    <row r="204" spans="1:8" x14ac:dyDescent="0.25">
      <c r="A204" s="11" t="s">
        <v>241</v>
      </c>
      <c r="B204" s="4">
        <v>206.24746373491382</v>
      </c>
      <c r="C204" s="4">
        <v>77.180139367445818</v>
      </c>
      <c r="D204" s="8"/>
      <c r="E204" s="16">
        <v>5</v>
      </c>
      <c r="F204" s="8"/>
      <c r="G204" s="8"/>
      <c r="H204" s="10"/>
    </row>
    <row r="205" spans="1:8" x14ac:dyDescent="0.25">
      <c r="A205" s="11" t="s">
        <v>242</v>
      </c>
      <c r="B205" s="4">
        <v>723.40002596531394</v>
      </c>
      <c r="C205" s="4">
        <v>175.45371433744037</v>
      </c>
      <c r="D205" s="8"/>
      <c r="E205" s="16">
        <v>27</v>
      </c>
      <c r="F205" s="8"/>
      <c r="G205" s="8"/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5440.1915002046153</v>
      </c>
      <c r="C207" s="8"/>
      <c r="D207" s="8"/>
      <c r="E207" s="16">
        <v>710</v>
      </c>
      <c r="F207" s="8"/>
      <c r="G207" s="8"/>
      <c r="H207" s="10"/>
    </row>
    <row r="208" spans="1:8" x14ac:dyDescent="0.25">
      <c r="A208" s="11" t="s">
        <v>244</v>
      </c>
      <c r="B208" s="4"/>
      <c r="C208" s="8"/>
      <c r="D208" s="8"/>
      <c r="E208" s="16"/>
      <c r="F208" s="8"/>
      <c r="G208" s="8"/>
      <c r="H208" s="10"/>
    </row>
    <row r="209" spans="1:8" x14ac:dyDescent="0.25">
      <c r="A209" s="11" t="s">
        <v>245</v>
      </c>
      <c r="B209" s="4"/>
      <c r="C209" s="8"/>
      <c r="D209" s="8"/>
      <c r="E209" s="16"/>
      <c r="F209" s="8"/>
      <c r="G209" s="8"/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708075.9268451531</v>
      </c>
      <c r="C211" s="4">
        <v>180624.28418878873</v>
      </c>
      <c r="D211" s="8"/>
      <c r="E211" s="16">
        <v>8226</v>
      </c>
      <c r="F211" s="8"/>
      <c r="G211" s="8"/>
      <c r="H211" s="10"/>
    </row>
    <row r="212" spans="1:8" x14ac:dyDescent="0.25">
      <c r="A212" s="11" t="s">
        <v>247</v>
      </c>
      <c r="B212" s="4">
        <v>461.02665750049039</v>
      </c>
      <c r="C212" s="4">
        <v>119.84134127981413</v>
      </c>
      <c r="D212" s="8"/>
      <c r="E212" s="16">
        <v>10</v>
      </c>
      <c r="F212" s="8"/>
      <c r="G212" s="8"/>
      <c r="H212" s="10"/>
    </row>
    <row r="213" spans="1:8" x14ac:dyDescent="0.25">
      <c r="A213" s="11" t="s">
        <v>248</v>
      </c>
      <c r="B213" s="4">
        <v>3433.7956724752398</v>
      </c>
      <c r="C213" s="4">
        <v>862.63579046328221</v>
      </c>
      <c r="D213" s="8"/>
      <c r="E213" s="16">
        <v>50</v>
      </c>
      <c r="F213" s="8"/>
      <c r="G213" s="8"/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0</v>
      </c>
      <c r="C215" s="4">
        <v>0</v>
      </c>
      <c r="D215" s="8"/>
      <c r="E215" s="16">
        <v>0</v>
      </c>
      <c r="F215" s="8"/>
      <c r="G215" s="8"/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20007.893843906695</v>
      </c>
      <c r="C217" s="4">
        <v>5519.7174187419041</v>
      </c>
      <c r="D217" s="8"/>
      <c r="E217" s="16">
        <v>155</v>
      </c>
      <c r="F217" s="8"/>
      <c r="G217" s="8"/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/>
      <c r="C219" s="4"/>
      <c r="D219" s="4"/>
      <c r="E219" s="16"/>
      <c r="F219" s="8"/>
      <c r="G219" s="8"/>
      <c r="H219" s="10"/>
    </row>
    <row r="220" spans="1:8" x14ac:dyDescent="0.25">
      <c r="A220" s="11" t="s">
        <v>252</v>
      </c>
      <c r="B220" s="4"/>
      <c r="C220" s="4"/>
      <c r="D220" s="4"/>
      <c r="E220" s="16"/>
      <c r="F220" s="8"/>
      <c r="G220" s="8"/>
      <c r="H220" s="10"/>
    </row>
    <row r="221" spans="1:8" x14ac:dyDescent="0.25">
      <c r="A221" s="11" t="s">
        <v>253</v>
      </c>
      <c r="B221" s="4"/>
      <c r="C221" s="4"/>
      <c r="D221" s="4"/>
      <c r="E221" s="16"/>
      <c r="F221" s="8"/>
      <c r="G221" s="8"/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/>
      <c r="C223" s="4"/>
      <c r="D223" s="4"/>
      <c r="E223" s="16"/>
      <c r="F223" s="8"/>
      <c r="G223" s="8"/>
      <c r="H223" s="10"/>
    </row>
    <row r="224" spans="1:8" x14ac:dyDescent="0.25">
      <c r="A224" s="11" t="s">
        <v>255</v>
      </c>
      <c r="B224" s="4"/>
      <c r="C224" s="4"/>
      <c r="D224" s="4"/>
      <c r="E224" s="16"/>
      <c r="F224" s="8"/>
      <c r="G224" s="8"/>
      <c r="H224" s="10"/>
    </row>
    <row r="225" spans="1:8" x14ac:dyDescent="0.25">
      <c r="A225" s="11" t="s">
        <v>256</v>
      </c>
      <c r="B225" s="4"/>
      <c r="C225" s="4"/>
      <c r="D225" s="4"/>
      <c r="E225" s="16"/>
      <c r="F225" s="8"/>
      <c r="G225" s="8"/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325248.22616250283</v>
      </c>
      <c r="C227" s="4">
        <v>1277746.5128625284</v>
      </c>
      <c r="D227" s="4">
        <v>1380524.5916945341</v>
      </c>
      <c r="E227" s="16">
        <v>8177</v>
      </c>
      <c r="F227" s="16">
        <v>1553000</v>
      </c>
      <c r="G227" s="4">
        <v>350317.03200000001</v>
      </c>
      <c r="H227" s="10"/>
    </row>
    <row r="228" spans="1:8" x14ac:dyDescent="0.25">
      <c r="A228" s="11" t="s">
        <v>258</v>
      </c>
      <c r="B228" s="4">
        <v>634.68316052532305</v>
      </c>
      <c r="C228" s="4">
        <v>2474.8458580306797</v>
      </c>
      <c r="D228" s="4">
        <v>2635.7917782922891</v>
      </c>
      <c r="E228" s="16">
        <v>20</v>
      </c>
      <c r="F228" s="16">
        <v>4000</v>
      </c>
      <c r="G228" s="4">
        <v>388.82299999999998</v>
      </c>
      <c r="H228" s="10"/>
    </row>
    <row r="229" spans="1:8" x14ac:dyDescent="0.25">
      <c r="A229" s="11" t="s">
        <v>259</v>
      </c>
      <c r="B229" s="4">
        <v>8888.0172007773654</v>
      </c>
      <c r="C229" s="4">
        <v>33482.915512096864</v>
      </c>
      <c r="D229" s="4">
        <v>42359.820953319511</v>
      </c>
      <c r="E229" s="16">
        <v>202</v>
      </c>
      <c r="F229" s="16">
        <v>70000</v>
      </c>
      <c r="G229" s="4">
        <v>6112.5389999999998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6983.8063178972898</v>
      </c>
      <c r="C231" s="4">
        <v>26762.746004627832</v>
      </c>
      <c r="D231" s="4">
        <v>32262.204811398013</v>
      </c>
      <c r="E231" s="16">
        <v>96</v>
      </c>
      <c r="F231" s="16">
        <v>46000</v>
      </c>
      <c r="G231" s="4">
        <v>5734.0249999999996</v>
      </c>
      <c r="H231" s="10"/>
    </row>
    <row r="232" spans="1:8" x14ac:dyDescent="0.25">
      <c r="A232" s="11" t="s">
        <v>261</v>
      </c>
      <c r="B232" s="4"/>
      <c r="C232" s="4"/>
      <c r="D232" s="4"/>
      <c r="E232" s="16">
        <v>0</v>
      </c>
      <c r="F232" s="16"/>
      <c r="G232" s="4"/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782922.28435733321</v>
      </c>
      <c r="C234" s="4">
        <v>2998429.0698674493</v>
      </c>
      <c r="D234" s="4">
        <v>4132521.5713612414</v>
      </c>
      <c r="E234" s="16">
        <v>2929</v>
      </c>
      <c r="F234" s="16">
        <v>2680000</v>
      </c>
      <c r="G234" s="4">
        <v>740677.50199999998</v>
      </c>
      <c r="H234" s="10"/>
    </row>
    <row r="235" spans="1:8" x14ac:dyDescent="0.25">
      <c r="A235" s="11" t="s">
        <v>263</v>
      </c>
      <c r="B235" s="4">
        <v>3809.1502289045857</v>
      </c>
      <c r="C235" s="4">
        <v>14349.820933755804</v>
      </c>
      <c r="D235" s="4">
        <v>18154.208979994084</v>
      </c>
      <c r="E235" s="16">
        <v>7</v>
      </c>
      <c r="F235" s="16">
        <v>11000</v>
      </c>
      <c r="G235" s="4">
        <v>2972.306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52421.224388566014</v>
      </c>
      <c r="C237" s="8"/>
      <c r="D237" s="8"/>
      <c r="E237" s="16">
        <v>1418</v>
      </c>
      <c r="F237" s="8"/>
      <c r="G237" s="8"/>
      <c r="H237" s="10"/>
    </row>
    <row r="238" spans="1:8" x14ac:dyDescent="0.25">
      <c r="A238" s="11" t="s">
        <v>265</v>
      </c>
      <c r="B238" s="4">
        <v>281.34974639706786</v>
      </c>
      <c r="C238" s="8"/>
      <c r="D238" s="8"/>
      <c r="E238" s="16"/>
      <c r="F238" s="8"/>
      <c r="G238" s="8"/>
      <c r="H238" s="10"/>
    </row>
    <row r="239" spans="1:8" x14ac:dyDescent="0.25">
      <c r="A239" s="11" t="s">
        <v>266</v>
      </c>
      <c r="B239" s="4">
        <v>190.56803557092181</v>
      </c>
      <c r="C239" s="8"/>
      <c r="D239" s="8"/>
      <c r="E239" s="16"/>
      <c r="F239" s="8"/>
      <c r="G239" s="8"/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23374.409132903162</v>
      </c>
      <c r="C241" s="8"/>
      <c r="D241" s="8"/>
      <c r="E241" s="16">
        <v>1167</v>
      </c>
      <c r="F241" s="8"/>
      <c r="G241" s="8"/>
      <c r="H241" s="10"/>
    </row>
    <row r="242" spans="1:8" x14ac:dyDescent="0.25">
      <c r="A242" s="11" t="s">
        <v>268</v>
      </c>
      <c r="B242" s="4">
        <v>136.61592366413183</v>
      </c>
      <c r="C242" s="8"/>
      <c r="D242" s="8"/>
      <c r="E242" s="16"/>
      <c r="F242" s="8"/>
      <c r="G242" s="8"/>
      <c r="H242" s="10"/>
    </row>
    <row r="243" spans="1:8" x14ac:dyDescent="0.25">
      <c r="A243" s="11" t="s">
        <v>269</v>
      </c>
      <c r="B243" s="4">
        <v>467.20822997904963</v>
      </c>
      <c r="C243" s="8"/>
      <c r="D243" s="8"/>
      <c r="E243" s="16"/>
      <c r="F243" s="8"/>
      <c r="G243" s="8"/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381.63823691686002</v>
      </c>
      <c r="C245" s="8"/>
      <c r="D245" s="8"/>
      <c r="E245" s="16">
        <v>159</v>
      </c>
      <c r="F245" s="8"/>
      <c r="G245" s="8"/>
      <c r="H245" s="10"/>
    </row>
    <row r="246" spans="1:8" x14ac:dyDescent="0.25">
      <c r="A246" s="11" t="s">
        <v>271</v>
      </c>
      <c r="B246" s="4">
        <v>0</v>
      </c>
      <c r="C246" s="8"/>
      <c r="D246" s="8"/>
      <c r="E246" s="16"/>
      <c r="F246" s="8"/>
      <c r="G246" s="8"/>
      <c r="H246" s="10"/>
    </row>
    <row r="247" spans="1:8" x14ac:dyDescent="0.25">
      <c r="A247" s="11" t="s">
        <v>272</v>
      </c>
      <c r="B247" s="4">
        <v>0</v>
      </c>
      <c r="C247" s="8"/>
      <c r="D247" s="8"/>
      <c r="E247" s="16"/>
      <c r="F247" s="8"/>
      <c r="G247" s="8"/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9513.7048495501022</v>
      </c>
      <c r="C249" s="8"/>
      <c r="D249" s="8"/>
      <c r="E249" s="16">
        <v>257</v>
      </c>
      <c r="F249" s="8"/>
      <c r="G249" s="8"/>
      <c r="H249" s="10"/>
    </row>
    <row r="250" spans="1:8" x14ac:dyDescent="0.25">
      <c r="A250" s="11" t="s">
        <v>274</v>
      </c>
      <c r="B250" s="4">
        <v>0</v>
      </c>
      <c r="C250" s="8"/>
      <c r="D250" s="8"/>
      <c r="E250" s="16"/>
      <c r="F250" s="8"/>
      <c r="G250" s="8"/>
      <c r="H250" s="10"/>
    </row>
    <row r="251" spans="1:8" x14ac:dyDescent="0.25">
      <c r="A251" s="11" t="s">
        <v>275</v>
      </c>
      <c r="B251" s="4">
        <v>0</v>
      </c>
      <c r="C251" s="8"/>
      <c r="D251" s="8"/>
      <c r="E251" s="16"/>
      <c r="F251" s="8"/>
      <c r="G251" s="8"/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13660.345298374526</v>
      </c>
      <c r="C253" s="4">
        <v>31428.326026746687</v>
      </c>
      <c r="D253" s="4">
        <v>218801.6594834046</v>
      </c>
      <c r="E253" s="16">
        <v>18</v>
      </c>
      <c r="F253" s="8"/>
      <c r="G253" s="8"/>
      <c r="H253" s="10"/>
    </row>
    <row r="254" spans="1:8" x14ac:dyDescent="0.25">
      <c r="A254" s="11" t="s">
        <v>277</v>
      </c>
      <c r="B254" s="4"/>
      <c r="C254" s="4"/>
      <c r="D254" s="4"/>
      <c r="E254" s="16"/>
      <c r="F254" s="8"/>
      <c r="G254" s="8"/>
      <c r="H254" s="10"/>
    </row>
    <row r="255" spans="1:8" x14ac:dyDescent="0.25">
      <c r="A255" s="11" t="s">
        <v>278</v>
      </c>
      <c r="B255" s="4"/>
      <c r="C255" s="4"/>
      <c r="D255" s="4"/>
      <c r="E255" s="16"/>
      <c r="F255" s="8"/>
      <c r="G255" s="8"/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1355.4925452014681</v>
      </c>
      <c r="C257" s="8"/>
      <c r="D257" s="8"/>
      <c r="E257" s="16">
        <v>115</v>
      </c>
      <c r="F257" s="8"/>
      <c r="G257" s="8"/>
      <c r="H257" s="10"/>
    </row>
    <row r="258" spans="1:8" x14ac:dyDescent="0.25">
      <c r="A258" s="11" t="s">
        <v>280</v>
      </c>
      <c r="B258" s="4">
        <v>29.662536965595859</v>
      </c>
      <c r="C258" s="8"/>
      <c r="D258" s="8"/>
      <c r="E258" s="16">
        <v>0</v>
      </c>
      <c r="F258" s="8"/>
      <c r="G258" s="8"/>
      <c r="H258" s="10"/>
    </row>
    <row r="259" spans="1:8" x14ac:dyDescent="0.25">
      <c r="A259" s="11" t="s">
        <v>281</v>
      </c>
      <c r="B259" s="4"/>
      <c r="C259" s="8"/>
      <c r="D259" s="8"/>
      <c r="E259" s="16">
        <v>0</v>
      </c>
      <c r="F259" s="8"/>
      <c r="G259" s="8"/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/>
      <c r="C261" s="8"/>
      <c r="D261" s="8"/>
      <c r="E261" s="16">
        <v>0</v>
      </c>
      <c r="F261" s="8"/>
      <c r="G261" s="8"/>
      <c r="H261" s="10"/>
    </row>
    <row r="262" spans="1:8" x14ac:dyDescent="0.25">
      <c r="A262" s="11" t="s">
        <v>283</v>
      </c>
      <c r="B262" s="4"/>
      <c r="C262" s="8"/>
      <c r="D262" s="8"/>
      <c r="E262" s="16">
        <v>0</v>
      </c>
      <c r="F262" s="8"/>
      <c r="G262" s="8"/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26187.017099343026</v>
      </c>
      <c r="C264" s="8"/>
      <c r="D264" s="8"/>
      <c r="E264" s="16">
        <v>187</v>
      </c>
      <c r="F264" s="8"/>
      <c r="G264" s="4">
        <v>1118.03</v>
      </c>
      <c r="H264" s="10"/>
    </row>
    <row r="265" spans="1:8" x14ac:dyDescent="0.25">
      <c r="A265" s="11" t="s">
        <v>285</v>
      </c>
      <c r="B265" s="4"/>
      <c r="C265" s="8"/>
      <c r="D265" s="8"/>
      <c r="E265" s="16"/>
      <c r="F265" s="8"/>
      <c r="G265" s="4"/>
      <c r="H265" s="10"/>
    </row>
    <row r="266" spans="1:8" x14ac:dyDescent="0.25">
      <c r="A266" s="11" t="s">
        <v>286</v>
      </c>
      <c r="B266" s="4"/>
      <c r="C266" s="8"/>
      <c r="D266" s="8"/>
      <c r="E266" s="16"/>
      <c r="F266" s="8"/>
      <c r="G266" s="4"/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509.37113568589854</v>
      </c>
      <c r="C268" s="4">
        <v>2346.6281489379976</v>
      </c>
      <c r="D268" s="4">
        <v>2788.6198263979995</v>
      </c>
      <c r="E268" s="16">
        <v>70</v>
      </c>
      <c r="F268" s="8"/>
      <c r="G268" s="4">
        <v>640.06500000000005</v>
      </c>
      <c r="H268" s="10"/>
    </row>
    <row r="269" spans="1:8" x14ac:dyDescent="0.25">
      <c r="A269" s="11" t="s">
        <v>288</v>
      </c>
      <c r="B269" s="4"/>
      <c r="C269" s="4"/>
      <c r="D269" s="4"/>
      <c r="E269" s="16"/>
      <c r="F269" s="8"/>
      <c r="G269" s="4"/>
      <c r="H269" s="10"/>
    </row>
    <row r="270" spans="1:8" x14ac:dyDescent="0.25">
      <c r="A270" s="11" t="s">
        <v>289</v>
      </c>
      <c r="B270" s="4"/>
      <c r="C270" s="4"/>
      <c r="D270" s="4"/>
      <c r="E270" s="16"/>
      <c r="F270" s="8"/>
      <c r="G270" s="4"/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95.595407035175882</v>
      </c>
      <c r="C272" s="8"/>
      <c r="D272" s="8"/>
      <c r="E272" s="16">
        <v>4</v>
      </c>
      <c r="F272" s="8"/>
      <c r="G272" s="4">
        <v>39.585000000000001</v>
      </c>
      <c r="H272" s="10"/>
    </row>
    <row r="273" spans="1:8" x14ac:dyDescent="0.25">
      <c r="A273" s="11" t="s">
        <v>291</v>
      </c>
      <c r="B273" s="4"/>
      <c r="C273" s="8"/>
      <c r="D273" s="8"/>
      <c r="E273" s="16"/>
      <c r="F273" s="8"/>
      <c r="G273" s="4"/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149.73399999999998</v>
      </c>
      <c r="C275" s="4">
        <v>514.99</v>
      </c>
      <c r="D275" s="4">
        <v>1004.0949999999999</v>
      </c>
      <c r="E275" s="16">
        <v>1</v>
      </c>
      <c r="F275" s="8"/>
      <c r="G275" s="4">
        <v>0.14599999999999999</v>
      </c>
      <c r="H275" s="10"/>
    </row>
    <row r="276" spans="1:8" x14ac:dyDescent="0.25">
      <c r="A276" s="11" t="s">
        <v>293</v>
      </c>
      <c r="B276" s="4"/>
      <c r="C276" s="4"/>
      <c r="D276" s="4"/>
      <c r="E276" s="16"/>
      <c r="F276" s="8"/>
      <c r="G276" s="4"/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71660.673283058626</v>
      </c>
      <c r="C278" s="8"/>
      <c r="D278" s="8"/>
      <c r="E278" s="16">
        <v>40</v>
      </c>
      <c r="F278" s="8"/>
      <c r="G278" s="4">
        <v>1748.7760000000001</v>
      </c>
      <c r="H278" s="10"/>
    </row>
    <row r="279" spans="1:8" x14ac:dyDescent="0.25">
      <c r="A279" s="11" t="s">
        <v>295</v>
      </c>
      <c r="B279" s="4">
        <v>5.0784525561561225</v>
      </c>
      <c r="C279" s="8"/>
      <c r="D279" s="8"/>
      <c r="E279" s="16"/>
      <c r="F279" s="8"/>
      <c r="G279" s="4"/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57153.710776405715</v>
      </c>
      <c r="C281" s="4">
        <v>188029.31589162059</v>
      </c>
      <c r="D281" s="4">
        <v>362228.20370475005</v>
      </c>
      <c r="E281" s="16">
        <v>160</v>
      </c>
      <c r="F281" s="8"/>
      <c r="G281" s="4">
        <v>2492.3719999999998</v>
      </c>
      <c r="H281" s="10"/>
    </row>
    <row r="282" spans="1:8" x14ac:dyDescent="0.25">
      <c r="A282" s="11" t="s">
        <v>297</v>
      </c>
      <c r="B282" s="4"/>
      <c r="C282" s="4"/>
      <c r="D282" s="4"/>
      <c r="E282" s="16"/>
      <c r="F282" s="8"/>
      <c r="G282" s="4"/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10355425.7384074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23490428.379412945</v>
      </c>
      <c r="C293" s="16">
        <v>111021302.85845576</v>
      </c>
      <c r="D293" s="21">
        <v>0.6</v>
      </c>
      <c r="E293" s="16">
        <v>36657184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0.47913351897273304</v>
      </c>
      <c r="H301" s="21">
        <v>0.70892384564689981</v>
      </c>
      <c r="I301" s="21">
        <v>0.93871417232106646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>
        <v>0</v>
      </c>
      <c r="E302" s="21">
        <v>0</v>
      </c>
      <c r="F302" s="21">
        <v>0</v>
      </c>
      <c r="G302" s="21">
        <v>0.47913351897273304</v>
      </c>
      <c r="H302" s="21">
        <v>0.70892384564689981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</v>
      </c>
      <c r="D303" s="21">
        <v>6.5420049562801799E-2</v>
      </c>
      <c r="E303" s="21">
        <v>0.35162962287700078</v>
      </c>
      <c r="F303" s="21">
        <v>0.35162962287700078</v>
      </c>
      <c r="G303" s="21">
        <v>0.63783919619119978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</v>
      </c>
      <c r="D304" s="21">
        <v>6.5420049562801799E-2</v>
      </c>
      <c r="E304" s="21">
        <v>0.35162962287700078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0.15130038468099832</v>
      </c>
      <c r="C309" s="21">
        <v>0.41574868906059215</v>
      </c>
      <c r="D309" s="21">
        <v>0.43295092625840953</v>
      </c>
      <c r="E309" s="10"/>
    </row>
    <row r="310" spans="1:5" x14ac:dyDescent="0.25">
      <c r="A310" s="11" t="s">
        <v>172</v>
      </c>
      <c r="B310" s="21">
        <v>0.14893043444642259</v>
      </c>
      <c r="C310" s="21">
        <v>0.41300837096523479</v>
      </c>
      <c r="D310" s="21">
        <v>0.43806119458834258</v>
      </c>
      <c r="E310" s="10"/>
    </row>
    <row r="311" spans="1:5" x14ac:dyDescent="0.25">
      <c r="A311" s="11" t="s">
        <v>211</v>
      </c>
      <c r="B311" s="21">
        <v>4.0955282895854116E-2</v>
      </c>
      <c r="C311" s="21">
        <v>0.32155506169763237</v>
      </c>
      <c r="D311" s="21">
        <v>0.63748965540651359</v>
      </c>
      <c r="E311" s="10"/>
    </row>
    <row r="312" spans="1:5" x14ac:dyDescent="0.25">
      <c r="A312" s="11" t="s">
        <v>173</v>
      </c>
      <c r="B312" s="21">
        <v>0.13271386125697801</v>
      </c>
      <c r="C312" s="21">
        <v>0.58970292117538115</v>
      </c>
      <c r="D312" s="21">
        <v>0.27758321756764087</v>
      </c>
      <c r="E312" s="10"/>
    </row>
    <row r="313" spans="1:5" x14ac:dyDescent="0.25">
      <c r="A313" s="11" t="s">
        <v>174</v>
      </c>
      <c r="B313" s="21">
        <v>0.12572191988066711</v>
      </c>
      <c r="C313" s="21">
        <v>0.51239798557868632</v>
      </c>
      <c r="D313" s="21">
        <v>0.36188009454064646</v>
      </c>
      <c r="E313" s="10"/>
    </row>
    <row r="314" spans="1:5" x14ac:dyDescent="0.25">
      <c r="A314" s="11" t="s">
        <v>212</v>
      </c>
      <c r="B314" s="21">
        <v>1.6543857894198301E-2</v>
      </c>
      <c r="C314" s="21">
        <v>0.18843404109419029</v>
      </c>
      <c r="D314" s="21">
        <v>0.79502210101161142</v>
      </c>
      <c r="E314" s="10"/>
    </row>
    <row r="315" spans="1:5" x14ac:dyDescent="0.25">
      <c r="A315" s="11" t="s">
        <v>175</v>
      </c>
      <c r="B315" s="21">
        <v>0.13543843689314161</v>
      </c>
      <c r="C315" s="21">
        <v>0.52709641723620149</v>
      </c>
      <c r="D315" s="21">
        <v>0.33746514587065696</v>
      </c>
      <c r="E315" s="10"/>
    </row>
    <row r="316" spans="1:5" x14ac:dyDescent="0.25">
      <c r="A316" s="11" t="s">
        <v>176</v>
      </c>
      <c r="B316" s="21">
        <v>0.13465402977744634</v>
      </c>
      <c r="C316" s="21">
        <v>0.52910255993934774</v>
      </c>
      <c r="D316" s="21">
        <v>0.33624341028320598</v>
      </c>
      <c r="E316" s="10"/>
    </row>
    <row r="317" spans="1:5" x14ac:dyDescent="0.25">
      <c r="A317" s="11" t="s">
        <v>192</v>
      </c>
      <c r="B317" s="21">
        <v>0.1346809625432763</v>
      </c>
      <c r="C317" s="21">
        <v>0.54455886671492237</v>
      </c>
      <c r="D317" s="21">
        <v>0.32076017074180135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0</v>
      </c>
      <c r="D322" s="21">
        <v>1</v>
      </c>
      <c r="E322" s="10"/>
    </row>
    <row r="323" spans="1:5" x14ac:dyDescent="0.25">
      <c r="A323" s="11" t="s">
        <v>174</v>
      </c>
      <c r="B323" s="21">
        <v>0</v>
      </c>
      <c r="C323" s="21">
        <v>0</v>
      </c>
      <c r="D323" s="21">
        <v>1</v>
      </c>
      <c r="E323" s="10"/>
    </row>
    <row r="324" spans="1:5" x14ac:dyDescent="0.25">
      <c r="A324" s="11" t="s">
        <v>175</v>
      </c>
      <c r="B324" s="21">
        <v>0</v>
      </c>
      <c r="C324" s="21">
        <v>0</v>
      </c>
      <c r="D324" s="21">
        <v>1</v>
      </c>
      <c r="E324" s="10"/>
    </row>
    <row r="325" spans="1:5" x14ac:dyDescent="0.25">
      <c r="A325" s="11" t="s">
        <v>176</v>
      </c>
      <c r="B325" s="21">
        <v>0</v>
      </c>
      <c r="C325" s="21">
        <v>0</v>
      </c>
      <c r="D325" s="21">
        <v>1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2.9566210045662098E-2</v>
      </c>
      <c r="C331" s="21">
        <v>0.37214611872146119</v>
      </c>
      <c r="D331" s="21">
        <v>0.59828767123287674</v>
      </c>
      <c r="E331" s="10"/>
    </row>
    <row r="332" spans="1:5" x14ac:dyDescent="0.25">
      <c r="A332" s="11" t="s">
        <v>214</v>
      </c>
      <c r="B332" s="21">
        <v>4.9765446389185758E-2</v>
      </c>
      <c r="C332" s="21">
        <v>8.8927872511739545E-2</v>
      </c>
      <c r="D332" s="21">
        <v>0.86130668109907482</v>
      </c>
      <c r="E332" s="10"/>
    </row>
    <row r="333" spans="1:5" x14ac:dyDescent="0.25">
      <c r="A333" s="11" t="s">
        <v>215</v>
      </c>
      <c r="B333" s="21">
        <v>9.0225341692251868E-2</v>
      </c>
      <c r="C333" s="21">
        <v>0.16347636304138288</v>
      </c>
      <c r="D333" s="21">
        <v>0.74629829526636515</v>
      </c>
      <c r="E333" s="10"/>
    </row>
    <row r="334" spans="1:5" x14ac:dyDescent="0.25">
      <c r="A334" s="11" t="s">
        <v>216</v>
      </c>
      <c r="B334" s="21">
        <v>1.1978595122995523E-2</v>
      </c>
      <c r="C334" s="21">
        <v>0.62532120153627391</v>
      </c>
      <c r="D334" s="21">
        <v>0.36270020334073066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258</v>
      </c>
      <c r="C341" s="24">
        <v>3279</v>
      </c>
      <c r="D341" s="24">
        <v>5247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786</v>
      </c>
      <c r="C348" s="24">
        <v>2751</v>
      </c>
      <c r="D348" s="24">
        <v>5247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0.98260220093464345</v>
      </c>
      <c r="C355" s="21">
        <v>0</v>
      </c>
      <c r="D355" s="21">
        <v>1.7397799065356524E-2</v>
      </c>
      <c r="E355" s="21">
        <v>0.98260220093464345</v>
      </c>
      <c r="F355" s="10"/>
    </row>
    <row r="356" spans="1:6" x14ac:dyDescent="0.25">
      <c r="A356" s="11" t="s">
        <v>140</v>
      </c>
      <c r="B356" s="21">
        <v>0.89442510989761848</v>
      </c>
      <c r="C356" s="21">
        <v>0.10309038966840922</v>
      </c>
      <c r="D356" s="21">
        <v>2.4845004339724423E-3</v>
      </c>
      <c r="E356" s="21">
        <v>0.89442510989761848</v>
      </c>
      <c r="F356" s="10"/>
    </row>
    <row r="357" spans="1:6" x14ac:dyDescent="0.25">
      <c r="A357" s="11" t="s">
        <v>141</v>
      </c>
      <c r="B357" s="21">
        <v>0.89442510989761848</v>
      </c>
      <c r="C357" s="21">
        <v>0.10309038966840922</v>
      </c>
      <c r="D357" s="21">
        <v>2.4845004339724423E-3</v>
      </c>
      <c r="E357" s="21">
        <v>0.89442510989761848</v>
      </c>
      <c r="F357" s="10"/>
    </row>
    <row r="358" spans="1:6" x14ac:dyDescent="0.25">
      <c r="A358" s="11" t="s">
        <v>142</v>
      </c>
      <c r="B358" s="21">
        <v>0.68825096749395531</v>
      </c>
      <c r="C358" s="21">
        <v>0.27105116602080664</v>
      </c>
      <c r="D358" s="21">
        <v>4.0697866485237974E-2</v>
      </c>
      <c r="E358" s="21">
        <v>0.6835698909586031</v>
      </c>
      <c r="F358" s="10"/>
    </row>
    <row r="359" spans="1:6" x14ac:dyDescent="0.25">
      <c r="A359" s="11" t="s">
        <v>143</v>
      </c>
      <c r="B359" s="21">
        <v>0.68825096749395531</v>
      </c>
      <c r="C359" s="21">
        <v>0.27105116602080664</v>
      </c>
      <c r="D359" s="21">
        <v>4.0697866485237974E-2</v>
      </c>
      <c r="E359" s="21">
        <v>0.6835698909586031</v>
      </c>
      <c r="F359" s="10"/>
    </row>
    <row r="360" spans="1:6" x14ac:dyDescent="0.25">
      <c r="A360" s="11" t="s">
        <v>148</v>
      </c>
      <c r="B360" s="21">
        <v>0.89442510989761848</v>
      </c>
      <c r="C360" s="21">
        <v>0.10309038966840922</v>
      </c>
      <c r="D360" s="21">
        <v>2.4845004339724423E-3</v>
      </c>
      <c r="E360" s="21">
        <v>0.89442510989761848</v>
      </c>
      <c r="F360" s="10"/>
    </row>
    <row r="361" spans="1:6" x14ac:dyDescent="0.25">
      <c r="A361" s="11" t="s">
        <v>144</v>
      </c>
      <c r="B361" s="21">
        <v>0.68825096749395531</v>
      </c>
      <c r="C361" s="21">
        <v>0.27105116602080664</v>
      </c>
      <c r="D361" s="21">
        <v>4.0697866485237974E-2</v>
      </c>
      <c r="E361" s="21">
        <v>0.6835698909586031</v>
      </c>
      <c r="F361" s="10"/>
    </row>
    <row r="362" spans="1:6" x14ac:dyDescent="0.25">
      <c r="A362" s="11" t="s">
        <v>145</v>
      </c>
      <c r="B362" s="21">
        <v>0.68825096749395531</v>
      </c>
      <c r="C362" s="21">
        <v>0.27105116602080664</v>
      </c>
      <c r="D362" s="21">
        <v>4.0697866485237974E-2</v>
      </c>
      <c r="E362" s="21">
        <v>0.6835698909586031</v>
      </c>
      <c r="F362" s="10"/>
    </row>
    <row r="363" spans="1:6" x14ac:dyDescent="0.25">
      <c r="A363" s="11" t="s">
        <v>146</v>
      </c>
      <c r="B363" s="21">
        <v>0.68825096749395531</v>
      </c>
      <c r="C363" s="21">
        <v>0.27105116602080664</v>
      </c>
      <c r="D363" s="21">
        <v>4.0697866485237974E-2</v>
      </c>
      <c r="E363" s="21">
        <v>0.6835698909586031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0.29065630826556399</v>
      </c>
      <c r="C370" s="4">
        <v>0.29065630826556399</v>
      </c>
      <c r="D370" s="4">
        <v>0.29065630826556399</v>
      </c>
      <c r="E370" s="4">
        <v>0.29065630826556399</v>
      </c>
      <c r="F370" s="4">
        <v>0.29065630826556399</v>
      </c>
      <c r="G370" s="4">
        <v>0.29065630826556399</v>
      </c>
      <c r="H370" s="4">
        <v>0.29065630826556399</v>
      </c>
      <c r="I370" s="4">
        <v>0.29065630826556399</v>
      </c>
      <c r="J370" s="4">
        <v>0.29065630826556399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2.266</v>
      </c>
      <c r="D375" s="8"/>
      <c r="E375" s="8"/>
      <c r="F375" s="4">
        <v>2.84</v>
      </c>
      <c r="G375" s="8"/>
      <c r="H375" s="8"/>
      <c r="I375" s="10"/>
    </row>
    <row r="376" spans="1:11" x14ac:dyDescent="0.25">
      <c r="A376" s="11" t="s">
        <v>172</v>
      </c>
      <c r="B376" s="16"/>
      <c r="C376" s="4">
        <v>2.6269999999999998</v>
      </c>
      <c r="D376" s="4">
        <v>4.2999999999999997E-2</v>
      </c>
      <c r="E376" s="8"/>
      <c r="F376" s="4">
        <v>2.84</v>
      </c>
      <c r="G376" s="8"/>
      <c r="H376" s="8"/>
      <c r="I376" s="10"/>
    </row>
    <row r="377" spans="1:11" x14ac:dyDescent="0.25">
      <c r="A377" s="11" t="s">
        <v>211</v>
      </c>
      <c r="B377" s="16"/>
      <c r="C377" s="4">
        <v>0.49399999999999999</v>
      </c>
      <c r="D377" s="8"/>
      <c r="E377" s="8"/>
      <c r="F377" s="8"/>
      <c r="G377" s="8"/>
      <c r="H377" s="8"/>
      <c r="I377" s="10"/>
    </row>
    <row r="378" spans="1:11" x14ac:dyDescent="0.25">
      <c r="A378" s="11" t="s">
        <v>173</v>
      </c>
      <c r="B378" s="16"/>
      <c r="C378" s="4">
        <v>1.7470000000000001</v>
      </c>
      <c r="D378" s="8"/>
      <c r="E378" s="8"/>
      <c r="F378" s="4">
        <v>5.34</v>
      </c>
      <c r="G378" s="8"/>
      <c r="H378" s="8"/>
      <c r="I378" s="10"/>
    </row>
    <row r="379" spans="1:11" x14ac:dyDescent="0.25">
      <c r="A379" s="11" t="s">
        <v>174</v>
      </c>
      <c r="B379" s="16"/>
      <c r="C379" s="4">
        <v>1.9810000000000001</v>
      </c>
      <c r="D379" s="4">
        <v>3.6999999999999998E-2</v>
      </c>
      <c r="E379" s="8"/>
      <c r="F379" s="4">
        <v>5.34</v>
      </c>
      <c r="G379" s="8"/>
      <c r="H379" s="8"/>
      <c r="I379" s="10"/>
    </row>
    <row r="380" spans="1:11" x14ac:dyDescent="0.25">
      <c r="A380" s="11" t="s">
        <v>212</v>
      </c>
      <c r="B380" s="16"/>
      <c r="C380" s="4">
        <v>0.26300000000000001</v>
      </c>
      <c r="D380" s="8"/>
      <c r="E380" s="8"/>
      <c r="F380" s="8"/>
      <c r="G380" s="8"/>
      <c r="H380" s="8"/>
      <c r="I380" s="10"/>
    </row>
    <row r="381" spans="1:11" x14ac:dyDescent="0.25">
      <c r="A381" s="11" t="s">
        <v>175</v>
      </c>
      <c r="B381" s="16"/>
      <c r="C381" s="4">
        <v>1.94</v>
      </c>
      <c r="D381" s="4">
        <v>3.4000000000000002E-2</v>
      </c>
      <c r="E381" s="8"/>
      <c r="F381" s="4">
        <v>28.22</v>
      </c>
      <c r="G381" s="8"/>
      <c r="H381" s="8"/>
      <c r="I381" s="10"/>
    </row>
    <row r="382" spans="1:11" x14ac:dyDescent="0.25">
      <c r="A382" s="11" t="s">
        <v>176</v>
      </c>
      <c r="B382" s="16"/>
      <c r="C382" s="4">
        <v>1.39</v>
      </c>
      <c r="D382" s="4">
        <v>2.1999999999999999E-2</v>
      </c>
      <c r="E382" s="8"/>
      <c r="F382" s="4">
        <v>3.7</v>
      </c>
      <c r="G382" s="8"/>
      <c r="H382" s="8"/>
      <c r="I382" s="10"/>
    </row>
    <row r="383" spans="1:11" x14ac:dyDescent="0.25">
      <c r="A383" s="11" t="s">
        <v>192</v>
      </c>
      <c r="B383" s="16"/>
      <c r="C383" s="4">
        <v>1.234</v>
      </c>
      <c r="D383" s="4">
        <v>5.0000000000000001E-3</v>
      </c>
      <c r="E383" s="8"/>
      <c r="F383" s="4">
        <v>246.38</v>
      </c>
      <c r="G383" s="8"/>
      <c r="H383" s="8"/>
      <c r="I383" s="10"/>
    </row>
    <row r="384" spans="1:11" x14ac:dyDescent="0.25">
      <c r="A384" s="11" t="s">
        <v>177</v>
      </c>
      <c r="B384" s="16"/>
      <c r="C384" s="4"/>
      <c r="D384" s="4"/>
      <c r="E384" s="4"/>
      <c r="F384" s="4"/>
      <c r="G384" s="8"/>
      <c r="H384" s="8"/>
      <c r="I384" s="10"/>
    </row>
    <row r="385" spans="1:9" x14ac:dyDescent="0.25">
      <c r="A385" s="11" t="s">
        <v>178</v>
      </c>
      <c r="B385" s="16"/>
      <c r="C385" s="4"/>
      <c r="D385" s="4"/>
      <c r="E385" s="4"/>
      <c r="F385" s="4"/>
      <c r="G385" s="8"/>
      <c r="H385" s="8"/>
      <c r="I385" s="10"/>
    </row>
    <row r="386" spans="1:9" x14ac:dyDescent="0.25">
      <c r="A386" s="11" t="s">
        <v>179</v>
      </c>
      <c r="B386" s="16"/>
      <c r="C386" s="4">
        <v>10.372999999999999</v>
      </c>
      <c r="D386" s="4">
        <v>0.41899999999999998</v>
      </c>
      <c r="E386" s="4">
        <v>2.4E-2</v>
      </c>
      <c r="F386" s="4">
        <v>8.5</v>
      </c>
      <c r="G386" s="4">
        <v>2.31</v>
      </c>
      <c r="H386" s="4">
        <v>0.35799999999999998</v>
      </c>
      <c r="I386" s="10"/>
    </row>
    <row r="387" spans="1:9" x14ac:dyDescent="0.25">
      <c r="A387" s="11" t="s">
        <v>180</v>
      </c>
      <c r="B387" s="16"/>
      <c r="C387" s="4">
        <v>9.1319999999999997</v>
      </c>
      <c r="D387" s="4">
        <v>0.30099999999999999</v>
      </c>
      <c r="E387" s="4">
        <v>1.4999999999999999E-2</v>
      </c>
      <c r="F387" s="4">
        <v>6.24</v>
      </c>
      <c r="G387" s="4">
        <v>3.07</v>
      </c>
      <c r="H387" s="4">
        <v>0.30099999999999999</v>
      </c>
      <c r="I387" s="10"/>
    </row>
    <row r="388" spans="1:9" x14ac:dyDescent="0.25">
      <c r="A388" s="11" t="s">
        <v>193</v>
      </c>
      <c r="B388" s="16"/>
      <c r="C388" s="4">
        <v>6.69</v>
      </c>
      <c r="D388" s="4">
        <v>0.13700000000000001</v>
      </c>
      <c r="E388" s="4">
        <v>4.0000000000000001E-3</v>
      </c>
      <c r="F388" s="4">
        <v>63.57</v>
      </c>
      <c r="G388" s="4">
        <v>3.97</v>
      </c>
      <c r="H388" s="4">
        <v>0.19600000000000001</v>
      </c>
      <c r="I388" s="10"/>
    </row>
    <row r="389" spans="1:9" x14ac:dyDescent="0.25">
      <c r="A389" s="11" t="s">
        <v>213</v>
      </c>
      <c r="B389" s="16"/>
      <c r="C389" s="4">
        <v>1.867</v>
      </c>
      <c r="D389" s="8"/>
      <c r="E389" s="8"/>
      <c r="F389" s="8"/>
      <c r="G389" s="8"/>
      <c r="H389" s="8"/>
      <c r="I389" s="10"/>
    </row>
    <row r="390" spans="1:9" x14ac:dyDescent="0.25">
      <c r="A390" s="11" t="s">
        <v>214</v>
      </c>
      <c r="B390" s="16"/>
      <c r="C390" s="4">
        <v>2.4910000000000001</v>
      </c>
      <c r="D390" s="8"/>
      <c r="E390" s="8"/>
      <c r="F390" s="8"/>
      <c r="G390" s="8"/>
      <c r="H390" s="8"/>
      <c r="I390" s="10"/>
    </row>
    <row r="391" spans="1:9" x14ac:dyDescent="0.25">
      <c r="A391" s="11" t="s">
        <v>215</v>
      </c>
      <c r="B391" s="16"/>
      <c r="C391" s="4">
        <v>4.1150000000000002</v>
      </c>
      <c r="D391" s="8"/>
      <c r="E391" s="8"/>
      <c r="F391" s="8"/>
      <c r="G391" s="8"/>
      <c r="H391" s="8"/>
      <c r="I391" s="10"/>
    </row>
    <row r="392" spans="1:9" x14ac:dyDescent="0.25">
      <c r="A392" s="11" t="s">
        <v>216</v>
      </c>
      <c r="B392" s="16"/>
      <c r="C392" s="4">
        <v>1.4019999999999999</v>
      </c>
      <c r="D392" s="8"/>
      <c r="E392" s="8"/>
      <c r="F392" s="8"/>
      <c r="G392" s="8"/>
      <c r="H392" s="8"/>
      <c r="I392" s="10"/>
    </row>
    <row r="393" spans="1:9" x14ac:dyDescent="0.25">
      <c r="A393" s="11" t="s">
        <v>217</v>
      </c>
      <c r="B393" s="16"/>
      <c r="C393" s="4">
        <v>36.991999999999997</v>
      </c>
      <c r="D393" s="4">
        <v>1.0740000000000001</v>
      </c>
      <c r="E393" s="4">
        <v>0.61899999999999999</v>
      </c>
      <c r="F393" s="8"/>
      <c r="G393" s="8"/>
      <c r="H393" s="8"/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I84" sqref="D14:I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East Midlands in April 15 (DCP179)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1905</v>
      </c>
      <c r="C15" s="37">
        <v>1</v>
      </c>
      <c r="D15" s="7">
        <f>Adjust!B$223</f>
        <v>2.133</v>
      </c>
      <c r="E15" s="7">
        <f>Adjust!C$223</f>
        <v>0</v>
      </c>
      <c r="F15" s="7">
        <f>Adjust!D$223</f>
        <v>0</v>
      </c>
      <c r="G15" s="36">
        <f>Adjust!E$223</f>
        <v>2.61</v>
      </c>
      <c r="H15" s="36">
        <f>Adjust!F$223</f>
        <v>0</v>
      </c>
      <c r="I15" s="7">
        <f>Adjust!G$223</f>
        <v>0</v>
      </c>
      <c r="J15" s="13"/>
      <c r="K15" s="10"/>
    </row>
    <row r="16" spans="1:11" x14ac:dyDescent="0.25">
      <c r="A16" s="11" t="s">
        <v>172</v>
      </c>
      <c r="B16" s="13" t="s">
        <v>1906</v>
      </c>
      <c r="C16" s="37">
        <v>2</v>
      </c>
      <c r="D16" s="7">
        <f>Adjust!B$227</f>
        <v>2.4289999999999998</v>
      </c>
      <c r="E16" s="7">
        <f>Adjust!C$227</f>
        <v>0.06</v>
      </c>
      <c r="F16" s="7">
        <f>Adjust!D$227</f>
        <v>0</v>
      </c>
      <c r="G16" s="36">
        <f>Adjust!E$227</f>
        <v>2.61</v>
      </c>
      <c r="H16" s="36">
        <f>Adjust!F$227</f>
        <v>0</v>
      </c>
      <c r="I16" s="7">
        <f>Adjust!G$227</f>
        <v>0</v>
      </c>
      <c r="J16" s="13" t="s">
        <v>1969</v>
      </c>
      <c r="K16" s="10"/>
    </row>
    <row r="17" spans="1:11" x14ac:dyDescent="0.25">
      <c r="A17" s="11" t="s">
        <v>211</v>
      </c>
      <c r="B17" s="13" t="s">
        <v>1907</v>
      </c>
      <c r="C17" s="37">
        <v>2</v>
      </c>
      <c r="D17" s="7">
        <f>Adjust!B$231</f>
        <v>0.55000000000000004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 t="s">
        <v>1970</v>
      </c>
      <c r="K17" s="10"/>
    </row>
    <row r="18" spans="1:11" x14ac:dyDescent="0.25">
      <c r="A18" s="11" t="s">
        <v>173</v>
      </c>
      <c r="B18" s="13" t="s">
        <v>1908</v>
      </c>
      <c r="C18" s="37">
        <v>3</v>
      </c>
      <c r="D18" s="7">
        <f>Adjust!B$235</f>
        <v>1.617</v>
      </c>
      <c r="E18" s="7">
        <f>Adjust!C$235</f>
        <v>0</v>
      </c>
      <c r="F18" s="7">
        <f>Adjust!D$235</f>
        <v>0</v>
      </c>
      <c r="G18" s="36">
        <f>Adjust!E$235</f>
        <v>4.93</v>
      </c>
      <c r="H18" s="36">
        <f>Adjust!F$235</f>
        <v>0</v>
      </c>
      <c r="I18" s="7">
        <f>Adjust!G$235</f>
        <v>0</v>
      </c>
      <c r="J18" s="13" t="s">
        <v>1971</v>
      </c>
      <c r="K18" s="10"/>
    </row>
    <row r="19" spans="1:11" x14ac:dyDescent="0.25">
      <c r="A19" s="11" t="s">
        <v>174</v>
      </c>
      <c r="B19" s="13" t="s">
        <v>1909</v>
      </c>
      <c r="C19" s="37">
        <v>4</v>
      </c>
      <c r="D19" s="7">
        <f>Adjust!B$239</f>
        <v>1.875</v>
      </c>
      <c r="E19" s="7">
        <f>Adjust!C$239</f>
        <v>5.1999999999999998E-2</v>
      </c>
      <c r="F19" s="7">
        <f>Adjust!D$239</f>
        <v>0</v>
      </c>
      <c r="G19" s="36">
        <f>Adjust!E$239</f>
        <v>4.93</v>
      </c>
      <c r="H19" s="36">
        <f>Adjust!F$239</f>
        <v>0</v>
      </c>
      <c r="I19" s="7">
        <f>Adjust!G$239</f>
        <v>0</v>
      </c>
      <c r="J19" s="13" t="s">
        <v>1972</v>
      </c>
      <c r="K19" s="10"/>
    </row>
    <row r="20" spans="1:11" x14ac:dyDescent="0.25">
      <c r="A20" s="11" t="s">
        <v>212</v>
      </c>
      <c r="B20" s="13" t="s">
        <v>1910</v>
      </c>
      <c r="C20" s="37">
        <v>4</v>
      </c>
      <c r="D20" s="7">
        <f>Adjust!B$243</f>
        <v>0.27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/>
      <c r="K20" s="10"/>
    </row>
    <row r="21" spans="1:11" x14ac:dyDescent="0.25">
      <c r="A21" s="11" t="s">
        <v>175</v>
      </c>
      <c r="B21" s="13" t="s">
        <v>1911</v>
      </c>
      <c r="C21" s="37" t="s">
        <v>1574</v>
      </c>
      <c r="D21" s="7">
        <f>Adjust!B$247</f>
        <v>1.859</v>
      </c>
      <c r="E21" s="7">
        <f>Adjust!C$247</f>
        <v>4.8000000000000001E-2</v>
      </c>
      <c r="F21" s="7">
        <f>Adjust!D$247</f>
        <v>0</v>
      </c>
      <c r="G21" s="36">
        <f>Adjust!E$247</f>
        <v>23.68</v>
      </c>
      <c r="H21" s="36">
        <f>Adjust!F$247</f>
        <v>0</v>
      </c>
      <c r="I21" s="7">
        <f>Adjust!G$247</f>
        <v>0</v>
      </c>
      <c r="J21" s="13" t="s">
        <v>1973</v>
      </c>
      <c r="K21" s="10"/>
    </row>
    <row r="22" spans="1:11" x14ac:dyDescent="0.25">
      <c r="A22" s="11" t="s">
        <v>176</v>
      </c>
      <c r="B22" s="13" t="s">
        <v>1912</v>
      </c>
      <c r="C22" s="37" t="s">
        <v>1574</v>
      </c>
      <c r="D22" s="7">
        <f>Adjust!B$251</f>
        <v>1.343</v>
      </c>
      <c r="E22" s="7">
        <f>Adjust!C$251</f>
        <v>3.3000000000000002E-2</v>
      </c>
      <c r="F22" s="7">
        <f>Adjust!D$251</f>
        <v>0</v>
      </c>
      <c r="G22" s="36">
        <f>Adjust!E$251</f>
        <v>3.39</v>
      </c>
      <c r="H22" s="36">
        <f>Adjust!F$251</f>
        <v>0</v>
      </c>
      <c r="I22" s="7">
        <f>Adjust!G$251</f>
        <v>0</v>
      </c>
      <c r="J22" s="13"/>
      <c r="K22" s="10"/>
    </row>
    <row r="23" spans="1:11" x14ac:dyDescent="0.25">
      <c r="A23" s="11" t="s">
        <v>192</v>
      </c>
      <c r="B23" s="13" t="s">
        <v>1913</v>
      </c>
      <c r="C23" s="37" t="s">
        <v>1574</v>
      </c>
      <c r="D23" s="7">
        <f>Adjust!B$253</f>
        <v>1.115</v>
      </c>
      <c r="E23" s="7">
        <f>Adjust!C$253</f>
        <v>1.7000000000000001E-2</v>
      </c>
      <c r="F23" s="7">
        <f>Adjust!D$253</f>
        <v>0</v>
      </c>
      <c r="G23" s="36">
        <f>Adjust!E$253</f>
        <v>228.89</v>
      </c>
      <c r="H23" s="36">
        <f>Adjust!F$253</f>
        <v>0</v>
      </c>
      <c r="I23" s="7">
        <f>Adjust!G$253</f>
        <v>0</v>
      </c>
      <c r="J23" s="13"/>
      <c r="K23" s="10"/>
    </row>
    <row r="24" spans="1:11" x14ac:dyDescent="0.25">
      <c r="A24" s="11" t="s">
        <v>177</v>
      </c>
      <c r="B24" s="13">
        <v>246</v>
      </c>
      <c r="C24" s="37"/>
      <c r="D24" s="7">
        <f>Adjust!B$255</f>
        <v>12.909000000000001</v>
      </c>
      <c r="E24" s="7">
        <f>Adjust!C$255</f>
        <v>0.64400000000000002</v>
      </c>
      <c r="F24" s="7">
        <f>Adjust!D$255</f>
        <v>5.5E-2</v>
      </c>
      <c r="G24" s="36">
        <f>Adjust!E$255</f>
        <v>2.61</v>
      </c>
      <c r="H24" s="36">
        <f>Adjust!F$255</f>
        <v>0</v>
      </c>
      <c r="I24" s="7">
        <f>Adjust!G$255</f>
        <v>0</v>
      </c>
      <c r="J24" s="13"/>
      <c r="K24" s="10"/>
    </row>
    <row r="25" spans="1:11" x14ac:dyDescent="0.25">
      <c r="A25" s="11" t="s">
        <v>178</v>
      </c>
      <c r="B25" s="13">
        <v>247</v>
      </c>
      <c r="C25" s="37"/>
      <c r="D25" s="7">
        <f>Adjust!B$259</f>
        <v>11.304</v>
      </c>
      <c r="E25" s="7">
        <f>Adjust!C$259</f>
        <v>0.54800000000000004</v>
      </c>
      <c r="F25" s="7">
        <f>Adjust!D$259</f>
        <v>4.8000000000000001E-2</v>
      </c>
      <c r="G25" s="36">
        <f>Adjust!E$259</f>
        <v>4.93</v>
      </c>
      <c r="H25" s="36">
        <f>Adjust!F$259</f>
        <v>0</v>
      </c>
      <c r="I25" s="7">
        <f>Adjust!G$259</f>
        <v>0</v>
      </c>
      <c r="J25" s="13"/>
      <c r="K25" s="10"/>
    </row>
    <row r="26" spans="1:11" x14ac:dyDescent="0.25">
      <c r="A26" s="11" t="s">
        <v>179</v>
      </c>
      <c r="B26" s="13" t="s">
        <v>1914</v>
      </c>
      <c r="C26" s="37"/>
      <c r="D26" s="7">
        <f>Adjust!B$263</f>
        <v>9.9819999999999993</v>
      </c>
      <c r="E26" s="7">
        <f>Adjust!C$263</f>
        <v>0.43099999999999999</v>
      </c>
      <c r="F26" s="7">
        <f>Adjust!D$263</f>
        <v>3.7999999999999999E-2</v>
      </c>
      <c r="G26" s="36">
        <f>Adjust!E$263</f>
        <v>7.88</v>
      </c>
      <c r="H26" s="36">
        <f>Adjust!F$263</f>
        <v>2.23</v>
      </c>
      <c r="I26" s="7">
        <f>Adjust!G$263</f>
        <v>0.35299999999999998</v>
      </c>
      <c r="J26" s="13"/>
      <c r="K26" s="10"/>
    </row>
    <row r="27" spans="1:11" x14ac:dyDescent="0.25">
      <c r="A27" s="11" t="s">
        <v>180</v>
      </c>
      <c r="B27" s="13" t="s">
        <v>1915</v>
      </c>
      <c r="C27" s="37"/>
      <c r="D27" s="7">
        <f>Adjust!B$267</f>
        <v>8.8770000000000007</v>
      </c>
      <c r="E27" s="7">
        <f>Adjust!C$267</f>
        <v>0.312</v>
      </c>
      <c r="F27" s="7">
        <f>Adjust!D$267</f>
        <v>2.9000000000000001E-2</v>
      </c>
      <c r="G27" s="36">
        <f>Adjust!E$267</f>
        <v>5.96</v>
      </c>
      <c r="H27" s="36">
        <f>Adjust!F$267</f>
        <v>3.02</v>
      </c>
      <c r="I27" s="7">
        <f>Adjust!G$267</f>
        <v>0.29699999999999999</v>
      </c>
      <c r="J27" s="13"/>
      <c r="K27" s="10"/>
    </row>
    <row r="28" spans="1:11" x14ac:dyDescent="0.25">
      <c r="A28" s="11" t="s">
        <v>193</v>
      </c>
      <c r="B28" s="13" t="s">
        <v>1916</v>
      </c>
      <c r="C28" s="37"/>
      <c r="D28" s="7">
        <f>Adjust!B$270</f>
        <v>6.4340000000000002</v>
      </c>
      <c r="E28" s="7">
        <f>Adjust!C$270</f>
        <v>0.14000000000000001</v>
      </c>
      <c r="F28" s="7">
        <f>Adjust!D$270</f>
        <v>1.4999999999999999E-2</v>
      </c>
      <c r="G28" s="36">
        <f>Adjust!E$270</f>
        <v>59.88</v>
      </c>
      <c r="H28" s="36">
        <f>Adjust!F$270</f>
        <v>3.88</v>
      </c>
      <c r="I28" s="7">
        <f>Adjust!G$270</f>
        <v>0.192</v>
      </c>
      <c r="J28" s="13" t="s">
        <v>1974</v>
      </c>
      <c r="K28" s="10"/>
    </row>
    <row r="29" spans="1:11" x14ac:dyDescent="0.25">
      <c r="A29" s="11" t="s">
        <v>213</v>
      </c>
      <c r="B29" s="13" t="s">
        <v>1917</v>
      </c>
      <c r="C29" s="37">
        <v>8</v>
      </c>
      <c r="D29" s="7">
        <f>Adjust!B$273</f>
        <v>1.77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/>
      <c r="K29" s="10"/>
    </row>
    <row r="30" spans="1:11" x14ac:dyDescent="0.25">
      <c r="A30" s="11" t="s">
        <v>214</v>
      </c>
      <c r="B30" s="13" t="s">
        <v>1918</v>
      </c>
      <c r="C30" s="37">
        <v>1</v>
      </c>
      <c r="D30" s="7">
        <f>Adjust!B$277</f>
        <v>2.3290000000000002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/>
      <c r="K30" s="10"/>
    </row>
    <row r="31" spans="1:11" x14ac:dyDescent="0.25">
      <c r="A31" s="11" t="s">
        <v>215</v>
      </c>
      <c r="B31" s="13" t="s">
        <v>1919</v>
      </c>
      <c r="C31" s="37">
        <v>1</v>
      </c>
      <c r="D31" s="7">
        <f>Adjust!B$281</f>
        <v>3.7290000000000001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/>
      <c r="K31" s="10"/>
    </row>
    <row r="32" spans="1:11" x14ac:dyDescent="0.25">
      <c r="A32" s="11" t="s">
        <v>216</v>
      </c>
      <c r="B32" s="13" t="s">
        <v>1920</v>
      </c>
      <c r="C32" s="37">
        <v>1</v>
      </c>
      <c r="D32" s="7">
        <f>Adjust!B$285</f>
        <v>1.2869999999999999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/>
      <c r="K32" s="10"/>
    </row>
    <row r="33" spans="1:11" x14ac:dyDescent="0.25">
      <c r="A33" s="11" t="s">
        <v>217</v>
      </c>
      <c r="B33" s="13" t="s">
        <v>1921</v>
      </c>
      <c r="C33" s="37"/>
      <c r="D33" s="7">
        <f>Adjust!B$289</f>
        <v>34.4</v>
      </c>
      <c r="E33" s="7">
        <f>Adjust!C$289</f>
        <v>1.0469999999999999</v>
      </c>
      <c r="F33" s="7">
        <f>Adjust!D$289</f>
        <v>0.60799999999999998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/>
      <c r="K33" s="10"/>
    </row>
    <row r="34" spans="1:11" x14ac:dyDescent="0.25">
      <c r="A34" s="11" t="s">
        <v>181</v>
      </c>
      <c r="B34" s="13" t="s">
        <v>1922</v>
      </c>
      <c r="C34" s="37" t="s">
        <v>1575</v>
      </c>
      <c r="D34" s="7">
        <f>Adjust!B$293</f>
        <v>-0.70899999999999996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/>
      <c r="K34" s="10"/>
    </row>
    <row r="35" spans="1:11" x14ac:dyDescent="0.25">
      <c r="A35" s="11" t="s">
        <v>182</v>
      </c>
      <c r="B35" s="13" t="s">
        <v>1923</v>
      </c>
      <c r="C35" s="37">
        <v>8</v>
      </c>
      <c r="D35" s="7">
        <f>Adjust!B$297</f>
        <v>-0.61599999999999999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/>
      <c r="K35" s="10"/>
    </row>
    <row r="36" spans="1:11" x14ac:dyDescent="0.25">
      <c r="A36" s="11" t="s">
        <v>183</v>
      </c>
      <c r="B36" s="13" t="s">
        <v>1924</v>
      </c>
      <c r="C36" s="37"/>
      <c r="D36" s="7">
        <f>Adjust!B$300</f>
        <v>-0.70899999999999996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0.247</v>
      </c>
      <c r="J36" s="13"/>
      <c r="K36" s="10"/>
    </row>
    <row r="37" spans="1:11" x14ac:dyDescent="0.25">
      <c r="A37" s="11" t="s">
        <v>184</v>
      </c>
      <c r="B37" s="13" t="s">
        <v>1925</v>
      </c>
      <c r="C37" s="37"/>
      <c r="D37" s="7">
        <f>Adjust!B$304</f>
        <v>-6.133</v>
      </c>
      <c r="E37" s="7">
        <f>Adjust!C$304</f>
        <v>-0.45200000000000001</v>
      </c>
      <c r="F37" s="7">
        <f>Adjust!D$304</f>
        <v>-3.1E-2</v>
      </c>
      <c r="G37" s="36">
        <f>Adjust!E$304</f>
        <v>0</v>
      </c>
      <c r="H37" s="36">
        <f>Adjust!F$304</f>
        <v>0</v>
      </c>
      <c r="I37" s="7">
        <f>Adjust!G$304</f>
        <v>0.247</v>
      </c>
      <c r="J37" s="13"/>
      <c r="K37" s="10"/>
    </row>
    <row r="38" spans="1:11" x14ac:dyDescent="0.25">
      <c r="A38" s="11" t="s">
        <v>185</v>
      </c>
      <c r="B38" s="13" t="s">
        <v>1926</v>
      </c>
      <c r="C38" s="37"/>
      <c r="D38" s="7">
        <f>Adjust!B$308</f>
        <v>-0.61599999999999999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0.224</v>
      </c>
      <c r="J38" s="13"/>
      <c r="K38" s="10"/>
    </row>
    <row r="39" spans="1:11" x14ac:dyDescent="0.25">
      <c r="A39" s="11" t="s">
        <v>186</v>
      </c>
      <c r="B39" s="13" t="s">
        <v>1927</v>
      </c>
      <c r="C39" s="37"/>
      <c r="D39" s="7">
        <f>Adjust!B$311</f>
        <v>-5.3929999999999998</v>
      </c>
      <c r="E39" s="7">
        <f>Adjust!C$311</f>
        <v>-0.378</v>
      </c>
      <c r="F39" s="7">
        <f>Adjust!D$311</f>
        <v>-2.5000000000000001E-2</v>
      </c>
      <c r="G39" s="36">
        <f>Adjust!E$311</f>
        <v>0</v>
      </c>
      <c r="H39" s="36">
        <f>Adjust!F$311</f>
        <v>0</v>
      </c>
      <c r="I39" s="7">
        <f>Adjust!G$311</f>
        <v>0.224</v>
      </c>
      <c r="J39" s="13"/>
      <c r="K39" s="10"/>
    </row>
    <row r="40" spans="1:11" x14ac:dyDescent="0.25">
      <c r="A40" s="11" t="s">
        <v>194</v>
      </c>
      <c r="B40" s="13" t="s">
        <v>1928</v>
      </c>
      <c r="C40" s="37"/>
      <c r="D40" s="7">
        <f>Adjust!B$314</f>
        <v>-0.433</v>
      </c>
      <c r="E40" s="7">
        <f>Adjust!C$314</f>
        <v>0</v>
      </c>
      <c r="F40" s="7">
        <f>Adjust!D$314</f>
        <v>0</v>
      </c>
      <c r="G40" s="36">
        <f>Adjust!E$314</f>
        <v>28.93</v>
      </c>
      <c r="H40" s="36">
        <f>Adjust!F$314</f>
        <v>0</v>
      </c>
      <c r="I40" s="7">
        <f>Adjust!G$314</f>
        <v>0.17699999999999999</v>
      </c>
      <c r="J40" s="13"/>
      <c r="K40" s="10"/>
    </row>
    <row r="41" spans="1:11" x14ac:dyDescent="0.25">
      <c r="A41" s="11" t="s">
        <v>195</v>
      </c>
      <c r="B41" s="13" t="s">
        <v>1929</v>
      </c>
      <c r="C41" s="37"/>
      <c r="D41" s="7">
        <f>Adjust!B$317</f>
        <v>-3.9729999999999999</v>
      </c>
      <c r="E41" s="7">
        <f>Adjust!C$317</f>
        <v>-0.224</v>
      </c>
      <c r="F41" s="7">
        <f>Adjust!D$317</f>
        <v>-1.2999999999999999E-2</v>
      </c>
      <c r="G41" s="36">
        <f>Adjust!E$317</f>
        <v>28.93</v>
      </c>
      <c r="H41" s="36">
        <f>Adjust!F$317</f>
        <v>0</v>
      </c>
      <c r="I41" s="7">
        <f>Adjust!G$317</f>
        <v>0.17699999999999999</v>
      </c>
      <c r="J41" s="13"/>
      <c r="K41" s="10"/>
    </row>
    <row r="42" spans="1:11" x14ac:dyDescent="0.25">
      <c r="A42" s="11" t="s">
        <v>229</v>
      </c>
      <c r="B42" s="13" t="s">
        <v>1930</v>
      </c>
      <c r="C42" s="37">
        <v>1</v>
      </c>
      <c r="D42" s="7">
        <f>Adjust!B$224</f>
        <v>1.5129999999999999</v>
      </c>
      <c r="E42" s="7">
        <f>Adjust!C$224</f>
        <v>0</v>
      </c>
      <c r="F42" s="7">
        <f>Adjust!D$224</f>
        <v>0</v>
      </c>
      <c r="G42" s="36">
        <f>Adjust!E$224</f>
        <v>1.85</v>
      </c>
      <c r="H42" s="36">
        <f>Adjust!F$224</f>
        <v>0</v>
      </c>
      <c r="I42" s="7">
        <f>Adjust!G$224</f>
        <v>0</v>
      </c>
      <c r="J42" s="13"/>
      <c r="K42" s="10"/>
    </row>
    <row r="43" spans="1:11" x14ac:dyDescent="0.25">
      <c r="A43" s="11" t="s">
        <v>232</v>
      </c>
      <c r="B43" s="13" t="s">
        <v>1931</v>
      </c>
      <c r="C43" s="37">
        <v>2</v>
      </c>
      <c r="D43" s="7">
        <f>Adjust!B$228</f>
        <v>1.7230000000000001</v>
      </c>
      <c r="E43" s="7">
        <f>Adjust!C$228</f>
        <v>4.2999999999999997E-2</v>
      </c>
      <c r="F43" s="7">
        <f>Adjust!D$228</f>
        <v>0</v>
      </c>
      <c r="G43" s="36">
        <f>Adjust!E$228</f>
        <v>1.85</v>
      </c>
      <c r="H43" s="36">
        <f>Adjust!F$228</f>
        <v>0</v>
      </c>
      <c r="I43" s="7">
        <f>Adjust!G$228</f>
        <v>0</v>
      </c>
      <c r="J43" s="13"/>
      <c r="K43" s="10"/>
    </row>
    <row r="44" spans="1:11" x14ac:dyDescent="0.25">
      <c r="A44" s="11" t="s">
        <v>235</v>
      </c>
      <c r="B44" s="13" t="s">
        <v>1932</v>
      </c>
      <c r="C44" s="37">
        <v>2</v>
      </c>
      <c r="D44" s="7">
        <f>Adjust!B$232</f>
        <v>0.39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/>
      <c r="K44" s="10"/>
    </row>
    <row r="45" spans="1:11" x14ac:dyDescent="0.25">
      <c r="A45" s="11" t="s">
        <v>238</v>
      </c>
      <c r="B45" s="13" t="s">
        <v>1933</v>
      </c>
      <c r="C45" s="37">
        <v>3</v>
      </c>
      <c r="D45" s="7">
        <f>Adjust!B$236</f>
        <v>1.147</v>
      </c>
      <c r="E45" s="7">
        <f>Adjust!C$236</f>
        <v>0</v>
      </c>
      <c r="F45" s="7">
        <f>Adjust!D$236</f>
        <v>0</v>
      </c>
      <c r="G45" s="36">
        <f>Adjust!E$236</f>
        <v>3.5</v>
      </c>
      <c r="H45" s="36">
        <f>Adjust!F$236</f>
        <v>0</v>
      </c>
      <c r="I45" s="7">
        <f>Adjust!G$236</f>
        <v>0</v>
      </c>
      <c r="J45" s="13"/>
      <c r="K45" s="10"/>
    </row>
    <row r="46" spans="1:11" x14ac:dyDescent="0.25">
      <c r="A46" s="11" t="s">
        <v>241</v>
      </c>
      <c r="B46" s="13" t="s">
        <v>1934</v>
      </c>
      <c r="C46" s="37">
        <v>4</v>
      </c>
      <c r="D46" s="7">
        <f>Adjust!B$240</f>
        <v>1.33</v>
      </c>
      <c r="E46" s="7">
        <f>Adjust!C$240</f>
        <v>3.6999999999999998E-2</v>
      </c>
      <c r="F46" s="7">
        <f>Adjust!D$240</f>
        <v>0</v>
      </c>
      <c r="G46" s="36">
        <f>Adjust!E$240</f>
        <v>3.5</v>
      </c>
      <c r="H46" s="36">
        <f>Adjust!F$240</f>
        <v>0</v>
      </c>
      <c r="I46" s="7">
        <f>Adjust!G$240</f>
        <v>0</v>
      </c>
      <c r="J46" s="13"/>
      <c r="K46" s="10"/>
    </row>
    <row r="47" spans="1:11" ht="30" x14ac:dyDescent="0.25">
      <c r="A47" s="11" t="s">
        <v>244</v>
      </c>
      <c r="B47" s="13" t="s">
        <v>1935</v>
      </c>
      <c r="C47" s="37">
        <v>4</v>
      </c>
      <c r="D47" s="7">
        <f>Adjust!B$244</f>
        <v>0.192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/>
      <c r="K47" s="10"/>
    </row>
    <row r="48" spans="1:11" x14ac:dyDescent="0.25">
      <c r="A48" s="11" t="s">
        <v>247</v>
      </c>
      <c r="B48" s="13" t="s">
        <v>1936</v>
      </c>
      <c r="C48" s="37" t="s">
        <v>1574</v>
      </c>
      <c r="D48" s="7">
        <f>Adjust!B$248</f>
        <v>1.319</v>
      </c>
      <c r="E48" s="7">
        <f>Adjust!C$248</f>
        <v>3.4000000000000002E-2</v>
      </c>
      <c r="F48" s="7">
        <f>Adjust!D$248</f>
        <v>0</v>
      </c>
      <c r="G48" s="36">
        <f>Adjust!E$248</f>
        <v>16.8</v>
      </c>
      <c r="H48" s="36">
        <f>Adjust!F$248</f>
        <v>0</v>
      </c>
      <c r="I48" s="7">
        <f>Adjust!G$248</f>
        <v>0</v>
      </c>
      <c r="J48" s="13"/>
      <c r="K48" s="10"/>
    </row>
    <row r="49" spans="1:11" x14ac:dyDescent="0.25">
      <c r="A49" s="11" t="s">
        <v>252</v>
      </c>
      <c r="B49" s="13"/>
      <c r="C49" s="37"/>
      <c r="D49" s="7">
        <f>Adjust!B$256</f>
        <v>9.1579999999999995</v>
      </c>
      <c r="E49" s="7">
        <f>Adjust!C$256</f>
        <v>0.45700000000000002</v>
      </c>
      <c r="F49" s="7">
        <f>Adjust!D$256</f>
        <v>3.9E-2</v>
      </c>
      <c r="G49" s="36">
        <f>Adjust!E$256</f>
        <v>1.85</v>
      </c>
      <c r="H49" s="36">
        <f>Adjust!F$256</f>
        <v>0</v>
      </c>
      <c r="I49" s="7">
        <f>Adjust!G$256</f>
        <v>0</v>
      </c>
      <c r="J49" s="13"/>
      <c r="K49" s="10"/>
    </row>
    <row r="50" spans="1:11" x14ac:dyDescent="0.25">
      <c r="A50" s="11" t="s">
        <v>255</v>
      </c>
      <c r="B50" s="13"/>
      <c r="C50" s="37"/>
      <c r="D50" s="7">
        <f>Adjust!B$260</f>
        <v>8.0190000000000001</v>
      </c>
      <c r="E50" s="7">
        <f>Adjust!C$260</f>
        <v>0.38900000000000001</v>
      </c>
      <c r="F50" s="7">
        <f>Adjust!D$260</f>
        <v>3.4000000000000002E-2</v>
      </c>
      <c r="G50" s="36">
        <f>Adjust!E$260</f>
        <v>3.5</v>
      </c>
      <c r="H50" s="36">
        <f>Adjust!F$260</f>
        <v>0</v>
      </c>
      <c r="I50" s="7">
        <f>Adjust!G$260</f>
        <v>0</v>
      </c>
      <c r="J50" s="13"/>
      <c r="K50" s="10"/>
    </row>
    <row r="51" spans="1:11" x14ac:dyDescent="0.25">
      <c r="A51" s="11" t="s">
        <v>258</v>
      </c>
      <c r="B51" s="13" t="s">
        <v>1937</v>
      </c>
      <c r="C51" s="37"/>
      <c r="D51" s="7">
        <f>Adjust!B$264</f>
        <v>7.0810000000000004</v>
      </c>
      <c r="E51" s="7">
        <f>Adjust!C$264</f>
        <v>0.30599999999999999</v>
      </c>
      <c r="F51" s="7">
        <f>Adjust!D$264</f>
        <v>2.7E-2</v>
      </c>
      <c r="G51" s="36">
        <f>Adjust!E$264</f>
        <v>5.59</v>
      </c>
      <c r="H51" s="36">
        <f>Adjust!F$264</f>
        <v>1.58</v>
      </c>
      <c r="I51" s="7">
        <f>Adjust!G$264</f>
        <v>0.25</v>
      </c>
      <c r="J51" s="13"/>
      <c r="K51" s="10"/>
    </row>
    <row r="52" spans="1:11" x14ac:dyDescent="0.25">
      <c r="A52" s="11" t="s">
        <v>265</v>
      </c>
      <c r="B52" s="13" t="s">
        <v>1938</v>
      </c>
      <c r="C52" s="37">
        <v>8</v>
      </c>
      <c r="D52" s="7">
        <f>Adjust!B$274</f>
        <v>1.256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/>
      <c r="K52" s="10"/>
    </row>
    <row r="53" spans="1:11" x14ac:dyDescent="0.25">
      <c r="A53" s="11" t="s">
        <v>268</v>
      </c>
      <c r="B53" s="13" t="s">
        <v>1939</v>
      </c>
      <c r="C53" s="37">
        <v>1</v>
      </c>
      <c r="D53" s="7">
        <f>Adjust!B$278</f>
        <v>1.6519999999999999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/>
      <c r="K53" s="10"/>
    </row>
    <row r="54" spans="1:11" x14ac:dyDescent="0.25">
      <c r="A54" s="11" t="s">
        <v>271</v>
      </c>
      <c r="B54" s="13" t="s">
        <v>1940</v>
      </c>
      <c r="C54" s="37">
        <v>1</v>
      </c>
      <c r="D54" s="7">
        <f>Adjust!B$282</f>
        <v>2.645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/>
      <c r="K54" s="10"/>
    </row>
    <row r="55" spans="1:11" x14ac:dyDescent="0.25">
      <c r="A55" s="11" t="s">
        <v>274</v>
      </c>
      <c r="B55" s="13" t="s">
        <v>1941</v>
      </c>
      <c r="C55" s="37">
        <v>1</v>
      </c>
      <c r="D55" s="7">
        <f>Adjust!B$286</f>
        <v>0.91300000000000003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/>
      <c r="K55" s="10"/>
    </row>
    <row r="56" spans="1:11" x14ac:dyDescent="0.25">
      <c r="A56" s="11" t="s">
        <v>277</v>
      </c>
      <c r="B56" s="13" t="s">
        <v>1942</v>
      </c>
      <c r="C56" s="37"/>
      <c r="D56" s="7">
        <f>Adjust!B$290</f>
        <v>24.402999999999999</v>
      </c>
      <c r="E56" s="7">
        <f>Adjust!C$290</f>
        <v>0.74299999999999999</v>
      </c>
      <c r="F56" s="7">
        <f>Adjust!D$290</f>
        <v>0.43099999999999999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/>
      <c r="K56" s="10"/>
    </row>
    <row r="57" spans="1:11" x14ac:dyDescent="0.25">
      <c r="A57" s="11" t="s">
        <v>280</v>
      </c>
      <c r="B57" s="13" t="s">
        <v>1943</v>
      </c>
      <c r="C57" s="37" t="s">
        <v>1575</v>
      </c>
      <c r="D57" s="7">
        <f>Adjust!B$294</f>
        <v>-0.70899999999999996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/>
      <c r="K57" s="10"/>
    </row>
    <row r="58" spans="1:11" x14ac:dyDescent="0.25">
      <c r="A58" s="11" t="s">
        <v>285</v>
      </c>
      <c r="B58" s="13" t="s">
        <v>1944</v>
      </c>
      <c r="C58" s="37"/>
      <c r="D58" s="7">
        <f>Adjust!B$301</f>
        <v>-0.70899999999999996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0.247</v>
      </c>
      <c r="J58" s="13"/>
      <c r="K58" s="10"/>
    </row>
    <row r="59" spans="1:11" x14ac:dyDescent="0.25">
      <c r="A59" s="11" t="s">
        <v>288</v>
      </c>
      <c r="B59" s="13" t="s">
        <v>1945</v>
      </c>
      <c r="C59" s="37"/>
      <c r="D59" s="7">
        <f>Adjust!B$305</f>
        <v>-6.133</v>
      </c>
      <c r="E59" s="7">
        <f>Adjust!C$305</f>
        <v>-0.45200000000000001</v>
      </c>
      <c r="F59" s="7">
        <f>Adjust!D$305</f>
        <v>-3.1E-2</v>
      </c>
      <c r="G59" s="36">
        <f>Adjust!E$305</f>
        <v>0</v>
      </c>
      <c r="H59" s="36">
        <f>Adjust!F$305</f>
        <v>0</v>
      </c>
      <c r="I59" s="7">
        <f>Adjust!G$305</f>
        <v>0.247</v>
      </c>
      <c r="J59" s="13"/>
      <c r="K59" s="10"/>
    </row>
    <row r="60" spans="1:11" x14ac:dyDescent="0.25">
      <c r="A60" s="11" t="s">
        <v>230</v>
      </c>
      <c r="B60" s="13" t="s">
        <v>1946</v>
      </c>
      <c r="C60" s="37">
        <v>1</v>
      </c>
      <c r="D60" s="7">
        <f>Adjust!B$225</f>
        <v>1.1100000000000001</v>
      </c>
      <c r="E60" s="7">
        <f>Adjust!C$225</f>
        <v>0</v>
      </c>
      <c r="F60" s="7">
        <f>Adjust!D$225</f>
        <v>0</v>
      </c>
      <c r="G60" s="36">
        <f>Adjust!E$225</f>
        <v>1.36</v>
      </c>
      <c r="H60" s="36">
        <f>Adjust!F$225</f>
        <v>0</v>
      </c>
      <c r="I60" s="7">
        <f>Adjust!G$225</f>
        <v>0</v>
      </c>
      <c r="J60" s="13"/>
      <c r="K60" s="10"/>
    </row>
    <row r="61" spans="1:11" x14ac:dyDescent="0.25">
      <c r="A61" s="11" t="s">
        <v>233</v>
      </c>
      <c r="B61" s="13" t="s">
        <v>1947</v>
      </c>
      <c r="C61" s="37">
        <v>2</v>
      </c>
      <c r="D61" s="7">
        <f>Adjust!B$229</f>
        <v>1.264</v>
      </c>
      <c r="E61" s="7">
        <f>Adjust!C$229</f>
        <v>3.1E-2</v>
      </c>
      <c r="F61" s="7">
        <f>Adjust!D$229</f>
        <v>0</v>
      </c>
      <c r="G61" s="36">
        <f>Adjust!E$229</f>
        <v>1.36</v>
      </c>
      <c r="H61" s="36">
        <f>Adjust!F$229</f>
        <v>0</v>
      </c>
      <c r="I61" s="7">
        <f>Adjust!G$229</f>
        <v>0</v>
      </c>
      <c r="J61" s="13"/>
      <c r="K61" s="10"/>
    </row>
    <row r="62" spans="1:11" x14ac:dyDescent="0.25">
      <c r="A62" s="11" t="s">
        <v>236</v>
      </c>
      <c r="B62" s="13" t="s">
        <v>1948</v>
      </c>
      <c r="C62" s="37">
        <v>2</v>
      </c>
      <c r="D62" s="7">
        <f>Adjust!B$233</f>
        <v>0.28599999999999998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/>
      <c r="K62" s="10"/>
    </row>
    <row r="63" spans="1:11" x14ac:dyDescent="0.25">
      <c r="A63" s="11" t="s">
        <v>239</v>
      </c>
      <c r="B63" s="13" t="s">
        <v>1949</v>
      </c>
      <c r="C63" s="37">
        <v>3</v>
      </c>
      <c r="D63" s="7">
        <f>Adjust!B$237</f>
        <v>0.84099999999999997</v>
      </c>
      <c r="E63" s="7">
        <f>Adjust!C$237</f>
        <v>0</v>
      </c>
      <c r="F63" s="7">
        <f>Adjust!D$237</f>
        <v>0</v>
      </c>
      <c r="G63" s="36">
        <f>Adjust!E$237</f>
        <v>2.57</v>
      </c>
      <c r="H63" s="36">
        <f>Adjust!F$237</f>
        <v>0</v>
      </c>
      <c r="I63" s="7">
        <f>Adjust!G$237</f>
        <v>0</v>
      </c>
      <c r="J63" s="13"/>
      <c r="K63" s="10"/>
    </row>
    <row r="64" spans="1:11" x14ac:dyDescent="0.25">
      <c r="A64" s="11" t="s">
        <v>242</v>
      </c>
      <c r="B64" s="13" t="s">
        <v>1950</v>
      </c>
      <c r="C64" s="37">
        <v>4</v>
      </c>
      <c r="D64" s="7">
        <f>Adjust!B$241</f>
        <v>0.97599999999999998</v>
      </c>
      <c r="E64" s="7">
        <f>Adjust!C$241</f>
        <v>2.7E-2</v>
      </c>
      <c r="F64" s="7">
        <f>Adjust!D$241</f>
        <v>0</v>
      </c>
      <c r="G64" s="36">
        <f>Adjust!E$241</f>
        <v>2.57</v>
      </c>
      <c r="H64" s="36">
        <f>Adjust!F$241</f>
        <v>0</v>
      </c>
      <c r="I64" s="7">
        <f>Adjust!G$241</f>
        <v>0</v>
      </c>
      <c r="J64" s="13"/>
      <c r="K64" s="10"/>
    </row>
    <row r="65" spans="1:11" ht="30" x14ac:dyDescent="0.25">
      <c r="A65" s="11" t="s">
        <v>245</v>
      </c>
      <c r="B65" s="13" t="s">
        <v>1951</v>
      </c>
      <c r="C65" s="37">
        <v>4</v>
      </c>
      <c r="D65" s="7">
        <f>Adjust!B$245</f>
        <v>0.14099999999999999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/>
      <c r="K65" s="10"/>
    </row>
    <row r="66" spans="1:11" x14ac:dyDescent="0.25">
      <c r="A66" s="11" t="s">
        <v>248</v>
      </c>
      <c r="B66" s="13" t="s">
        <v>1952</v>
      </c>
      <c r="C66" s="37" t="s">
        <v>1574</v>
      </c>
      <c r="D66" s="7">
        <f>Adjust!B$249</f>
        <v>0.96699999999999997</v>
      </c>
      <c r="E66" s="7">
        <f>Adjust!C$249</f>
        <v>2.5000000000000001E-2</v>
      </c>
      <c r="F66" s="7">
        <f>Adjust!D$249</f>
        <v>0</v>
      </c>
      <c r="G66" s="36">
        <f>Adjust!E$249</f>
        <v>12.32</v>
      </c>
      <c r="H66" s="36">
        <f>Adjust!F$249</f>
        <v>0</v>
      </c>
      <c r="I66" s="7">
        <f>Adjust!G$249</f>
        <v>0</v>
      </c>
      <c r="J66" s="13"/>
      <c r="K66" s="10"/>
    </row>
    <row r="67" spans="1:11" x14ac:dyDescent="0.25">
      <c r="A67" s="11" t="s">
        <v>253</v>
      </c>
      <c r="B67" s="13"/>
      <c r="C67" s="37"/>
      <c r="D67" s="7">
        <f>Adjust!B$257</f>
        <v>6.718</v>
      </c>
      <c r="E67" s="7">
        <f>Adjust!C$257</f>
        <v>0.33500000000000002</v>
      </c>
      <c r="F67" s="7">
        <f>Adjust!D$257</f>
        <v>2.9000000000000001E-2</v>
      </c>
      <c r="G67" s="36">
        <f>Adjust!E$257</f>
        <v>1.36</v>
      </c>
      <c r="H67" s="36">
        <f>Adjust!F$257</f>
        <v>0</v>
      </c>
      <c r="I67" s="7">
        <f>Adjust!G$257</f>
        <v>0</v>
      </c>
      <c r="J67" s="13"/>
      <c r="K67" s="10"/>
    </row>
    <row r="68" spans="1:11" x14ac:dyDescent="0.25">
      <c r="A68" s="11" t="s">
        <v>256</v>
      </c>
      <c r="B68" s="13"/>
      <c r="C68" s="37"/>
      <c r="D68" s="7">
        <f>Adjust!B$261</f>
        <v>5.8819999999999997</v>
      </c>
      <c r="E68" s="7">
        <f>Adjust!C$261</f>
        <v>0.28499999999999998</v>
      </c>
      <c r="F68" s="7">
        <f>Adjust!D$261</f>
        <v>2.5000000000000001E-2</v>
      </c>
      <c r="G68" s="36">
        <f>Adjust!E$261</f>
        <v>2.57</v>
      </c>
      <c r="H68" s="36">
        <f>Adjust!F$261</f>
        <v>0</v>
      </c>
      <c r="I68" s="7">
        <f>Adjust!G$261</f>
        <v>0</v>
      </c>
      <c r="J68" s="13"/>
      <c r="K68" s="10"/>
    </row>
    <row r="69" spans="1:11" x14ac:dyDescent="0.25">
      <c r="A69" s="11" t="s">
        <v>259</v>
      </c>
      <c r="B69" s="13" t="s">
        <v>1953</v>
      </c>
      <c r="C69" s="37"/>
      <c r="D69" s="7">
        <f>Adjust!B$265</f>
        <v>5.194</v>
      </c>
      <c r="E69" s="7">
        <f>Adjust!C$265</f>
        <v>0.224</v>
      </c>
      <c r="F69" s="7">
        <f>Adjust!D$265</f>
        <v>0.02</v>
      </c>
      <c r="G69" s="36">
        <f>Adjust!E$265</f>
        <v>4.0999999999999996</v>
      </c>
      <c r="H69" s="36">
        <f>Adjust!F$265</f>
        <v>1.1599999999999999</v>
      </c>
      <c r="I69" s="7">
        <f>Adjust!G$265</f>
        <v>0.184</v>
      </c>
      <c r="J69" s="13"/>
      <c r="K69" s="10"/>
    </row>
    <row r="70" spans="1:11" x14ac:dyDescent="0.25">
      <c r="A70" s="11" t="s">
        <v>261</v>
      </c>
      <c r="B70" s="13" t="s">
        <v>1954</v>
      </c>
      <c r="C70" s="37"/>
      <c r="D70" s="7">
        <f>Adjust!B$268</f>
        <v>6.6</v>
      </c>
      <c r="E70" s="7">
        <f>Adjust!C$268</f>
        <v>0.23200000000000001</v>
      </c>
      <c r="F70" s="7">
        <f>Adjust!D$268</f>
        <v>2.1999999999999999E-2</v>
      </c>
      <c r="G70" s="36">
        <f>Adjust!E$268</f>
        <v>4.43</v>
      </c>
      <c r="H70" s="36">
        <f>Adjust!F$268</f>
        <v>2.25</v>
      </c>
      <c r="I70" s="7">
        <f>Adjust!G$268</f>
        <v>0.221</v>
      </c>
      <c r="J70" s="13"/>
      <c r="K70" s="10"/>
    </row>
    <row r="71" spans="1:11" x14ac:dyDescent="0.25">
      <c r="A71" s="11" t="s">
        <v>263</v>
      </c>
      <c r="B71" s="13" t="s">
        <v>1955</v>
      </c>
      <c r="C71" s="37"/>
      <c r="D71" s="7">
        <f>Adjust!B$271</f>
        <v>5.4020000000000001</v>
      </c>
      <c r="E71" s="7">
        <f>Adjust!C$271</f>
        <v>0.11799999999999999</v>
      </c>
      <c r="F71" s="7">
        <f>Adjust!D$271</f>
        <v>1.2999999999999999E-2</v>
      </c>
      <c r="G71" s="36">
        <f>Adjust!E$271</f>
        <v>50.28</v>
      </c>
      <c r="H71" s="36">
        <f>Adjust!F$271</f>
        <v>3.26</v>
      </c>
      <c r="I71" s="7">
        <f>Adjust!G$271</f>
        <v>0.161</v>
      </c>
      <c r="J71" s="13"/>
      <c r="K71" s="10"/>
    </row>
    <row r="72" spans="1:11" x14ac:dyDescent="0.25">
      <c r="A72" s="11" t="s">
        <v>266</v>
      </c>
      <c r="B72" s="13" t="s">
        <v>1956</v>
      </c>
      <c r="C72" s="37">
        <v>8</v>
      </c>
      <c r="D72" s="7">
        <f>Adjust!B$275</f>
        <v>0.92100000000000004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/>
      <c r="K72" s="10"/>
    </row>
    <row r="73" spans="1:11" x14ac:dyDescent="0.25">
      <c r="A73" s="11" t="s">
        <v>269</v>
      </c>
      <c r="B73" s="13" t="s">
        <v>1957</v>
      </c>
      <c r="C73" s="37">
        <v>1</v>
      </c>
      <c r="D73" s="7">
        <f>Adjust!B$279</f>
        <v>1.212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/>
      <c r="K73" s="10"/>
    </row>
    <row r="74" spans="1:11" x14ac:dyDescent="0.25">
      <c r="A74" s="11" t="s">
        <v>272</v>
      </c>
      <c r="B74" s="13" t="s">
        <v>1958</v>
      </c>
      <c r="C74" s="37">
        <v>1</v>
      </c>
      <c r="D74" s="7">
        <f>Adjust!B$283</f>
        <v>1.94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/>
      <c r="K74" s="10"/>
    </row>
    <row r="75" spans="1:11" x14ac:dyDescent="0.25">
      <c r="A75" s="11" t="s">
        <v>275</v>
      </c>
      <c r="B75" s="13" t="s">
        <v>1959</v>
      </c>
      <c r="C75" s="37">
        <v>1</v>
      </c>
      <c r="D75" s="7">
        <f>Adjust!B$287</f>
        <v>0.67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/>
      <c r="K75" s="10"/>
    </row>
    <row r="76" spans="1:11" x14ac:dyDescent="0.25">
      <c r="A76" s="11" t="s">
        <v>278</v>
      </c>
      <c r="B76" s="13" t="s">
        <v>1960</v>
      </c>
      <c r="C76" s="37"/>
      <c r="D76" s="7">
        <f>Adjust!B$291</f>
        <v>17.901</v>
      </c>
      <c r="E76" s="7">
        <f>Adjust!C$291</f>
        <v>0.54500000000000004</v>
      </c>
      <c r="F76" s="7">
        <f>Adjust!D$291</f>
        <v>0.316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/>
      <c r="K76" s="10"/>
    </row>
    <row r="77" spans="1:11" x14ac:dyDescent="0.25">
      <c r="A77" s="11" t="s">
        <v>281</v>
      </c>
      <c r="B77" s="13" t="s">
        <v>1961</v>
      </c>
      <c r="C77" s="37" t="s">
        <v>1575</v>
      </c>
      <c r="D77" s="7">
        <f>Adjust!B$295</f>
        <v>-0.70899999999999996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/>
      <c r="K77" s="10"/>
    </row>
    <row r="78" spans="1:11" x14ac:dyDescent="0.25">
      <c r="A78" s="11" t="s">
        <v>283</v>
      </c>
      <c r="B78" s="13" t="s">
        <v>1962</v>
      </c>
      <c r="C78" s="37">
        <v>8</v>
      </c>
      <c r="D78" s="7">
        <f>Adjust!B$298</f>
        <v>-0.61599999999999999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/>
      <c r="K78" s="10"/>
    </row>
    <row r="79" spans="1:11" x14ac:dyDescent="0.25">
      <c r="A79" s="11" t="s">
        <v>286</v>
      </c>
      <c r="B79" s="13" t="s">
        <v>1963</v>
      </c>
      <c r="C79" s="37"/>
      <c r="D79" s="7">
        <f>Adjust!B$302</f>
        <v>-0.70899999999999996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0.247</v>
      </c>
      <c r="J79" s="13"/>
      <c r="K79" s="10"/>
    </row>
    <row r="80" spans="1:11" x14ac:dyDescent="0.25">
      <c r="A80" s="11" t="s">
        <v>289</v>
      </c>
      <c r="B80" s="13" t="s">
        <v>1964</v>
      </c>
      <c r="C80" s="37"/>
      <c r="D80" s="7">
        <f>Adjust!B$306</f>
        <v>-6.133</v>
      </c>
      <c r="E80" s="7">
        <f>Adjust!C$306</f>
        <v>-0.45200000000000001</v>
      </c>
      <c r="F80" s="7">
        <f>Adjust!D$306</f>
        <v>-3.1E-2</v>
      </c>
      <c r="G80" s="36">
        <f>Adjust!E$306</f>
        <v>0</v>
      </c>
      <c r="H80" s="36">
        <f>Adjust!F$306</f>
        <v>0</v>
      </c>
      <c r="I80" s="7">
        <f>Adjust!G$306</f>
        <v>0.247</v>
      </c>
      <c r="J80" s="13"/>
      <c r="K80" s="10"/>
    </row>
    <row r="81" spans="1:11" x14ac:dyDescent="0.25">
      <c r="A81" s="11" t="s">
        <v>291</v>
      </c>
      <c r="B81" s="13" t="s">
        <v>1965</v>
      </c>
      <c r="C81" s="37"/>
      <c r="D81" s="7">
        <f>Adjust!B$309</f>
        <v>-0.61599999999999999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0.224</v>
      </c>
      <c r="J81" s="13"/>
      <c r="K81" s="10"/>
    </row>
    <row r="82" spans="1:11" x14ac:dyDescent="0.25">
      <c r="A82" s="11" t="s">
        <v>293</v>
      </c>
      <c r="B82" s="13" t="s">
        <v>1966</v>
      </c>
      <c r="C82" s="37"/>
      <c r="D82" s="7">
        <f>Adjust!B$312</f>
        <v>-5.3929999999999998</v>
      </c>
      <c r="E82" s="7">
        <f>Adjust!C$312</f>
        <v>-0.378</v>
      </c>
      <c r="F82" s="7">
        <f>Adjust!D$312</f>
        <v>-2.5000000000000001E-2</v>
      </c>
      <c r="G82" s="36">
        <f>Adjust!E$312</f>
        <v>0</v>
      </c>
      <c r="H82" s="36">
        <f>Adjust!F$312</f>
        <v>0</v>
      </c>
      <c r="I82" s="7">
        <f>Adjust!G$312</f>
        <v>0.224</v>
      </c>
      <c r="J82" s="13"/>
      <c r="K82" s="10"/>
    </row>
    <row r="83" spans="1:11" x14ac:dyDescent="0.25">
      <c r="A83" s="11" t="s">
        <v>295</v>
      </c>
      <c r="B83" s="13" t="s">
        <v>1967</v>
      </c>
      <c r="C83" s="37"/>
      <c r="D83" s="7">
        <f>Adjust!B$315</f>
        <v>-0.433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0.17699999999999999</v>
      </c>
      <c r="J83" s="13"/>
      <c r="K83" s="10"/>
    </row>
    <row r="84" spans="1:11" x14ac:dyDescent="0.25">
      <c r="A84" s="11" t="s">
        <v>297</v>
      </c>
      <c r="B84" s="13" t="s">
        <v>1968</v>
      </c>
      <c r="C84" s="37"/>
      <c r="D84" s="7">
        <f>Adjust!B$318</f>
        <v>-3.9729999999999999</v>
      </c>
      <c r="E84" s="7">
        <f>Adjust!C$318</f>
        <v>-0.224</v>
      </c>
      <c r="F84" s="7">
        <f>Adjust!D$318</f>
        <v>-1.2999999999999999E-2</v>
      </c>
      <c r="G84" s="36">
        <f>Adjust!E$318</f>
        <v>0</v>
      </c>
      <c r="H84" s="36">
        <f>Adjust!F$318</f>
        <v>0</v>
      </c>
      <c r="I84" s="7">
        <f>Adjust!G$318</f>
        <v>0.17699999999999999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East Midlands in April 15 (DCP179)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110819492.53348811</v>
      </c>
      <c r="D14" s="33">
        <f>Adjust!F206</f>
        <v>-55201.211261689663</v>
      </c>
      <c r="E14" s="29">
        <f>Adjust!F206/Revenue!B$58</f>
        <v>-1.2938606911558641E-4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5189053.6583908582</v>
      </c>
      <c r="C46" s="33">
        <f>Input!E187</f>
        <v>1502720</v>
      </c>
      <c r="D46" s="17">
        <f>0.01*Input!F$58*(Adjust!$E223*Input!E187+Adjust!$F223*Input!F187)+10*(Adjust!$B223*Input!B187+Adjust!$C223*Input!C187+Adjust!$D223*Input!D187+Adjust!$G223*Input!G187)</f>
        <v>125037397.60547699</v>
      </c>
      <c r="E46" s="17">
        <f>10*(Adjust!$B223*Input!B187+Adjust!$C223*Input!C187+Adjust!$D223*Input!D187)</f>
        <v>110682514.53347699</v>
      </c>
      <c r="F46" s="17">
        <f>Adjust!E223*Input!$F$58*Input!$E187/100</f>
        <v>14354883.072000001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2.4096377844019345</v>
      </c>
      <c r="J46" s="35">
        <f>IF(C46&lt;&gt;0,D46/C46,"")</f>
        <v>83.207382350322746</v>
      </c>
      <c r="K46" s="6">
        <f>IF(B46&lt;&gt;0,0.1*E46/B46,0)</f>
        <v>2.133</v>
      </c>
      <c r="L46" s="17">
        <f>Adjust!B223*Input!$B187*10</f>
        <v>110682514.53347699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0.11480471720383291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51834.493080387248</v>
      </c>
      <c r="C47" s="33">
        <f>Input!E188</f>
        <v>16210</v>
      </c>
      <c r="D47" s="17">
        <f>0.01*Input!F$58*(Adjust!$E224*Input!E188+Adjust!$F224*Input!F188)+10*(Adjust!$B224*Input!B188+Adjust!$C224*Input!C188+Adjust!$D224*Input!D188+Adjust!$G224*Input!G188)</f>
        <v>894013.79030625906</v>
      </c>
      <c r="E47" s="17">
        <f>10*(Adjust!$B224*Input!B188+Adjust!$C224*Input!C188+Adjust!$D224*Input!D188)</f>
        <v>784255.88030625903</v>
      </c>
      <c r="F47" s="17">
        <f>Adjust!E224*Input!$F$58*Input!$E188/100</f>
        <v>109757.91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1.7247468571165201</v>
      </c>
      <c r="J47" s="35">
        <f>IF(C47&lt;&gt;0,D47/C47,"")</f>
        <v>55.151991999152315</v>
      </c>
      <c r="K47" s="6">
        <f>IF(B47&lt;&gt;0,0.1*E47/B47,0)</f>
        <v>1.5129999999999999</v>
      </c>
      <c r="L47" s="17">
        <f>Adjust!B224*Input!$B188*10</f>
        <v>784255.88030625903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0.12276981763603516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66525.51840279765</v>
      </c>
      <c r="C48" s="33">
        <f>Input!E189</f>
        <v>20364</v>
      </c>
      <c r="D48" s="17">
        <f>0.01*Input!F$58*(Adjust!$E225*Input!E189+Adjust!$F225*Input!F189)+10*(Adjust!$B225*Input!B189+Adjust!$C225*Input!C189+Adjust!$D225*Input!D189+Adjust!$G225*Input!G189)</f>
        <v>839797.1006710541</v>
      </c>
      <c r="E48" s="17">
        <f>10*(Adjust!$B225*Input!B189+Adjust!$C225*Input!C189+Adjust!$D225*Input!D189)</f>
        <v>738433.25427105406</v>
      </c>
      <c r="F48" s="17">
        <f>Adjust!E225*Input!$F$58*Input!$E189/100</f>
        <v>101363.84640000001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1.2623683675582416</v>
      </c>
      <c r="J48" s="35">
        <f>IF(C48&lt;&gt;0,D48/C48,"")</f>
        <v>41.23929977760038</v>
      </c>
      <c r="K48" s="6">
        <f>IF(B48&lt;&gt;0,0.1*E48/B48,0)</f>
        <v>1.1100000000000001</v>
      </c>
      <c r="L48" s="17">
        <f>Adjust!B225*Input!$B189*10</f>
        <v>738433.25427105406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0.12070040051222314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4161838.5511981631</v>
      </c>
      <c r="C50" s="33">
        <f>Input!E191</f>
        <v>902930</v>
      </c>
      <c r="D50" s="17">
        <f>0.01*Input!F$58*(Adjust!$E227*Input!E191+Adjust!$F227*Input!F191)+10*(Adjust!$B227*Input!B191+Adjust!$C227*Input!C191+Adjust!$D227*Input!D191+Adjust!$G227*Input!G191)</f>
        <v>78208211.72778134</v>
      </c>
      <c r="E50" s="17">
        <f>10*(Adjust!$B227*Input!B191+Adjust!$C227*Input!C191+Adjust!$D227*Input!D191)</f>
        <v>69582882.60978134</v>
      </c>
      <c r="F50" s="17">
        <f>Adjust!E227*Input!$F$58*Input!$E191/100</f>
        <v>8625329.1179999989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1.8791745707018299</v>
      </c>
      <c r="J50" s="35">
        <f>IF(C50&lt;&gt;0,D50/C50,"")</f>
        <v>86.616029734067254</v>
      </c>
      <c r="K50" s="6">
        <f>IF(B50&lt;&gt;0,0.1*E50/B50,0)</f>
        <v>1.6719265236694234</v>
      </c>
      <c r="L50" s="17">
        <f>Adjust!B227*Input!$B191*10</f>
        <v>68784870.559156895</v>
      </c>
      <c r="M50" s="17">
        <f>Adjust!C227*Input!$C191*10</f>
        <v>798012.05062444997</v>
      </c>
      <c r="N50" s="17">
        <f>Adjust!D227*Input!$D191*10</f>
        <v>0</v>
      </c>
      <c r="O50" s="29">
        <f>IF(E50&lt;&gt;0,$L50/E50,"")</f>
        <v>0.98853148905745003</v>
      </c>
      <c r="P50" s="29">
        <f>IF(E50&lt;&gt;0,$M50/E50,"")</f>
        <v>1.1468510942550008E-2</v>
      </c>
      <c r="Q50" s="29">
        <f>IF(E50&lt;&gt;0,$N50/E50,"")</f>
        <v>0</v>
      </c>
      <c r="R50" s="29">
        <f>IF(D50&lt;&gt;0,$F50/D50,"")</f>
        <v>0.11028674518248939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4303.8500821392399</v>
      </c>
      <c r="C51" s="33">
        <f>Input!E192</f>
        <v>943</v>
      </c>
      <c r="D51" s="17">
        <f>0.01*Input!F$58*(Adjust!$E228*Input!E192+Adjust!$F228*Input!F192)+10*(Adjust!$B228*Input!B192+Adjust!$C228*Input!C192+Adjust!$D228*Input!D192+Adjust!$G228*Input!G192)</f>
        <v>64365.437150955157</v>
      </c>
      <c r="E51" s="17">
        <f>10*(Adjust!$B228*Input!B192+Adjust!$C228*Input!C192+Adjust!$D228*Input!D192)</f>
        <v>57980.384150955157</v>
      </c>
      <c r="F51" s="17">
        <f>Adjust!E228*Input!$F$58*Input!$E192/100</f>
        <v>6385.0530000000008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1.4955315803881846</v>
      </c>
      <c r="J51" s="35">
        <f>IF(C51&lt;&gt;0,D51/C51,"")</f>
        <v>68.256030912995925</v>
      </c>
      <c r="K51" s="6">
        <f>IF(B51&lt;&gt;0,0.1*E51/B51,0)</f>
        <v>1.3471748096331426</v>
      </c>
      <c r="L51" s="17">
        <f>Adjust!B228*Input!$B192*10</f>
        <v>57566.382383773569</v>
      </c>
      <c r="M51" s="17">
        <f>Adjust!C228*Input!$C192*10</f>
        <v>414.00176718158912</v>
      </c>
      <c r="N51" s="17">
        <f>Adjust!D228*Input!$D192*10</f>
        <v>0</v>
      </c>
      <c r="O51" s="29">
        <f>IF(E51&lt;&gt;0,$L51/E51,"")</f>
        <v>0.99285962359090774</v>
      </c>
      <c r="P51" s="29">
        <f>IF(E51&lt;&gt;0,$M51/E51,"")</f>
        <v>7.1403764090922969E-3</v>
      </c>
      <c r="Q51" s="29">
        <f>IF(E51&lt;&gt;0,$N51/E51,"")</f>
        <v>0</v>
      </c>
      <c r="R51" s="29">
        <f>IF(D51&lt;&gt;0,$F51/D51,"")</f>
        <v>9.9200025396009431E-2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6641.6555049376848</v>
      </c>
      <c r="C52" s="33">
        <f>Input!E193</f>
        <v>1451</v>
      </c>
      <c r="D52" s="17">
        <f>0.01*Input!F$58*(Adjust!$E229*Input!E193+Adjust!$F229*Input!F193)+10*(Adjust!$B229*Input!B193+Adjust!$C229*Input!C193+Adjust!$D229*Input!D193+Adjust!$G229*Input!G193)</f>
        <v>71576.168016609372</v>
      </c>
      <c r="E52" s="17">
        <f>10*(Adjust!$B229*Input!B193+Adjust!$C229*Input!C193+Adjust!$D229*Input!D193)</f>
        <v>64353.670416609377</v>
      </c>
      <c r="F52" s="17">
        <f>Adjust!E229*Input!$F$58*Input!$E193/100</f>
        <v>7222.4976000000015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1.0776856457459538</v>
      </c>
      <c r="J52" s="35">
        <f>IF(C52&lt;&gt;0,D52/C52,"")</f>
        <v>49.328854594493023</v>
      </c>
      <c r="K52" s="6">
        <f>IF(B52&lt;&gt;0,0.1*E52/B52,0)</f>
        <v>0.96894020427235605</v>
      </c>
      <c r="L52" s="17">
        <f>Adjust!B229*Input!$B193*10</f>
        <v>63860.967650883598</v>
      </c>
      <c r="M52" s="17">
        <f>Adjust!C229*Input!$C193*10</f>
        <v>492.7027657257841</v>
      </c>
      <c r="N52" s="17">
        <f>Adjust!D229*Input!$D193*10</f>
        <v>0</v>
      </c>
      <c r="O52" s="29">
        <f>IF(E52&lt;&gt;0,$L52/E52,"")</f>
        <v>0.99234382805928323</v>
      </c>
      <c r="P52" s="29">
        <f>IF(E52&lt;&gt;0,$M52/E52,"")</f>
        <v>7.6561719407168402E-3</v>
      </c>
      <c r="Q52" s="29">
        <f>IF(E52&lt;&gt;0,$N52/E52,"")</f>
        <v>0</v>
      </c>
      <c r="R52" s="29">
        <f>IF(D52&lt;&gt;0,$F52/D52,"")</f>
        <v>0.10090645811499728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149489.9396925724</v>
      </c>
      <c r="C54" s="33">
        <f>Input!E195</f>
        <v>36798</v>
      </c>
      <c r="D54" s="17">
        <f>0.01*Input!F$58*(Adjust!$E231*Input!E195+Adjust!$F231*Input!F195)+10*(Adjust!$B231*Input!B195+Adjust!$C231*Input!C195+Adjust!$D231*Input!D195+Adjust!$G231*Input!G195)</f>
        <v>822194.66830914828</v>
      </c>
      <c r="E54" s="17">
        <f>10*(Adjust!$B231*Input!B195+Adjust!$C231*Input!C195+Adjust!$D231*Input!D195)</f>
        <v>822194.66830914828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0.55000000000000016</v>
      </c>
      <c r="J54" s="35">
        <f>IF(C54&lt;&gt;0,D54/C54,"")</f>
        <v>22.343460739962723</v>
      </c>
      <c r="K54" s="6">
        <f>IF(B54&lt;&gt;0,0.1*E54/B54,0)</f>
        <v>0.55000000000000016</v>
      </c>
      <c r="L54" s="17">
        <f>Adjust!B231*Input!$B195*10</f>
        <v>822194.66830914828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1119429.2074628565</v>
      </c>
      <c r="C58" s="33">
        <f>Input!E199</f>
        <v>94423</v>
      </c>
      <c r="D58" s="17">
        <f>0.01*Input!F$58*(Adjust!$E235*Input!E199+Adjust!$F235*Input!F199)+10*(Adjust!$B235*Input!B199+Adjust!$C235*Input!C199+Adjust!$D235*Input!D199+Adjust!$G235*Input!G199)</f>
        <v>19804920.012074392</v>
      </c>
      <c r="E58" s="17">
        <f>10*(Adjust!$B235*Input!B199+Adjust!$C235*Input!C199+Adjust!$D235*Input!D199)</f>
        <v>18101170.284674391</v>
      </c>
      <c r="F58" s="17">
        <f>Adjust!E235*Input!$F$58*Input!$E199/100</f>
        <v>1703749.7273999997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1.7691980770236901</v>
      </c>
      <c r="J58" s="35">
        <f>IF(C58&lt;&gt;0,D58/C58,"")</f>
        <v>209.74677792565785</v>
      </c>
      <c r="K58" s="6">
        <f>IF(B58&lt;&gt;0,0.1*E58/B58,0)</f>
        <v>1.617</v>
      </c>
      <c r="L58" s="17">
        <f>Adjust!B235*Input!$B199*10</f>
        <v>18101170.284674391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8.602658967374173E-2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3194.7325243030905</v>
      </c>
      <c r="C59" s="33">
        <f>Input!E200</f>
        <v>397</v>
      </c>
      <c r="D59" s="17">
        <f>0.01*Input!F$58*(Adjust!$E236*Input!E200+Adjust!$F236*Input!F200)+10*(Adjust!$B236*Input!B200+Adjust!$C236*Input!C200+Adjust!$D236*Input!D200+Adjust!$G236*Input!G200)</f>
        <v>41729.15205375645</v>
      </c>
      <c r="E59" s="17">
        <f>10*(Adjust!$B236*Input!B200+Adjust!$C236*Input!C200+Adjust!$D236*Input!D200)</f>
        <v>36643.58205375645</v>
      </c>
      <c r="F59" s="17">
        <f>Adjust!E236*Input!$F$58*Input!$E200/100</f>
        <v>5085.57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1.3061860965296113</v>
      </c>
      <c r="J59" s="35">
        <f>IF(C59&lt;&gt;0,D59/C59,"")</f>
        <v>105.11121424120013</v>
      </c>
      <c r="K59" s="6">
        <f>IF(B59&lt;&gt;0,0.1*E59/B59,0)</f>
        <v>1.1470000000000002</v>
      </c>
      <c r="L59" s="17">
        <f>Adjust!B236*Input!$B200*10</f>
        <v>36643.58205375645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0.12187091636678003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7110.5700797224144</v>
      </c>
      <c r="C60" s="33">
        <f>Input!E201</f>
        <v>536</v>
      </c>
      <c r="D60" s="17">
        <f>0.01*Input!F$58*(Adjust!$E237*Input!E201+Adjust!$F237*Input!F201)+10*(Adjust!$B237*Input!B201+Adjust!$C237*Input!C201+Adjust!$D237*Input!D201+Adjust!$G237*Input!G201)</f>
        <v>64841.617570465496</v>
      </c>
      <c r="E60" s="17">
        <f>10*(Adjust!$B237*Input!B201+Adjust!$C237*Input!C201+Adjust!$D237*Input!D201)</f>
        <v>59799.894370465496</v>
      </c>
      <c r="F60" s="17">
        <f>Adjust!E237*Input!$F$58*Input!$E201/100</f>
        <v>5041.7231999999995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0.91190462710405928</v>
      </c>
      <c r="J60" s="35">
        <f>IF(C60&lt;&gt;0,D60/C60,"")</f>
        <v>120.97316710907742</v>
      </c>
      <c r="K60" s="6">
        <f>IF(B60&lt;&gt;0,0.1*E60/B60,0)</f>
        <v>0.84099999999999986</v>
      </c>
      <c r="L60" s="17">
        <f>Adjust!B237*Input!$B201*10</f>
        <v>59799.894370465496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7.7754432861286887E-2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2070612.6289260881</v>
      </c>
      <c r="C62" s="33">
        <f>Input!E203</f>
        <v>81818</v>
      </c>
      <c r="D62" s="17">
        <f>0.01*Input!F$58*(Adjust!$E239*Input!E203+Adjust!$F239*Input!F203)+10*(Adjust!$B239*Input!B203+Adjust!$C239*Input!C203+Adjust!$D239*Input!D203+Adjust!$G239*Input!G203)</f>
        <v>31140109.967564423</v>
      </c>
      <c r="E62" s="17">
        <f>10*(Adjust!$B239*Input!B203+Adjust!$C239*Input!C203+Adjust!$D239*Input!D203)</f>
        <v>29663802.339164421</v>
      </c>
      <c r="F62" s="17">
        <f>Adjust!E239*Input!$F$58*Input!$E203/100</f>
        <v>1476307.6284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1.5039080479150304</v>
      </c>
      <c r="J62" s="35">
        <f>IF(C62&lt;&gt;0,D62/C62,"")</f>
        <v>380.60218983065369</v>
      </c>
      <c r="K62" s="6">
        <f>IF(B62&lt;&gt;0,0.1*E62/B62,0)</f>
        <v>1.4326099399166417</v>
      </c>
      <c r="L62" s="17">
        <f>Adjust!B239*Input!$B203*10</f>
        <v>29402513.479281597</v>
      </c>
      <c r="M62" s="17">
        <f>Adjust!C239*Input!$C203*10</f>
        <v>261288.8598828227</v>
      </c>
      <c r="N62" s="17">
        <f>Adjust!D239*Input!$D203*10</f>
        <v>0</v>
      </c>
      <c r="O62" s="29">
        <f>IF(E62&lt;&gt;0,$L62/E62,"")</f>
        <v>0.99119165989257385</v>
      </c>
      <c r="P62" s="29">
        <f>IF(E62&lt;&gt;0,$M62/E62,"")</f>
        <v>8.8083401074261197E-3</v>
      </c>
      <c r="Q62" s="29">
        <f>IF(E62&lt;&gt;0,$N62/E62,"")</f>
        <v>0</v>
      </c>
      <c r="R62" s="29">
        <f>IF(D62&lt;&gt;0,$F62/D62,"")</f>
        <v>4.740855539488216E-2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283.42760310235963</v>
      </c>
      <c r="C63" s="33">
        <f>Input!E204</f>
        <v>5</v>
      </c>
      <c r="D63" s="17">
        <f>0.01*Input!F$58*(Adjust!$E240*Input!E204+Adjust!$F240*Input!F204)+10*(Adjust!$B240*Input!B204+Adjust!$C240*Input!C204+Adjust!$D240*Input!D204+Adjust!$G240*Input!G204)</f>
        <v>2835.6979192403087</v>
      </c>
      <c r="E63" s="17">
        <f>10*(Adjust!$B240*Input!B204+Adjust!$C240*Input!C204+Adjust!$D240*Input!D204)</f>
        <v>2771.6479192403085</v>
      </c>
      <c r="F63" s="17">
        <f>Adjust!E240*Input!$F$58*Input!$E204/100</f>
        <v>64.05</v>
      </c>
      <c r="G63" s="17">
        <f>Adjust!F240*Input!$F$58*Input!$F204/100</f>
        <v>0</v>
      </c>
      <c r="H63" s="17">
        <f>Adjust!G240*Input!$G204*10</f>
        <v>0</v>
      </c>
      <c r="I63" s="6">
        <f>IF(B63&lt;&gt;0,0.1*D63/B63,"")</f>
        <v>1.0005016759839722</v>
      </c>
      <c r="J63" s="35">
        <f>IF(C63&lt;&gt;0,D63/C63,"")</f>
        <v>567.13958384806176</v>
      </c>
      <c r="K63" s="6">
        <f>IF(B63&lt;&gt;0,0.1*E63/B63,0)</f>
        <v>0.97790331248693885</v>
      </c>
      <c r="L63" s="17">
        <f>Adjust!B240*Input!$B204*10</f>
        <v>2743.0912676743537</v>
      </c>
      <c r="M63" s="17">
        <f>Adjust!C240*Input!$C204*10</f>
        <v>28.556651565954951</v>
      </c>
      <c r="N63" s="17">
        <f>Adjust!D240*Input!$D204*10</f>
        <v>0</v>
      </c>
      <c r="O63" s="29">
        <f>IF(E63&lt;&gt;0,$L63/E63,"")</f>
        <v>0.98969686901149334</v>
      </c>
      <c r="P63" s="29">
        <f>IF(E63&lt;&gt;0,$M63/E63,"")</f>
        <v>1.0303130988506704E-2</v>
      </c>
      <c r="Q63" s="29">
        <f>IF(E63&lt;&gt;0,$N63/E63,"")</f>
        <v>0</v>
      </c>
      <c r="R63" s="29">
        <f>IF(D63&lt;&gt;0,$F63/D63,"")</f>
        <v>2.2587032125466724E-2</v>
      </c>
      <c r="S63" s="29">
        <f>IF(D63&lt;&gt;0,$G63/D63,"")</f>
        <v>0</v>
      </c>
      <c r="T63" s="29">
        <f>IF(D63&lt;&gt;0,$H63/D63,"")</f>
        <v>0</v>
      </c>
      <c r="U63" s="10"/>
    </row>
    <row r="64" spans="1:21" x14ac:dyDescent="0.25">
      <c r="A64" s="11" t="s">
        <v>242</v>
      </c>
      <c r="B64" s="17">
        <f>Input!B205+Input!C205+Input!D205</f>
        <v>898.85374030275432</v>
      </c>
      <c r="C64" s="33">
        <f>Input!E205</f>
        <v>27</v>
      </c>
      <c r="D64" s="17">
        <f>0.01*Input!F$58*(Adjust!$E241*Input!E205+Adjust!$F241*Input!F205)+10*(Adjust!$B241*Input!B205+Adjust!$C241*Input!C205+Adjust!$D241*Input!D205+Adjust!$G241*Input!G205)</f>
        <v>7361.7241562925738</v>
      </c>
      <c r="E64" s="17">
        <f>10*(Adjust!$B241*Input!B205+Adjust!$C241*Input!C205+Adjust!$D241*Input!D205)</f>
        <v>7107.7567562925733</v>
      </c>
      <c r="F64" s="17">
        <f>Adjust!E241*Input!$F$58*Input!$E205/100</f>
        <v>253.96739999999997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0.8190124628966865</v>
      </c>
      <c r="J64" s="35">
        <f>IF(C64&lt;&gt;0,D64/C64,"")</f>
        <v>272.65645023305831</v>
      </c>
      <c r="K64" s="6">
        <f>IF(B64&lt;&gt;0,0.1*E64/B64,0)</f>
        <v>0.7907578772380166</v>
      </c>
      <c r="L64" s="17">
        <f>Adjust!B241*Input!$B205*10</f>
        <v>7060.3842534214637</v>
      </c>
      <c r="M64" s="17">
        <f>Adjust!C241*Input!$C205*10</f>
        <v>47.3725028711089</v>
      </c>
      <c r="N64" s="17">
        <f>Adjust!D241*Input!$D205*10</f>
        <v>0</v>
      </c>
      <c r="O64" s="29">
        <f>IF(E64&lt;&gt;0,$L64/E64,"")</f>
        <v>0.99333509790846874</v>
      </c>
      <c r="P64" s="29">
        <f>IF(E64&lt;&gt;0,$M64/E64,"")</f>
        <v>6.6649020915311311E-3</v>
      </c>
      <c r="Q64" s="29">
        <f>IF(E64&lt;&gt;0,$N64/E64,"")</f>
        <v>0</v>
      </c>
      <c r="R64" s="29">
        <f>IF(D64&lt;&gt;0,$F64/D64,"")</f>
        <v>3.4498358619280307E-2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5440.1915002046153</v>
      </c>
      <c r="C66" s="33">
        <f>Input!E207</f>
        <v>710</v>
      </c>
      <c r="D66" s="17">
        <f>0.01*Input!F$58*(Adjust!$E243*Input!E207+Adjust!$F243*Input!F207)+10*(Adjust!$B243*Input!B207+Adjust!$C243*Input!C207+Adjust!$D243*Input!D207+Adjust!$G243*Input!G207)</f>
        <v>14688.517050552462</v>
      </c>
      <c r="E66" s="17">
        <f>10*(Adjust!$B243*Input!B207+Adjust!$C243*Input!C207+Adjust!$D243*Input!D207)</f>
        <v>14688.517050552462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0.27000000000000007</v>
      </c>
      <c r="J66" s="35">
        <f>IF(C66&lt;&gt;0,D66/C66,"")</f>
        <v>20.688052183876707</v>
      </c>
      <c r="K66" s="6">
        <f>IF(B66&lt;&gt;0,0.1*E66/B66,0)</f>
        <v>0.27000000000000007</v>
      </c>
      <c r="L66" s="17">
        <f>Adjust!B243*Input!$B207*10</f>
        <v>14688.517050552462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888700.21103394183</v>
      </c>
      <c r="C70" s="33">
        <f>Input!E211</f>
        <v>8226</v>
      </c>
      <c r="D70" s="17">
        <f>0.01*Input!F$58*(Adjust!$E247*Input!E211+Adjust!$F247*Input!F211)+10*(Adjust!$B247*Input!B211+Adjust!$C247*Input!C211+Adjust!$D247*Input!D211+Adjust!$G247*Input!G211)</f>
        <v>13962768.685262013</v>
      </c>
      <c r="E70" s="17">
        <f>10*(Adjust!$B247*Input!B211+Adjust!$C247*Input!C211+Adjust!$D247*Input!D211)</f>
        <v>13249831.136462014</v>
      </c>
      <c r="F70" s="17">
        <f>Adjust!E247*Input!$F$58*Input!$E211/100</f>
        <v>712937.54879999999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1.5711449723880777</v>
      </c>
      <c r="J70" s="35">
        <f>IF(C70&lt;&gt;0,D70/C70,"")</f>
        <v>1697.3946857843439</v>
      </c>
      <c r="K70" s="6">
        <f>IF(B70&lt;&gt;0,0.1*E70/B70,0)</f>
        <v>1.4909224699121815</v>
      </c>
      <c r="L70" s="17">
        <f>Adjust!B247*Input!$B211*10</f>
        <v>13163131.480051395</v>
      </c>
      <c r="M70" s="17">
        <f>Adjust!C247*Input!$C211*10</f>
        <v>86699.656410618598</v>
      </c>
      <c r="N70" s="17">
        <f>Adjust!D247*Input!$D211*10</f>
        <v>0</v>
      </c>
      <c r="O70" s="29">
        <f>IF(E70&lt;&gt;0,$L70/E70,"")</f>
        <v>0.99345654631235014</v>
      </c>
      <c r="P70" s="29">
        <f>IF(E70&lt;&gt;0,$M70/E70,"")</f>
        <v>6.5434536876497317E-3</v>
      </c>
      <c r="Q70" s="29">
        <f>IF(E70&lt;&gt;0,$N70/E70,"")</f>
        <v>0</v>
      </c>
      <c r="R70" s="29">
        <f>IF(D70&lt;&gt;0,$F70/D70,"")</f>
        <v>5.1059898281672469E-2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580.86799878030456</v>
      </c>
      <c r="C71" s="33">
        <f>Input!E212</f>
        <v>10</v>
      </c>
      <c r="D71" s="17">
        <f>0.01*Input!F$58*(Adjust!$E248*Input!E212+Adjust!$F248*Input!F212)+10*(Adjust!$B248*Input!B212+Adjust!$C248*Input!C212+Adjust!$D248*Input!D212+Adjust!$G248*Input!G212)</f>
        <v>6736.5676684666041</v>
      </c>
      <c r="E71" s="17">
        <f>10*(Adjust!$B248*Input!B212+Adjust!$C248*Input!C212+Adjust!$D248*Input!D212)</f>
        <v>6121.687668466604</v>
      </c>
      <c r="F71" s="17">
        <f>Adjust!E248*Input!$F$58*Input!$E212/100</f>
        <v>614.88</v>
      </c>
      <c r="G71" s="17">
        <f>Adjust!F248*Input!$F$58*Input!$F212/100</f>
        <v>0</v>
      </c>
      <c r="H71" s="17">
        <f>Adjust!G248*Input!$G212*10</f>
        <v>0</v>
      </c>
      <c r="I71" s="6">
        <f>IF(B71&lt;&gt;0,0.1*D71/B71,"")</f>
        <v>1.1597415734059924</v>
      </c>
      <c r="J71" s="35">
        <f>IF(C71&lt;&gt;0,D71/C71,"")</f>
        <v>673.65676684666039</v>
      </c>
      <c r="K71" s="6">
        <f>IF(B71&lt;&gt;0,0.1*E71/B71,0)</f>
        <v>1.0538861981243255</v>
      </c>
      <c r="L71" s="17">
        <f>Adjust!B248*Input!$B212*10</f>
        <v>6080.9416124314685</v>
      </c>
      <c r="M71" s="17">
        <f>Adjust!C248*Input!$C212*10</f>
        <v>40.74605603513681</v>
      </c>
      <c r="N71" s="17">
        <f>Adjust!D248*Input!$D212*10</f>
        <v>0</v>
      </c>
      <c r="O71" s="29">
        <f>IF(E71&lt;&gt;0,$L71/E71,"")</f>
        <v>0.99334398318865202</v>
      </c>
      <c r="P71" s="29">
        <f>IF(E71&lt;&gt;0,$M71/E71,"")</f>
        <v>6.6560168113482211E-3</v>
      </c>
      <c r="Q71" s="29">
        <f>IF(E71&lt;&gt;0,$N71/E71,"")</f>
        <v>0</v>
      </c>
      <c r="R71" s="29">
        <f>IF(D71&lt;&gt;0,$F71/D71,"")</f>
        <v>9.1274968242093038E-2</v>
      </c>
      <c r="S71" s="29">
        <f>IF(D71&lt;&gt;0,$G71/D71,"")</f>
        <v>0</v>
      </c>
      <c r="T71" s="29">
        <f>IF(D71&lt;&gt;0,$H71/D71,"")</f>
        <v>0</v>
      </c>
      <c r="U71" s="10"/>
    </row>
    <row r="72" spans="1:21" x14ac:dyDescent="0.25">
      <c r="A72" s="11" t="s">
        <v>248</v>
      </c>
      <c r="B72" s="17">
        <f>Input!B213+Input!C213+Input!D213</f>
        <v>4296.4314629385217</v>
      </c>
      <c r="C72" s="33">
        <f>Input!E213</f>
        <v>50</v>
      </c>
      <c r="D72" s="17">
        <f>0.01*Input!F$58*(Adjust!$E249*Input!E213+Adjust!$F249*Input!F213)+10*(Adjust!$B249*Input!B213+Adjust!$C249*Input!C213+Adjust!$D249*Input!D213+Adjust!$G249*Input!G213)</f>
        <v>35675.023100451384</v>
      </c>
      <c r="E72" s="17">
        <f>10*(Adjust!$B249*Input!B213+Adjust!$C249*Input!C213+Adjust!$D249*Input!D213)</f>
        <v>33420.463100451387</v>
      </c>
      <c r="F72" s="17">
        <f>Adjust!E249*Input!$F$58*Input!$E213/100</f>
        <v>2254.56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0.83034079347449063</v>
      </c>
      <c r="J72" s="35">
        <f>IF(C72&lt;&gt;0,D72/C72,"")</f>
        <v>713.50046200902773</v>
      </c>
      <c r="K72" s="6">
        <f>IF(B72&lt;&gt;0,0.1*E72/B72,0)</f>
        <v>0.77786561682037492</v>
      </c>
      <c r="L72" s="17">
        <f>Adjust!B249*Input!$B213*10</f>
        <v>33204.804152835568</v>
      </c>
      <c r="M72" s="17">
        <f>Adjust!C249*Input!$C213*10</f>
        <v>215.65894761582058</v>
      </c>
      <c r="N72" s="17">
        <f>Adjust!D249*Input!$D213*10</f>
        <v>0</v>
      </c>
      <c r="O72" s="29">
        <f>IF(E72&lt;&gt;0,$L72/E72,"")</f>
        <v>0.99354709876498071</v>
      </c>
      <c r="P72" s="29">
        <f>IF(E72&lt;&gt;0,$M72/E72,"")</f>
        <v>6.4529012350193265E-3</v>
      </c>
      <c r="Q72" s="29">
        <f>IF(E72&lt;&gt;0,$N72/E72,"")</f>
        <v>0</v>
      </c>
      <c r="R72" s="29">
        <f>IF(D72&lt;&gt;0,$F72/D72,"")</f>
        <v>6.3197155994875132E-2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0</v>
      </c>
      <c r="C74" s="33">
        <f>Input!E215</f>
        <v>0</v>
      </c>
      <c r="D74" s="17">
        <f>0.01*Input!F$58*(Adjust!$E251*Input!E215+Adjust!$F251*Input!F215)+10*(Adjust!$B251*Input!B215+Adjust!$C251*Input!C215+Adjust!$D251*Input!D215+Adjust!$G251*Input!G215)</f>
        <v>0</v>
      </c>
      <c r="E74" s="17">
        <f>10*(Adjust!$B251*Input!B215+Adjust!$C251*Input!C215+Adjust!$D251*Input!D215)</f>
        <v>0</v>
      </c>
      <c r="F74" s="17">
        <f>Adjust!E251*Input!$F$58*Input!$E215/100</f>
        <v>0</v>
      </c>
      <c r="G74" s="17">
        <f>Adjust!F251*Input!$F$58*Input!$F215/100</f>
        <v>0</v>
      </c>
      <c r="H74" s="17">
        <f>Adjust!G251*Input!$G215*10</f>
        <v>0</v>
      </c>
      <c r="I74" s="6" t="str">
        <f>IF(B74&lt;&gt;0,0.1*D74/B74,"")</f>
        <v/>
      </c>
      <c r="J74" s="35" t="str">
        <f>IF(C74&lt;&gt;0,D74/C74,"")</f>
        <v/>
      </c>
      <c r="K74" s="6">
        <f>IF(B74&lt;&gt;0,0.1*E74/B74,0)</f>
        <v>0</v>
      </c>
      <c r="L74" s="17">
        <f>Adjust!B251*Input!$B215*10</f>
        <v>0</v>
      </c>
      <c r="M74" s="17">
        <f>Adjust!C251*Input!$C215*10</f>
        <v>0</v>
      </c>
      <c r="N74" s="17">
        <f>Adjust!D251*Input!$D215*10</f>
        <v>0</v>
      </c>
      <c r="O74" s="29" t="str">
        <f>IF(E74&lt;&gt;0,$L74/E74,"")</f>
        <v/>
      </c>
      <c r="P74" s="29" t="str">
        <f>IF(E74&lt;&gt;0,$M74/E74,"")</f>
        <v/>
      </c>
      <c r="Q74" s="29" t="str">
        <f>IF(E74&lt;&gt;0,$N74/E74,"")</f>
        <v/>
      </c>
      <c r="R74" s="29" t="str">
        <f>IF(D74&lt;&gt;0,$F74/D74,"")</f>
        <v/>
      </c>
      <c r="S74" s="29" t="str">
        <f>IF(D74&lt;&gt;0,$G74/D74,"")</f>
        <v/>
      </c>
      <c r="T74" s="29" t="str">
        <f>IF(D74&lt;&gt;0,$H74/D74,"")</f>
        <v/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25527.611262648599</v>
      </c>
      <c r="C76" s="33">
        <f>Input!E217</f>
        <v>155</v>
      </c>
      <c r="D76" s="17">
        <f>0.01*Input!F$58*(Adjust!$E253*Input!E217+Adjust!$F253*Input!F217)+10*(Adjust!$B253*Input!B217+Adjust!$C253*Input!C217+Adjust!$D253*Input!D217+Adjust!$G253*Input!G217)</f>
        <v>353875.66532074579</v>
      </c>
      <c r="E76" s="17">
        <f>10*(Adjust!$B253*Input!B217+Adjust!$C253*Input!C217+Adjust!$D253*Input!D217)</f>
        <v>224026.36832074579</v>
      </c>
      <c r="F76" s="17">
        <f>Adjust!E253*Input!$F$58*Input!$E217/100</f>
        <v>129849.29699999999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1.3862466866946082</v>
      </c>
      <c r="J76" s="35">
        <f>IF(C76&lt;&gt;0,D76/C76,"")</f>
        <v>2283.0688085209404</v>
      </c>
      <c r="K76" s="6">
        <f>IF(B76&lt;&gt;0,0.1*E76/B76,0)</f>
        <v>0.87758453392204361</v>
      </c>
      <c r="L76" s="17">
        <f>Adjust!B253*Input!$B217*10</f>
        <v>223088.01635955967</v>
      </c>
      <c r="M76" s="17">
        <f>Adjust!C253*Input!$C217*10</f>
        <v>938.35196118612373</v>
      </c>
      <c r="N76" s="17">
        <f>Adjust!D253*Input!$D217*10</f>
        <v>0</v>
      </c>
      <c r="O76" s="29">
        <f>IF(E76&lt;&gt;0,$L76/E76,"")</f>
        <v>0.99581142180619264</v>
      </c>
      <c r="P76" s="29">
        <f>IF(E76&lt;&gt;0,$M76/E76,"")</f>
        <v>4.1885781938073244E-3</v>
      </c>
      <c r="Q76" s="29">
        <f>IF(E76&lt;&gt;0,$N76/E76,"")</f>
        <v>0</v>
      </c>
      <c r="R76" s="29">
        <f>IF(D76&lt;&gt;0,$F76/D76,"")</f>
        <v>0.3669348014713224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0</v>
      </c>
      <c r="C82" s="33">
        <f>Input!E223</f>
        <v>0</v>
      </c>
      <c r="D82" s="17">
        <f>0.01*Input!F$58*(Adjust!$E259*Input!E223+Adjust!$F259*Input!F223)+10*(Adjust!$B259*Input!B223+Adjust!$C259*Input!C223+Adjust!$D259*Input!D223+Adjust!$G259*Input!G223)</f>
        <v>0</v>
      </c>
      <c r="E82" s="17">
        <f>10*(Adjust!$B259*Input!B223+Adjust!$C259*Input!C223+Adjust!$D259*Input!D223)</f>
        <v>0</v>
      </c>
      <c r="F82" s="17">
        <f>Adjust!E259*Input!$F$58*Input!$E223/100</f>
        <v>0</v>
      </c>
      <c r="G82" s="17">
        <f>Adjust!F259*Input!$F$58*Input!$F223/100</f>
        <v>0</v>
      </c>
      <c r="H82" s="17">
        <f>Adjust!G259*Input!$G223*10</f>
        <v>0</v>
      </c>
      <c r="I82" s="6" t="str">
        <f>IF(B82&lt;&gt;0,0.1*D82/B82,"")</f>
        <v/>
      </c>
      <c r="J82" s="35" t="str">
        <f>IF(C82&lt;&gt;0,D82/C82,"")</f>
        <v/>
      </c>
      <c r="K82" s="6">
        <f>IF(B82&lt;&gt;0,0.1*E82/B82,0)</f>
        <v>0</v>
      </c>
      <c r="L82" s="17">
        <f>Adjust!B259*Input!$B223*10</f>
        <v>0</v>
      </c>
      <c r="M82" s="17">
        <f>Adjust!C259*Input!$C223*10</f>
        <v>0</v>
      </c>
      <c r="N82" s="17">
        <f>Adjust!D259*Input!$D223*10</f>
        <v>0</v>
      </c>
      <c r="O82" s="29" t="str">
        <f>IF(E82&lt;&gt;0,$L82/E82,"")</f>
        <v/>
      </c>
      <c r="P82" s="29" t="str">
        <f>IF(E82&lt;&gt;0,$M82/E82,"")</f>
        <v/>
      </c>
      <c r="Q82" s="29" t="str">
        <f>IF(E82&lt;&gt;0,$N82/E82,"")</f>
        <v/>
      </c>
      <c r="R82" s="29" t="str">
        <f>IF(D82&lt;&gt;0,$F82/D82,"")</f>
        <v/>
      </c>
      <c r="S82" s="29" t="str">
        <f>IF(D82&lt;&gt;0,$G82/D82,"")</f>
        <v/>
      </c>
      <c r="T82" s="29" t="str">
        <f>IF(D82&lt;&gt;0,$H82/D82,"")</f>
        <v/>
      </c>
      <c r="U82" s="10"/>
    </row>
    <row r="83" spans="1:21" x14ac:dyDescent="0.25">
      <c r="A83" s="11" t="s">
        <v>255</v>
      </c>
      <c r="B83" s="17">
        <f>Input!B224+Input!C224+Input!D224</f>
        <v>0</v>
      </c>
      <c r="C83" s="33">
        <f>Input!E224</f>
        <v>0</v>
      </c>
      <c r="D83" s="17">
        <f>0.01*Input!F$58*(Adjust!$E260*Input!E224+Adjust!$F260*Input!F224)+10*(Adjust!$B260*Input!B224+Adjust!$C260*Input!C224+Adjust!$D260*Input!D224+Adjust!$G260*Input!G224)</f>
        <v>0</v>
      </c>
      <c r="E83" s="17">
        <f>10*(Adjust!$B260*Input!B224+Adjust!$C260*Input!C224+Adjust!$D260*Input!D224)</f>
        <v>0</v>
      </c>
      <c r="F83" s="17">
        <f>Adjust!E260*Input!$F$58*Input!$E224/100</f>
        <v>0</v>
      </c>
      <c r="G83" s="17">
        <f>Adjust!F260*Input!$F$58*Input!$F224/100</f>
        <v>0</v>
      </c>
      <c r="H83" s="17">
        <f>Adjust!G260*Input!$G224*10</f>
        <v>0</v>
      </c>
      <c r="I83" s="6" t="str">
        <f>IF(B83&lt;&gt;0,0.1*D83/B83,"")</f>
        <v/>
      </c>
      <c r="J83" s="35" t="str">
        <f>IF(C83&lt;&gt;0,D83/C83,"")</f>
        <v/>
      </c>
      <c r="K83" s="6">
        <f>IF(B83&lt;&gt;0,0.1*E83/B83,0)</f>
        <v>0</v>
      </c>
      <c r="L83" s="17">
        <f>Adjust!B260*Input!$B224*10</f>
        <v>0</v>
      </c>
      <c r="M83" s="17">
        <f>Adjust!C260*Input!$C224*10</f>
        <v>0</v>
      </c>
      <c r="N83" s="17">
        <f>Adjust!D260*Input!$D224*10</f>
        <v>0</v>
      </c>
      <c r="O83" s="29" t="str">
        <f>IF(E83&lt;&gt;0,$L83/E83,"")</f>
        <v/>
      </c>
      <c r="P83" s="29" t="str">
        <f>IF(E83&lt;&gt;0,$M83/E83,"")</f>
        <v/>
      </c>
      <c r="Q83" s="29" t="str">
        <f>IF(E83&lt;&gt;0,$N83/E83,"")</f>
        <v/>
      </c>
      <c r="R83" s="29" t="str">
        <f>IF(D83&lt;&gt;0,$F83/D83,"")</f>
        <v/>
      </c>
      <c r="S83" s="29" t="str">
        <f>IF(D83&lt;&gt;0,$G83/D83,"")</f>
        <v/>
      </c>
      <c r="T83" s="29" t="str">
        <f>IF(D83&lt;&gt;0,$H83/D83,"")</f>
        <v/>
      </c>
      <c r="U83" s="10"/>
    </row>
    <row r="84" spans="1:21" x14ac:dyDescent="0.25">
      <c r="A84" s="11" t="s">
        <v>256</v>
      </c>
      <c r="B84" s="17">
        <f>Input!B225+Input!C225+Input!D225</f>
        <v>0</v>
      </c>
      <c r="C84" s="33">
        <f>Input!E225</f>
        <v>0</v>
      </c>
      <c r="D84" s="17">
        <f>0.01*Input!F$58*(Adjust!$E261*Input!E225+Adjust!$F261*Input!F225)+10*(Adjust!$B261*Input!B225+Adjust!$C261*Input!C225+Adjust!$D261*Input!D225+Adjust!$G261*Input!G225)</f>
        <v>0</v>
      </c>
      <c r="E84" s="17">
        <f>10*(Adjust!$B261*Input!B225+Adjust!$C261*Input!C225+Adjust!$D261*Input!D225)</f>
        <v>0</v>
      </c>
      <c r="F84" s="17">
        <f>Adjust!E261*Input!$F$58*Input!$E225/100</f>
        <v>0</v>
      </c>
      <c r="G84" s="17">
        <f>Adjust!F261*Input!$F$58*Input!$F225/100</f>
        <v>0</v>
      </c>
      <c r="H84" s="17">
        <f>Adjust!G261*Input!$G225*10</f>
        <v>0</v>
      </c>
      <c r="I84" s="6" t="str">
        <f>IF(B84&lt;&gt;0,0.1*D84/B84,"")</f>
        <v/>
      </c>
      <c r="J84" s="35" t="str">
        <f>IF(C84&lt;&gt;0,D84/C84,"")</f>
        <v/>
      </c>
      <c r="K84" s="6">
        <f>IF(B84&lt;&gt;0,0.1*E84/B84,0)</f>
        <v>0</v>
      </c>
      <c r="L84" s="17">
        <f>Adjust!B261*Input!$B225*10</f>
        <v>0</v>
      </c>
      <c r="M84" s="17">
        <f>Adjust!C261*Input!$C225*10</f>
        <v>0</v>
      </c>
      <c r="N84" s="17">
        <f>Adjust!D261*Input!$D225*10</f>
        <v>0</v>
      </c>
      <c r="O84" s="29" t="str">
        <f>IF(E84&lt;&gt;0,$L84/E84,"")</f>
        <v/>
      </c>
      <c r="P84" s="29" t="str">
        <f>IF(E84&lt;&gt;0,$M84/E84,"")</f>
        <v/>
      </c>
      <c r="Q84" s="29" t="str">
        <f>IF(E84&lt;&gt;0,$N84/E84,"")</f>
        <v/>
      </c>
      <c r="R84" s="29" t="str">
        <f>IF(D84&lt;&gt;0,$F84/D84,"")</f>
        <v/>
      </c>
      <c r="S84" s="29" t="str">
        <f>IF(D84&lt;&gt;0,$G84/D84,"")</f>
        <v/>
      </c>
      <c r="T84" s="29" t="str">
        <f>IF(D84&lt;&gt;0,$H84/D84,"")</f>
        <v/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2983519.330719565</v>
      </c>
      <c r="C86" s="33">
        <f>Input!E227</f>
        <v>8177</v>
      </c>
      <c r="D86" s="17">
        <f>0.01*Input!F$58*(Adjust!$E263*Input!E227+Adjust!$F263*Input!F227)+10*(Adjust!$B263*Input!B227+Adjust!$C263*Input!C227+Adjust!$D263*Input!D227+Adjust!$G263*Input!G227)</f>
        <v>52645690.495382451</v>
      </c>
      <c r="E86" s="17">
        <f>10*(Adjust!$B263*Input!B227+Adjust!$C263*Input!C227+Adjust!$D263*Input!D227)</f>
        <v>38497964.750822455</v>
      </c>
      <c r="F86" s="17">
        <f>Adjust!E263*Input!$F$58*Input!$E227/100</f>
        <v>235831.22159999999</v>
      </c>
      <c r="G86" s="17">
        <f>Adjust!F263*Input!$F$58*Input!$F227/100</f>
        <v>12675275.4</v>
      </c>
      <c r="H86" s="17">
        <f>Adjust!G263*Input!$G227*10</f>
        <v>1236619.1229599998</v>
      </c>
      <c r="I86" s="6">
        <f>IF(B86&lt;&gt;0,0.1*D86/B86,"")</f>
        <v>1.7645500048657425</v>
      </c>
      <c r="J86" s="35">
        <f>IF(C86&lt;&gt;0,D86/C86,"")</f>
        <v>6438.2647053176534</v>
      </c>
      <c r="K86" s="6">
        <f>IF(B86&lt;&gt;0,0.1*E86/B86,0)</f>
        <v>1.2903541248897328</v>
      </c>
      <c r="L86" s="17">
        <f>Adjust!B263*Input!$B227*10</f>
        <v>32466277.93554103</v>
      </c>
      <c r="M86" s="17">
        <f>Adjust!C263*Input!$C227*10</f>
        <v>5507087.4704374978</v>
      </c>
      <c r="N86" s="17">
        <f>Adjust!D263*Input!$D227*10</f>
        <v>524599.344843923</v>
      </c>
      <c r="O86" s="29">
        <f>IF(E86&lt;&gt;0,$L86/E86,"")</f>
        <v>0.84332452756083509</v>
      </c>
      <c r="P86" s="29">
        <f>IF(E86&lt;&gt;0,$M86/E86,"")</f>
        <v>0.14304879507480578</v>
      </c>
      <c r="Q86" s="29">
        <f>IF(E86&lt;&gt;0,$N86/E86,"")</f>
        <v>1.3626677364359E-2</v>
      </c>
      <c r="R86" s="29">
        <f>IF(D86&lt;&gt;0,$F86/D86,"")</f>
        <v>4.4795921447869456E-3</v>
      </c>
      <c r="S86" s="29">
        <f>IF(D86&lt;&gt;0,$G86/D86,"")</f>
        <v>0.24076567864774701</v>
      </c>
      <c r="T86" s="29">
        <f>IF(D86&lt;&gt;0,$H86/D86,"")</f>
        <v>2.3489465354594667E-2</v>
      </c>
      <c r="U86" s="10"/>
    </row>
    <row r="87" spans="1:21" x14ac:dyDescent="0.25">
      <c r="A87" s="11" t="s">
        <v>258</v>
      </c>
      <c r="B87" s="17">
        <f>Input!B228+Input!C228+Input!D228</f>
        <v>5745.3207968482911</v>
      </c>
      <c r="C87" s="33">
        <f>Input!E228</f>
        <v>20</v>
      </c>
      <c r="D87" s="17">
        <f>0.01*Input!F$58*(Adjust!$E264*Input!E228+Adjust!$F264*Input!F228)+10*(Adjust!$B264*Input!B228+Adjust!$C264*Input!C228+Adjust!$D264*Input!D228+Adjust!$G264*Input!G228)</f>
        <v>77739.052202510924</v>
      </c>
      <c r="E87" s="17">
        <f>10*(Adjust!$B264*Input!B228+Adjust!$C264*Input!C228+Adjust!$D264*Input!D228)</f>
        <v>53226.606702510915</v>
      </c>
      <c r="F87" s="17">
        <f>Adjust!E264*Input!$F$58*Input!$E228/100</f>
        <v>409.18800000000005</v>
      </c>
      <c r="G87" s="17">
        <f>Adjust!F264*Input!$F$58*Input!$F228/100</f>
        <v>23131.200000000001</v>
      </c>
      <c r="H87" s="17">
        <f>Adjust!G264*Input!$G228*10</f>
        <v>972.05749999999989</v>
      </c>
      <c r="I87" s="6">
        <f>IF(B87&lt;&gt;0,0.1*D87/B87,"")</f>
        <v>1.3530846222748121</v>
      </c>
      <c r="J87" s="35">
        <f>IF(C87&lt;&gt;0,D87/C87,"")</f>
        <v>3886.952610125546</v>
      </c>
      <c r="K87" s="6">
        <f>IF(B87&lt;&gt;0,0.1*E87/B87,0)</f>
        <v>0.92643402491483884</v>
      </c>
      <c r="L87" s="17">
        <f>Adjust!B264*Input!$B228*10</f>
        <v>44941.914596798124</v>
      </c>
      <c r="M87" s="17">
        <f>Adjust!C264*Input!$C228*10</f>
        <v>7573.0283255738796</v>
      </c>
      <c r="N87" s="17">
        <f>Adjust!D264*Input!$D228*10</f>
        <v>711.66378013891801</v>
      </c>
      <c r="O87" s="29">
        <f>IF(E87&lt;&gt;0,$L87/E87,"")</f>
        <v>0.84435054911509189</v>
      </c>
      <c r="P87" s="29">
        <f>IF(E87&lt;&gt;0,$M87/E87,"")</f>
        <v>0.14227899907090319</v>
      </c>
      <c r="Q87" s="29">
        <f>IF(E87&lt;&gt;0,$N87/E87,"")</f>
        <v>1.3370451814005004E-2</v>
      </c>
      <c r="R87" s="29">
        <f>IF(D87&lt;&gt;0,$F87/D87,"")</f>
        <v>5.2636093238448761E-3</v>
      </c>
      <c r="S87" s="29">
        <f>IF(D87&lt;&gt;0,$G87/D87,"")</f>
        <v>0.29754929272539904</v>
      </c>
      <c r="T87" s="29">
        <f>IF(D87&lt;&gt;0,$H87/D87,"")</f>
        <v>1.2504107941370078E-2</v>
      </c>
      <c r="U87" s="10"/>
    </row>
    <row r="88" spans="1:21" x14ac:dyDescent="0.25">
      <c r="A88" s="11" t="s">
        <v>259</v>
      </c>
      <c r="B88" s="17">
        <f>Input!B229+Input!C229+Input!D229</f>
        <v>84730.753666193748</v>
      </c>
      <c r="C88" s="33">
        <f>Input!E229</f>
        <v>202</v>
      </c>
      <c r="D88" s="17">
        <f>0.01*Input!F$58*(Adjust!$E265*Input!E229+Adjust!$F265*Input!F229)+10*(Adjust!$B265*Input!B229+Adjust!$C265*Input!C229+Adjust!$D265*Input!D229+Adjust!$G265*Input!G229)</f>
        <v>856587.59210613719</v>
      </c>
      <c r="E88" s="17">
        <f>10*(Adjust!$B265*Input!B229+Adjust!$C265*Input!C229+Adjust!$D265*Input!D229)</f>
        <v>545117.30834613717</v>
      </c>
      <c r="F88" s="17">
        <f>Adjust!E265*Input!$F$58*Input!$E229/100</f>
        <v>3031.2119999999995</v>
      </c>
      <c r="G88" s="17">
        <f>Adjust!F265*Input!$F$58*Input!$F229/100</f>
        <v>297191.99999999994</v>
      </c>
      <c r="H88" s="17">
        <f>Adjust!G265*Input!$G229*10</f>
        <v>11247.071759999999</v>
      </c>
      <c r="I88" s="6">
        <f>IF(B88&lt;&gt;0,0.1*D88/B88,"")</f>
        <v>1.0109524051689185</v>
      </c>
      <c r="J88" s="35">
        <f>IF(C88&lt;&gt;0,D88/C88,"")</f>
        <v>4240.5326341887976</v>
      </c>
      <c r="K88" s="6">
        <f>IF(B88&lt;&gt;0,0.1*E88/B88,0)</f>
        <v>0.64335236588793676</v>
      </c>
      <c r="L88" s="17">
        <f>Adjust!B265*Input!$B229*10</f>
        <v>461643.61340837635</v>
      </c>
      <c r="M88" s="17">
        <f>Adjust!C265*Input!$C229*10</f>
        <v>75001.730747096983</v>
      </c>
      <c r="N88" s="17">
        <f>Adjust!D265*Input!$D229*10</f>
        <v>8471.9641906639026</v>
      </c>
      <c r="O88" s="29">
        <f>IF(E88&lt;&gt;0,$L88/E88,"")</f>
        <v>0.84687021736474211</v>
      </c>
      <c r="P88" s="29">
        <f>IF(E88&lt;&gt;0,$M88/E88,"")</f>
        <v>0.1375882394463846</v>
      </c>
      <c r="Q88" s="29">
        <f>IF(E88&lt;&gt;0,$N88/E88,"")</f>
        <v>1.5541543188873389E-2</v>
      </c>
      <c r="R88" s="29">
        <f>IF(D88&lt;&gt;0,$F88/D88,"")</f>
        <v>3.5387064065999351E-3</v>
      </c>
      <c r="S88" s="29">
        <f>IF(D88&lt;&gt;0,$G88/D88,"")</f>
        <v>0.34694875659975211</v>
      </c>
      <c r="T88" s="29">
        <f>IF(D88&lt;&gt;0,$H88/D88,"")</f>
        <v>1.3130089512908106E-2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66008.757133923136</v>
      </c>
      <c r="C90" s="33">
        <f>Input!E231</f>
        <v>96</v>
      </c>
      <c r="D90" s="17">
        <f>0.01*Input!F$58*(Adjust!$E267*Input!E231+Adjust!$F267*Input!F231)+10*(Adjust!$B267*Input!B231+Adjust!$C267*Input!C231+Adjust!$D267*Input!D231+Adjust!$G267*Input!G231)</f>
        <v>1240379.6536194868</v>
      </c>
      <c r="E90" s="17">
        <f>10*(Adjust!$B267*Input!B231+Adjust!$C267*Input!C231+Adjust!$D267*Input!D231)</f>
        <v>712808.29376948671</v>
      </c>
      <c r="F90" s="17">
        <f>Adjust!E267*Input!$F$58*Input!$E231/100</f>
        <v>2094.1055999999999</v>
      </c>
      <c r="G90" s="17">
        <f>Adjust!F267*Input!$F$58*Input!$F231/100</f>
        <v>508447.2</v>
      </c>
      <c r="H90" s="17">
        <f>Adjust!G267*Input!$G231*10</f>
        <v>17030.054249999997</v>
      </c>
      <c r="I90" s="6">
        <f>IF(B90&lt;&gt;0,0.1*D90/B90,"")</f>
        <v>1.87911378349833</v>
      </c>
      <c r="J90" s="35">
        <f>IF(C90&lt;&gt;0,D90/C90,"")</f>
        <v>12920.621391869654</v>
      </c>
      <c r="K90" s="6">
        <f>IF(B90&lt;&gt;0,0.1*E90/B90,0)</f>
        <v>1.0798692851060534</v>
      </c>
      <c r="L90" s="17">
        <f>Adjust!B267*Input!$B231*10</f>
        <v>619952.48683974252</v>
      </c>
      <c r="M90" s="17">
        <f>Adjust!C267*Input!$C231*10</f>
        <v>83499.767534438841</v>
      </c>
      <c r="N90" s="17">
        <f>Adjust!D267*Input!$D231*10</f>
        <v>9356.0393953054245</v>
      </c>
      <c r="O90" s="29">
        <f>IF(E90&lt;&gt;0,$L90/E90,"")</f>
        <v>0.86973242631801839</v>
      </c>
      <c r="P90" s="29">
        <f>IF(E90&lt;&gt;0,$M90/E90,"")</f>
        <v>0.11714196967725185</v>
      </c>
      <c r="Q90" s="29">
        <f>IF(E90&lt;&gt;0,$N90/E90,"")</f>
        <v>1.3125604004729848E-2</v>
      </c>
      <c r="R90" s="29">
        <f>IF(D90&lt;&gt;0,$F90/D90,"")</f>
        <v>1.6882779348156027E-3</v>
      </c>
      <c r="S90" s="29">
        <f>IF(D90&lt;&gt;0,$G90/D90,"")</f>
        <v>0.40991256065538234</v>
      </c>
      <c r="T90" s="29">
        <f>IF(D90&lt;&gt;0,$H90/D90,"")</f>
        <v>1.3729711060888083E-2</v>
      </c>
      <c r="U90" s="10"/>
    </row>
    <row r="91" spans="1:21" x14ac:dyDescent="0.25">
      <c r="A91" s="11" t="s">
        <v>261</v>
      </c>
      <c r="B91" s="17">
        <f>Input!B232+Input!C232+Input!D232</f>
        <v>0</v>
      </c>
      <c r="C91" s="33">
        <f>Input!E232</f>
        <v>0</v>
      </c>
      <c r="D91" s="17">
        <f>0.01*Input!F$58*(Adjust!$E268*Input!E232+Adjust!$F268*Input!F232)+10*(Adjust!$B268*Input!B232+Adjust!$C268*Input!C232+Adjust!$D268*Input!D232+Adjust!$G268*Input!G232)</f>
        <v>0</v>
      </c>
      <c r="E91" s="17">
        <f>10*(Adjust!$B268*Input!B232+Adjust!$C268*Input!C232+Adjust!$D268*Input!D232)</f>
        <v>0</v>
      </c>
      <c r="F91" s="17">
        <f>Adjust!E268*Input!$F$58*Input!$E232/100</f>
        <v>0</v>
      </c>
      <c r="G91" s="17">
        <f>Adjust!F268*Input!$F$58*Input!$F232/100</f>
        <v>0</v>
      </c>
      <c r="H91" s="17">
        <f>Adjust!G268*Input!$G232*10</f>
        <v>0</v>
      </c>
      <c r="I91" s="6" t="str">
        <f>IF(B91&lt;&gt;0,0.1*D91/B91,"")</f>
        <v/>
      </c>
      <c r="J91" s="35" t="str">
        <f>IF(C91&lt;&gt;0,D91/C91,"")</f>
        <v/>
      </c>
      <c r="K91" s="6">
        <f>IF(B91&lt;&gt;0,0.1*E91/B91,0)</f>
        <v>0</v>
      </c>
      <c r="L91" s="17">
        <f>Adjust!B268*Input!$B232*10</f>
        <v>0</v>
      </c>
      <c r="M91" s="17">
        <f>Adjust!C268*Input!$C232*10</f>
        <v>0</v>
      </c>
      <c r="N91" s="17">
        <f>Adjust!D268*Input!$D232*10</f>
        <v>0</v>
      </c>
      <c r="O91" s="29" t="str">
        <f>IF(E91&lt;&gt;0,$L91/E91,"")</f>
        <v/>
      </c>
      <c r="P91" s="29" t="str">
        <f>IF(E91&lt;&gt;0,$M91/E91,"")</f>
        <v/>
      </c>
      <c r="Q91" s="29" t="str">
        <f>IF(E91&lt;&gt;0,$N91/E91,"")</f>
        <v/>
      </c>
      <c r="R91" s="29" t="str">
        <f>IF(D91&lt;&gt;0,$F91/D91,"")</f>
        <v/>
      </c>
      <c r="S91" s="29" t="str">
        <f>IF(D91&lt;&gt;0,$G91/D91,"")</f>
        <v/>
      </c>
      <c r="T91" s="29" t="str">
        <f>IF(D91&lt;&gt;0,$H91/D91,"")</f>
        <v/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7913872.9255860243</v>
      </c>
      <c r="C93" s="33">
        <f>Input!E234</f>
        <v>2929</v>
      </c>
      <c r="D93" s="17">
        <f>0.01*Input!F$58*(Adjust!$E270*Input!E234+Adjust!$F270*Input!F234)+10*(Adjust!$B270*Input!B234+Adjust!$C270*Input!C234+Adjust!$D270*Input!D234+Adjust!$G270*Input!G234)</f>
        <v>95313065.496109426</v>
      </c>
      <c r="E93" s="17">
        <f>10*(Adjust!$B270*Input!B234+Adjust!$C270*Input!C234+Adjust!$D270*Input!D234)</f>
        <v>55190898.709069431</v>
      </c>
      <c r="F93" s="17">
        <f>Adjust!E270*Input!$F$58*Input!$E234/100</f>
        <v>641921.98320000013</v>
      </c>
      <c r="G93" s="17">
        <f>Adjust!F270*Input!$F$58*Input!$F234/100</f>
        <v>38058144</v>
      </c>
      <c r="H93" s="17">
        <f>Adjust!G270*Input!$G234*10</f>
        <v>1422100.8038399999</v>
      </c>
      <c r="I93" s="6">
        <f>IF(B93&lt;&gt;0,0.1*D93/B93,"")</f>
        <v>1.2043795293699573</v>
      </c>
      <c r="J93" s="35">
        <f>IF(C93&lt;&gt;0,D93/C93,"")</f>
        <v>32541.162682181435</v>
      </c>
      <c r="K93" s="6">
        <f>IF(B93&lt;&gt;0,0.1*E93/B93,0)</f>
        <v>0.69739430021214976</v>
      </c>
      <c r="L93" s="17">
        <f>Adjust!B270*Input!$B234*10</f>
        <v>50373219.77555082</v>
      </c>
      <c r="M93" s="17">
        <f>Adjust!C270*Input!$C234*10</f>
        <v>4197800.6978144292</v>
      </c>
      <c r="N93" s="17">
        <f>Adjust!D270*Input!$D234*10</f>
        <v>619878.23570418614</v>
      </c>
      <c r="O93" s="29">
        <f>IF(E93&lt;&gt;0,$L93/E93,"")</f>
        <v>0.91270881529010273</v>
      </c>
      <c r="P93" s="29">
        <f>IF(E93&lt;&gt;0,$M93/E93,"")</f>
        <v>7.6059654689489803E-2</v>
      </c>
      <c r="Q93" s="29">
        <f>IF(E93&lt;&gt;0,$N93/E93,"")</f>
        <v>1.1231530020407559E-2</v>
      </c>
      <c r="R93" s="29">
        <f>IF(D93&lt;&gt;0,$F93/D93,"")</f>
        <v>6.7348792094637086E-3</v>
      </c>
      <c r="S93" s="29">
        <f>IF(D93&lt;&gt;0,$G93/D93,"")</f>
        <v>0.39929619094617719</v>
      </c>
      <c r="T93" s="29">
        <f>IF(D93&lt;&gt;0,$H93/D93,"")</f>
        <v>1.4920313353031841E-2</v>
      </c>
      <c r="U93" s="10"/>
    </row>
    <row r="94" spans="1:21" x14ac:dyDescent="0.25">
      <c r="A94" s="11" t="s">
        <v>263</v>
      </c>
      <c r="B94" s="17">
        <f>Input!B235+Input!C235+Input!D235</f>
        <v>36313.18014265447</v>
      </c>
      <c r="C94" s="33">
        <f>Input!E235</f>
        <v>7</v>
      </c>
      <c r="D94" s="17">
        <f>0.01*Input!F$58*(Adjust!$E271*Input!E235+Adjust!$F271*Input!F235)+10*(Adjust!$B271*Input!B235+Adjust!$C271*Input!C235+Adjust!$D271*Input!D235+Adjust!$G271*Input!G235)</f>
        <v>362384.31749465683</v>
      </c>
      <c r="E94" s="17">
        <f>10*(Adjust!$B271*Input!B235+Adjust!$C271*Input!C235+Adjust!$D271*Input!D235)</f>
        <v>225063.13123465684</v>
      </c>
      <c r="F94" s="17">
        <f>Adjust!E271*Input!$F$58*Input!$E235/100</f>
        <v>1288.1736000000001</v>
      </c>
      <c r="G94" s="17">
        <f>Adjust!F271*Input!$F$58*Input!$F235/100</f>
        <v>131247.59999999998</v>
      </c>
      <c r="H94" s="17">
        <f>Adjust!G271*Input!$G235*10</f>
        <v>4785.41266</v>
      </c>
      <c r="I94" s="6">
        <f>IF(B94&lt;&gt;0,0.1*D94/B94,"")</f>
        <v>0.99794156301113979</v>
      </c>
      <c r="J94" s="35">
        <f>IF(C94&lt;&gt;0,D94/C94,"")</f>
        <v>51769.188213522408</v>
      </c>
      <c r="K94" s="6">
        <f>IF(B94&lt;&gt;0,0.1*E94/B94,0)</f>
        <v>0.61978358918306764</v>
      </c>
      <c r="L94" s="17">
        <f>Adjust!B271*Input!$B235*10</f>
        <v>205770.29536542573</v>
      </c>
      <c r="M94" s="17">
        <f>Adjust!C271*Input!$C235*10</f>
        <v>16932.788701831847</v>
      </c>
      <c r="N94" s="17">
        <f>Adjust!D271*Input!$D235*10</f>
        <v>2360.0471673992306</v>
      </c>
      <c r="O94" s="29">
        <f>IF(E94&lt;&gt;0,$L94/E94,"")</f>
        <v>0.91427811492982436</v>
      </c>
      <c r="P94" s="29">
        <f>IF(E94&lt;&gt;0,$M94/E94,"")</f>
        <v>7.5235728788369469E-2</v>
      </c>
      <c r="Q94" s="29">
        <f>IF(E94&lt;&gt;0,$N94/E94,"")</f>
        <v>1.0486156281806025E-2</v>
      </c>
      <c r="R94" s="29">
        <f>IF(D94&lt;&gt;0,$F94/D94,"")</f>
        <v>3.5547167407954773E-3</v>
      </c>
      <c r="S94" s="29">
        <f>IF(D94&lt;&gt;0,$G94/D94,"")</f>
        <v>0.3621779245508745</v>
      </c>
      <c r="T94" s="29">
        <f>IF(D94&lt;&gt;0,$H94/D94,"")</f>
        <v>1.3205352519347249E-2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52421.224388566014</v>
      </c>
      <c r="C96" s="33">
        <f>Input!E237</f>
        <v>1418</v>
      </c>
      <c r="D96" s="17">
        <f>0.01*Input!F$58*(Adjust!$E273*Input!E237+Adjust!$F273*Input!F237)+10*(Adjust!$B273*Input!B237+Adjust!$C273*Input!C237+Adjust!$D273*Input!D237+Adjust!$G273*Input!G237)</f>
        <v>927855.67167761852</v>
      </c>
      <c r="E96" s="17">
        <f>10*(Adjust!$B273*Input!B237+Adjust!$C273*Input!C237+Adjust!$D273*Input!D237)</f>
        <v>927855.67167761852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1.7700000000000002</v>
      </c>
      <c r="J96" s="35">
        <f>IF(C96&lt;&gt;0,D96/C96,"")</f>
        <v>654.34109427194539</v>
      </c>
      <c r="K96" s="6">
        <f>IF(B96&lt;&gt;0,0.1*E96/B96,0)</f>
        <v>1.7700000000000002</v>
      </c>
      <c r="L96" s="17">
        <f>Adjust!B273*Input!$B237*10</f>
        <v>927855.67167761852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281.34974639706786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3533.7528147471721</v>
      </c>
      <c r="E97" s="17">
        <f>10*(Adjust!$B274*Input!B238+Adjust!$C274*Input!C238+Adjust!$D274*Input!D238)</f>
        <v>3533.7528147471721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1.256</v>
      </c>
      <c r="J97" s="35" t="str">
        <f>IF(C97&lt;&gt;0,D97/C97,"")</f>
        <v/>
      </c>
      <c r="K97" s="6">
        <f>IF(B97&lt;&gt;0,0.1*E97/B97,0)</f>
        <v>1.256</v>
      </c>
      <c r="L97" s="17">
        <f>Adjust!B274*Input!$B238*10</f>
        <v>3533.7528147471721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190.56803557092181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1755.1316076081901</v>
      </c>
      <c r="E98" s="17">
        <f>10*(Adjust!$B275*Input!B239+Adjust!$C275*Input!C239+Adjust!$D275*Input!D239)</f>
        <v>1755.1316076081901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>
        <f>IF(B98&lt;&gt;0,0.1*D98/B98,"")</f>
        <v>0.92100000000000015</v>
      </c>
      <c r="J98" s="35" t="str">
        <f>IF(C98&lt;&gt;0,D98/C98,"")</f>
        <v/>
      </c>
      <c r="K98" s="6">
        <f>IF(B98&lt;&gt;0,0.1*E98/B98,0)</f>
        <v>0.92100000000000015</v>
      </c>
      <c r="L98" s="17">
        <f>Adjust!B275*Input!$B239*10</f>
        <v>1755.1316076081901</v>
      </c>
      <c r="M98" s="17">
        <f>Adjust!C275*Input!$C239*10</f>
        <v>0</v>
      </c>
      <c r="N98" s="17">
        <f>Adjust!D275*Input!$D239*10</f>
        <v>0</v>
      </c>
      <c r="O98" s="29">
        <f>IF(E98&lt;&gt;0,$L98/E98,"")</f>
        <v>1</v>
      </c>
      <c r="P98" s="29">
        <f>IF(E98&lt;&gt;0,$M98/E98,"")</f>
        <v>0</v>
      </c>
      <c r="Q98" s="29">
        <f>IF(E98&lt;&gt;0,$N98/E98,"")</f>
        <v>0</v>
      </c>
      <c r="R98" s="29">
        <f>IF(D98&lt;&gt;0,$F98/D98,"")</f>
        <v>0</v>
      </c>
      <c r="S98" s="29">
        <f>IF(D98&lt;&gt;0,$G98/D98,"")</f>
        <v>0</v>
      </c>
      <c r="T98" s="29">
        <f>IF(D98&lt;&gt;0,$H98/D98,"")</f>
        <v>0</v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23374.409132903162</v>
      </c>
      <c r="C100" s="33">
        <f>Input!E241</f>
        <v>1167</v>
      </c>
      <c r="D100" s="17">
        <f>0.01*Input!F$58*(Adjust!$E277*Input!E241+Adjust!$F277*Input!F241)+10*(Adjust!$B277*Input!B241+Adjust!$C277*Input!C241+Adjust!$D277*Input!D241+Adjust!$G277*Input!G241)</f>
        <v>544389.9887053147</v>
      </c>
      <c r="E100" s="17">
        <f>10*(Adjust!$B277*Input!B241+Adjust!$C277*Input!C241+Adjust!$D277*Input!D241)</f>
        <v>544389.9887053147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2.3290000000000006</v>
      </c>
      <c r="J100" s="35">
        <f>IF(C100&lt;&gt;0,D100/C100,"")</f>
        <v>466.48670840215482</v>
      </c>
      <c r="K100" s="6">
        <f>IF(B100&lt;&gt;0,0.1*E100/B100,0)</f>
        <v>2.3290000000000006</v>
      </c>
      <c r="L100" s="17">
        <f>Adjust!B277*Input!$B241*10</f>
        <v>544389.9887053147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136.61592366413183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2256.8950589314577</v>
      </c>
      <c r="E101" s="17">
        <f>10*(Adjust!$B278*Input!B242+Adjust!$C278*Input!C242+Adjust!$D278*Input!D242)</f>
        <v>2256.8950589314577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1.6520000000000001</v>
      </c>
      <c r="J101" s="35" t="str">
        <f>IF(C101&lt;&gt;0,D101/C101,"")</f>
        <v/>
      </c>
      <c r="K101" s="6">
        <f>IF(B101&lt;&gt;0,0.1*E101/B101,0)</f>
        <v>1.6520000000000001</v>
      </c>
      <c r="L101" s="17">
        <f>Adjust!B278*Input!$B242*10</f>
        <v>2256.8950589314577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467.20822997904963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5662.5637473460811</v>
      </c>
      <c r="E102" s="17">
        <f>10*(Adjust!$B279*Input!B243+Adjust!$C279*Input!C243+Adjust!$D279*Input!D243)</f>
        <v>5662.5637473460811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1.212</v>
      </c>
      <c r="J102" s="35" t="str">
        <f>IF(C102&lt;&gt;0,D102/C102,"")</f>
        <v/>
      </c>
      <c r="K102" s="6">
        <f>IF(B102&lt;&gt;0,0.1*E102/B102,0)</f>
        <v>1.212</v>
      </c>
      <c r="L102" s="17">
        <f>Adjust!B279*Input!$B243*10</f>
        <v>5662.5637473460811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381.63823691686002</v>
      </c>
      <c r="C104" s="33">
        <f>Input!E245</f>
        <v>159</v>
      </c>
      <c r="D104" s="17">
        <f>0.01*Input!F$58*(Adjust!$E281*Input!E245+Adjust!$F281*Input!F245)+10*(Adjust!$B281*Input!B245+Adjust!$C281*Input!C245+Adjust!$D281*Input!D245+Adjust!$G281*Input!G245)</f>
        <v>14231.289854629711</v>
      </c>
      <c r="E104" s="17">
        <f>10*(Adjust!$B281*Input!B245+Adjust!$C281*Input!C245+Adjust!$D281*Input!D245)</f>
        <v>14231.289854629711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3.7290000000000005</v>
      </c>
      <c r="J104" s="35">
        <f>IF(C104&lt;&gt;0,D104/C104,"")</f>
        <v>89.504967639180578</v>
      </c>
      <c r="K104" s="6">
        <f>IF(B104&lt;&gt;0,0.1*E104/B104,0)</f>
        <v>3.7290000000000005</v>
      </c>
      <c r="L104" s="17">
        <f>Adjust!B281*Input!$B245*10</f>
        <v>14231.289854629711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0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0</v>
      </c>
      <c r="E106" s="17">
        <f>10*(Adjust!$B283*Input!B247+Adjust!$C283*Input!C247+Adjust!$D283*Input!D247)</f>
        <v>0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 t="str">
        <f>IF(B106&lt;&gt;0,0.1*D106/B106,"")</f>
        <v/>
      </c>
      <c r="J106" s="35" t="str">
        <f>IF(C106&lt;&gt;0,D106/C106,"")</f>
        <v/>
      </c>
      <c r="K106" s="6">
        <f>IF(B106&lt;&gt;0,0.1*E106/B106,0)</f>
        <v>0</v>
      </c>
      <c r="L106" s="17">
        <f>Adjust!B283*Input!$B247*10</f>
        <v>0</v>
      </c>
      <c r="M106" s="17">
        <f>Adjust!C283*Input!$C247*10</f>
        <v>0</v>
      </c>
      <c r="N106" s="17">
        <f>Adjust!D283*Input!$D247*10</f>
        <v>0</v>
      </c>
      <c r="O106" s="29" t="str">
        <f>IF(E106&lt;&gt;0,$L106/E106,"")</f>
        <v/>
      </c>
      <c r="P106" s="29" t="str">
        <f>IF(E106&lt;&gt;0,$M106/E106,"")</f>
        <v/>
      </c>
      <c r="Q106" s="29" t="str">
        <f>IF(E106&lt;&gt;0,$N106/E106,"")</f>
        <v/>
      </c>
      <c r="R106" s="29" t="str">
        <f>IF(D106&lt;&gt;0,$F106/D106,"")</f>
        <v/>
      </c>
      <c r="S106" s="29" t="str">
        <f>IF(D106&lt;&gt;0,$G106/D106,"")</f>
        <v/>
      </c>
      <c r="T106" s="29" t="str">
        <f>IF(D106&lt;&gt;0,$H106/D106,"")</f>
        <v/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9513.7048495501022</v>
      </c>
      <c r="C108" s="33">
        <f>Input!E249</f>
        <v>257</v>
      </c>
      <c r="D108" s="17">
        <f>0.01*Input!F$58*(Adjust!$E285*Input!E249+Adjust!$F285*Input!F249)+10*(Adjust!$B285*Input!B249+Adjust!$C285*Input!C249+Adjust!$D285*Input!D249+Adjust!$G285*Input!G249)</f>
        <v>122441.38141370981</v>
      </c>
      <c r="E108" s="17">
        <f>10*(Adjust!$B285*Input!B249+Adjust!$C285*Input!C249+Adjust!$D285*Input!D249)</f>
        <v>122441.38141370981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>
        <f>IF(B108&lt;&gt;0,0.1*D108/B108,"")</f>
        <v>1.2870000000000001</v>
      </c>
      <c r="J108" s="35">
        <f>IF(C108&lt;&gt;0,D108/C108,"")</f>
        <v>476.42560861365683</v>
      </c>
      <c r="K108" s="6">
        <f>IF(B108&lt;&gt;0,0.1*E108/B108,0)</f>
        <v>1.2870000000000001</v>
      </c>
      <c r="L108" s="17">
        <f>Adjust!B285*Input!$B249*10</f>
        <v>122441.38141370981</v>
      </c>
      <c r="M108" s="17">
        <f>Adjust!C285*Input!$C249*10</f>
        <v>0</v>
      </c>
      <c r="N108" s="17">
        <f>Adjust!D285*Input!$D249*10</f>
        <v>0</v>
      </c>
      <c r="O108" s="29">
        <f>IF(E108&lt;&gt;0,$L108/E108,"")</f>
        <v>1</v>
      </c>
      <c r="P108" s="29">
        <f>IF(E108&lt;&gt;0,$M108/E108,"")</f>
        <v>0</v>
      </c>
      <c r="Q108" s="29">
        <f>IF(E108&lt;&gt;0,$N108/E108,"")</f>
        <v>0</v>
      </c>
      <c r="R108" s="29">
        <f>IF(D108&lt;&gt;0,$F108/D108,"")</f>
        <v>0</v>
      </c>
      <c r="S108" s="29">
        <f>IF(D108&lt;&gt;0,$G108/D108,"")</f>
        <v>0</v>
      </c>
      <c r="T108" s="29">
        <f>IF(D108&lt;&gt;0,$H108/D108,"")</f>
        <v>0</v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263890.33080852579</v>
      </c>
      <c r="C112" s="33">
        <f>Input!E253</f>
        <v>18</v>
      </c>
      <c r="D112" s="17">
        <f>0.01*Input!F$58*(Adjust!$E289*Input!E253+Adjust!$F289*Input!F253)+10*(Adjust!$B289*Input!B253+Adjust!$C289*Input!C253+Adjust!$D289*Input!D253+Adjust!$G289*Input!G253)</f>
        <v>6358527.4457999747</v>
      </c>
      <c r="E112" s="17">
        <f>10*(Adjust!$B289*Input!B253+Adjust!$C289*Input!C253+Adjust!$D289*Input!D253)</f>
        <v>6358527.4457999747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2.409534076643987</v>
      </c>
      <c r="J112" s="35">
        <f>IF(C112&lt;&gt;0,D112/C112,"")</f>
        <v>353251.52476666524</v>
      </c>
      <c r="K112" s="6">
        <f>IF(B112&lt;&gt;0,0.1*E112/B112,0)</f>
        <v>2.409534076643987</v>
      </c>
      <c r="L112" s="17">
        <f>Adjust!B289*Input!$B253*10</f>
        <v>4699158.7826408371</v>
      </c>
      <c r="M112" s="17">
        <f>Adjust!C289*Input!$C253*10</f>
        <v>329054.57350003778</v>
      </c>
      <c r="N112" s="17">
        <f>Adjust!D289*Input!$D253*10</f>
        <v>1330314.0896590999</v>
      </c>
      <c r="O112" s="29">
        <f>IF(E112&lt;&gt;0,$L112/E112,"")</f>
        <v>0.73903255473793583</v>
      </c>
      <c r="P112" s="29">
        <f>IF(E112&lt;&gt;0,$M112/E112,"")</f>
        <v>5.1750122383664415E-2</v>
      </c>
      <c r="Q112" s="29">
        <f>IF(E112&lt;&gt;0,$N112/E112,"")</f>
        <v>0.20921732287839978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1355.4925452014681</v>
      </c>
      <c r="C116" s="33">
        <f>Input!E257</f>
        <v>115</v>
      </c>
      <c r="D116" s="17">
        <f>0.01*Input!F$58*(Adjust!$E293*Input!E257+Adjust!$F293*Input!F257)+10*(Adjust!$B293*Input!B257+Adjust!$C293*Input!C257+Adjust!$D293*Input!D257+Adjust!$G293*Input!G257)</f>
        <v>-9610.4421454784078</v>
      </c>
      <c r="E116" s="17">
        <f>10*(Adjust!$B293*Input!B257+Adjust!$C293*Input!C257+Adjust!$D293*Input!D257)</f>
        <v>-9610.4421454784078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-0.70899999999999996</v>
      </c>
      <c r="J116" s="35">
        <f>IF(C116&lt;&gt;0,D116/C116,"")</f>
        <v>-83.569062134594844</v>
      </c>
      <c r="K116" s="6">
        <f>IF(B116&lt;&gt;0,0.1*E116/B116,0)</f>
        <v>-0.70899999999999996</v>
      </c>
      <c r="L116" s="17">
        <f>Adjust!B293*Input!$B257*10</f>
        <v>-9610.4421454784078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29.662536965595859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-210.30738708607461</v>
      </c>
      <c r="E117" s="17">
        <f>10*(Adjust!$B294*Input!B258+Adjust!$C294*Input!C258+Adjust!$D294*Input!D258)</f>
        <v>-210.30738708607461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>
        <f>IF(B117&lt;&gt;0,0.1*D117/B117,"")</f>
        <v>-0.70899999999999996</v>
      </c>
      <c r="J117" s="35" t="str">
        <f>IF(C117&lt;&gt;0,D117/C117,"")</f>
        <v/>
      </c>
      <c r="K117" s="6">
        <f>IF(B117&lt;&gt;0,0.1*E117/B117,0)</f>
        <v>-0.70899999999999996</v>
      </c>
      <c r="L117" s="17">
        <f>Adjust!B294*Input!$B258*10</f>
        <v>-210.30738708607461</v>
      </c>
      <c r="M117" s="17">
        <f>Adjust!C294*Input!$C258*10</f>
        <v>0</v>
      </c>
      <c r="N117" s="17">
        <f>Adjust!D294*Input!$D258*10</f>
        <v>0</v>
      </c>
      <c r="O117" s="29">
        <f>IF(E117&lt;&gt;0,$L117/E117,"")</f>
        <v>1</v>
      </c>
      <c r="P117" s="29">
        <f>IF(E117&lt;&gt;0,$M117/E117,"")</f>
        <v>0</v>
      </c>
      <c r="Q117" s="29">
        <f>IF(E117&lt;&gt;0,$N117/E117,"")</f>
        <v>0</v>
      </c>
      <c r="R117" s="29">
        <f>IF(D117&lt;&gt;0,$F117/D117,"")</f>
        <v>0</v>
      </c>
      <c r="S117" s="29">
        <f>IF(D117&lt;&gt;0,$G117/D117,"")</f>
        <v>0</v>
      </c>
      <c r="T117" s="29">
        <f>IF(D117&lt;&gt;0,$H117/D117,"")</f>
        <v>0</v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26187.017099343026</v>
      </c>
      <c r="C123" s="33">
        <f>Input!E264</f>
        <v>187</v>
      </c>
      <c r="D123" s="17">
        <f>0.01*Input!F$58*(Adjust!$E300*Input!E264+Adjust!$F300*Input!F264)+10*(Adjust!$B300*Input!B264+Adjust!$C300*Input!C264+Adjust!$D300*Input!D264+Adjust!$G300*Input!G264)</f>
        <v>-182904.41713434205</v>
      </c>
      <c r="E123" s="17">
        <f>10*(Adjust!$B300*Input!B264+Adjust!$C300*Input!C264+Adjust!$D300*Input!D264)</f>
        <v>-185665.95123434204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2761.5340999999999</v>
      </c>
      <c r="I123" s="6">
        <f>IF(B123&lt;&gt;0,0.1*D123/B123,"")</f>
        <v>-0.69845456792759608</v>
      </c>
      <c r="J123" s="35">
        <f>IF(C123&lt;&gt;0,D123/C123,"")</f>
        <v>-978.09848734942273</v>
      </c>
      <c r="K123" s="6">
        <f>IF(B123&lt;&gt;0,0.1*E123/B123,0)</f>
        <v>-0.70899999999999996</v>
      </c>
      <c r="L123" s="17">
        <f>Adjust!B300*Input!$B264*10</f>
        <v>-185665.95123434204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-1.5098236244189073E-2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0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0</v>
      </c>
      <c r="E125" s="17">
        <f>10*(Adjust!$B302*Input!B266+Adjust!$C302*Input!C266+Adjust!$D302*Input!D266)</f>
        <v>0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0</v>
      </c>
      <c r="I125" s="6" t="str">
        <f>IF(B125&lt;&gt;0,0.1*D125/B125,"")</f>
        <v/>
      </c>
      <c r="J125" s="35" t="str">
        <f>IF(C125&lt;&gt;0,D125/C125,"")</f>
        <v/>
      </c>
      <c r="K125" s="6">
        <f>IF(B125&lt;&gt;0,0.1*E125/B125,0)</f>
        <v>0</v>
      </c>
      <c r="L125" s="17">
        <f>Adjust!B302*Input!$B266*10</f>
        <v>0</v>
      </c>
      <c r="M125" s="17">
        <f>Adjust!C302*Input!$C266*10</f>
        <v>0</v>
      </c>
      <c r="N125" s="17">
        <f>Adjust!D302*Input!$D266*10</f>
        <v>0</v>
      </c>
      <c r="O125" s="29" t="str">
        <f>IF(E125&lt;&gt;0,$L125/E125,"")</f>
        <v/>
      </c>
      <c r="P125" s="29" t="str">
        <f>IF(E125&lt;&gt;0,$M125/E125,"")</f>
        <v/>
      </c>
      <c r="Q125" s="29" t="str">
        <f>IF(E125&lt;&gt;0,$N125/E125,"")</f>
        <v/>
      </c>
      <c r="R125" s="29" t="str">
        <f>IF(D125&lt;&gt;0,$F125/D125,"")</f>
        <v/>
      </c>
      <c r="S125" s="29" t="str">
        <f>IF(D125&lt;&gt;0,$G125/D125,"")</f>
        <v/>
      </c>
      <c r="T125" s="29" t="str">
        <f>IF(D125&lt;&gt;0,$H125/D125,"")</f>
        <v/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5644.6191110218952</v>
      </c>
      <c r="C127" s="33">
        <f>Input!E268</f>
        <v>70</v>
      </c>
      <c r="D127" s="17">
        <f>0.01*Input!F$58*(Adjust!$E304*Input!E268+Adjust!$F304*Input!F268)+10*(Adjust!$B304*Input!B268+Adjust!$C304*Input!C268+Adjust!$D304*Input!D268+Adjust!$G304*Input!G268)</f>
        <v>-41130.002580999288</v>
      </c>
      <c r="E127" s="17">
        <f>10*(Adjust!$B304*Input!B268+Adjust!$C304*Input!C268+Adjust!$D304*Input!D268)</f>
        <v>-42710.963130999291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1580.96055</v>
      </c>
      <c r="I127" s="6">
        <f>IF(B127&lt;&gt;0,0.1*D127/B127,"")</f>
        <v>-0.72865859984577708</v>
      </c>
      <c r="J127" s="35">
        <f>IF(C127&lt;&gt;0,D127/C127,"")</f>
        <v>-587.57146544284694</v>
      </c>
      <c r="K127" s="6">
        <f>IF(B127&lt;&gt;0,0.1*E127/B127,0)</f>
        <v>-0.75666687673576172</v>
      </c>
      <c r="L127" s="17">
        <f>Adjust!B304*Input!$B268*10</f>
        <v>-31239.73175161616</v>
      </c>
      <c r="M127" s="17">
        <f>Adjust!C304*Input!$C268*10</f>
        <v>-10606.759233199751</v>
      </c>
      <c r="N127" s="17">
        <f>Adjust!D304*Input!$D268*10</f>
        <v>-864.47214618337978</v>
      </c>
      <c r="O127" s="29">
        <f>IF(E127&lt;&gt;0,$L127/E127,"")</f>
        <v>0.73142185194467324</v>
      </c>
      <c r="P127" s="29">
        <f>IF(E127&lt;&gt;0,$M127/E127,"")</f>
        <v>0.2483380953191722</v>
      </c>
      <c r="Q127" s="29">
        <f>IF(E127&lt;&gt;0,$N127/E127,"")</f>
        <v>2.0240052736154583E-2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-3.8438133984711978E-2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95.595407035175882</v>
      </c>
      <c r="C131" s="33">
        <f>Input!E272</f>
        <v>4</v>
      </c>
      <c r="D131" s="17">
        <f>0.01*Input!F$58*(Adjust!$E308*Input!E272+Adjust!$F308*Input!F272)+10*(Adjust!$B308*Input!B272+Adjust!$C308*Input!C272+Adjust!$D308*Input!D272+Adjust!$G308*Input!G272)</f>
        <v>-500.19730733668337</v>
      </c>
      <c r="E131" s="17">
        <f>10*(Adjust!$B308*Input!B272+Adjust!$C308*Input!C272+Adjust!$D308*Input!D272)</f>
        <v>-588.86770733668345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88.670400000000015</v>
      </c>
      <c r="I131" s="6">
        <f>IF(B131&lt;&gt;0,0.1*D131/B131,"")</f>
        <v>-0.52324407923973548</v>
      </c>
      <c r="J131" s="35">
        <f>IF(C131&lt;&gt;0,D131/C131,"")</f>
        <v>-125.04932683417084</v>
      </c>
      <c r="K131" s="6">
        <f>IF(B131&lt;&gt;0,0.1*E131/B131,0)</f>
        <v>-0.6160000000000001</v>
      </c>
      <c r="L131" s="17">
        <f>Adjust!B308*Input!$B272*10</f>
        <v>-588.86770733668345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-0.17727084632288087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1668.819</v>
      </c>
      <c r="C134" s="33">
        <f>Input!E275</f>
        <v>1</v>
      </c>
      <c r="D134" s="17">
        <f>0.01*Input!F$58*(Adjust!$E311*Input!E275+Adjust!$F311*Input!F275)+10*(Adjust!$B311*Input!B275+Adjust!$C311*Input!C275+Adjust!$D311*Input!D275+Adjust!$G311*Input!G275)</f>
        <v>-10272.513529999998</v>
      </c>
      <c r="E134" s="17">
        <f>10*(Adjust!$B311*Input!B275+Adjust!$C311*Input!C275+Adjust!$D311*Input!D275)</f>
        <v>-10272.840569999998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0.32704</v>
      </c>
      <c r="I134" s="6">
        <f>IF(B134&lt;&gt;0,0.1*D134/B134,"")</f>
        <v>-0.61555588293278052</v>
      </c>
      <c r="J134" s="35">
        <f>IF(C134&lt;&gt;0,D134/C134,"")</f>
        <v>-10272.513529999998</v>
      </c>
      <c r="K134" s="6">
        <f>IF(B134&lt;&gt;0,0.1*E134/B134,0)</f>
        <v>-0.61557548002509554</v>
      </c>
      <c r="L134" s="17">
        <f>Adjust!B311*Input!$B275*10</f>
        <v>-8075.1546199999984</v>
      </c>
      <c r="M134" s="17">
        <f>Adjust!C311*Input!$C275*10</f>
        <v>-1946.6622000000002</v>
      </c>
      <c r="N134" s="17">
        <f>Adjust!D311*Input!$D275*10</f>
        <v>-251.02374999999998</v>
      </c>
      <c r="O134" s="29">
        <f>IF(E134&lt;&gt;0,$L134/E134,"")</f>
        <v>0.78606832890817457</v>
      </c>
      <c r="P134" s="29">
        <f>IF(E134&lt;&gt;0,$M134/E134,"")</f>
        <v>0.18949600032583788</v>
      </c>
      <c r="Q134" s="29">
        <f>IF(E134&lt;&gt;0,$N134/E134,"")</f>
        <v>2.4435670765987565E-2</v>
      </c>
      <c r="R134" s="29">
        <f>IF(D134&lt;&gt;0,$F134/D134,"")</f>
        <v>0</v>
      </c>
      <c r="S134" s="29">
        <f>IF(D134&lt;&gt;0,$G134/D134,"")</f>
        <v>0</v>
      </c>
      <c r="T134" s="29">
        <f>IF(D134&lt;&gt;0,$H134/D134,"")</f>
        <v>-3.1836414626752025E-5</v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71660.673283058626</v>
      </c>
      <c r="C137" s="33">
        <f>Input!E278</f>
        <v>40</v>
      </c>
      <c r="D137" s="17">
        <f>0.01*Input!F$58*(Adjust!$E314*Input!E278+Adjust!$F314*Input!F278)+10*(Adjust!$B314*Input!B278+Adjust!$C314*Input!C278+Adjust!$D314*Input!D278+Adjust!$G314*Input!G278)</f>
        <v>-302960.02979564387</v>
      </c>
      <c r="E137" s="17">
        <f>10*(Adjust!$B314*Input!B278+Adjust!$C314*Input!C278+Adjust!$D314*Input!D278)</f>
        <v>-310290.71531564387</v>
      </c>
      <c r="F137" s="17">
        <f>Adjust!E314*Input!$F$58*Input!$E278/100</f>
        <v>4235.3519999999999</v>
      </c>
      <c r="G137" s="17">
        <f>Adjust!F314*Input!$F$58*Input!$F278/100</f>
        <v>0</v>
      </c>
      <c r="H137" s="17">
        <f>Adjust!G314*Input!$G278*10</f>
        <v>3095.3335199999997</v>
      </c>
      <c r="I137" s="6">
        <f>IF(B137&lt;&gt;0,0.1*D137/B137,"")</f>
        <v>-0.42277028098655473</v>
      </c>
      <c r="J137" s="35">
        <f>IF(C137&lt;&gt;0,D137/C137,"")</f>
        <v>-7574.0007448910965</v>
      </c>
      <c r="K137" s="6">
        <f>IF(B137&lt;&gt;0,0.1*E137/B137,0)</f>
        <v>-0.43300000000000005</v>
      </c>
      <c r="L137" s="17">
        <f>Adjust!B314*Input!$B278*10</f>
        <v>-310290.71531564387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-1.3979903563043874E-2</v>
      </c>
      <c r="S137" s="29">
        <f>IF(D137&lt;&gt;0,$G137/D137,"")</f>
        <v>0</v>
      </c>
      <c r="T137" s="29">
        <f>IF(D137&lt;&gt;0,$H137/D137,"")</f>
        <v>-1.0216969948438083E-2</v>
      </c>
      <c r="U137" s="10"/>
    </row>
    <row r="138" spans="1:21" x14ac:dyDescent="0.25">
      <c r="A138" s="11" t="s">
        <v>295</v>
      </c>
      <c r="B138" s="17">
        <f>Input!B279+Input!C279+Input!D279</f>
        <v>5.0784525561561225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-21.989699568156009</v>
      </c>
      <c r="E138" s="17">
        <f>10*(Adjust!$B315*Input!B279+Adjust!$C315*Input!C279+Adjust!$D315*Input!D279)</f>
        <v>-21.989699568156009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>
        <f>IF(B138&lt;&gt;0,0.1*D138/B138,"")</f>
        <v>-0.433</v>
      </c>
      <c r="J138" s="35" t="str">
        <f>IF(C138&lt;&gt;0,D138/C138,"")</f>
        <v/>
      </c>
      <c r="K138" s="6">
        <f>IF(B138&lt;&gt;0,0.1*E138/B138,0)</f>
        <v>-0.433</v>
      </c>
      <c r="L138" s="17">
        <f>Adjust!B315*Input!$B279*10</f>
        <v>-21.989699568156009</v>
      </c>
      <c r="M138" s="17">
        <f>Adjust!C315*Input!$C279*10</f>
        <v>0</v>
      </c>
      <c r="N138" s="17">
        <f>Adjust!D315*Input!$D279*10</f>
        <v>0</v>
      </c>
      <c r="O138" s="29">
        <f>IF(E138&lt;&gt;0,$L138/E138,"")</f>
        <v>1</v>
      </c>
      <c r="P138" s="29">
        <f>IF(E138&lt;&gt;0,$M138/E138,"")</f>
        <v>0</v>
      </c>
      <c r="Q138" s="29">
        <f>IF(E138&lt;&gt;0,$N138/E138,"")</f>
        <v>0</v>
      </c>
      <c r="R138" s="29">
        <f>IF(D138&lt;&gt;0,$F138/D138,"")</f>
        <v>0</v>
      </c>
      <c r="S138" s="29">
        <f>IF(D138&lt;&gt;0,$G138/D138,"")</f>
        <v>0</v>
      </c>
      <c r="T138" s="29">
        <f>IF(D138&lt;&gt;0,$H138/D138,"")</f>
        <v>0</v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607411.23037277628</v>
      </c>
      <c r="C140" s="33">
        <f>Input!E281</f>
        <v>160</v>
      </c>
      <c r="D140" s="17">
        <f>0.01*Input!F$58*(Adjust!$E317*Input!E281+Adjust!$F317*Input!F281)+10*(Adjust!$B317*Input!B281+Adjust!$C317*Input!C281+Adjust!$D317*Input!D281+Adjust!$G317*Input!G281)</f>
        <v>-2717639.3567854469</v>
      </c>
      <c r="E140" s="17">
        <f>10*(Adjust!$B317*Input!B281+Adjust!$C317*Input!C281+Adjust!$D317*Input!D281)</f>
        <v>-2738992.2632254469</v>
      </c>
      <c r="F140" s="17">
        <f>Adjust!E317*Input!$F$58*Input!$E281/100</f>
        <v>16941.407999999999</v>
      </c>
      <c r="G140" s="17">
        <f>Adjust!F317*Input!$F$58*Input!$F281/100</f>
        <v>0</v>
      </c>
      <c r="H140" s="17">
        <f>Adjust!G317*Input!$G281*10</f>
        <v>4411.4984399999994</v>
      </c>
      <c r="I140" s="6">
        <f>IF(B140&lt;&gt;0,0.1*D140/B140,"")</f>
        <v>-0.4474134195901508</v>
      </c>
      <c r="J140" s="35">
        <f>IF(C140&lt;&gt;0,D140/C140,"")</f>
        <v>-16985.245979909043</v>
      </c>
      <c r="K140" s="6">
        <f>IF(B140&lt;&gt;0,0.1*E140/B140,0)</f>
        <v>-0.45092881498823972</v>
      </c>
      <c r="L140" s="17">
        <f>Adjust!B317*Input!$B281*10</f>
        <v>-2270716.929146599</v>
      </c>
      <c r="M140" s="17">
        <f>Adjust!C317*Input!$C281*10</f>
        <v>-421185.66759723012</v>
      </c>
      <c r="N140" s="17">
        <f>Adjust!D317*Input!$D281*10</f>
        <v>-47089.666481617503</v>
      </c>
      <c r="O140" s="29">
        <f>IF(E140&lt;&gt;0,$L140/E140,"")</f>
        <v>0.82903371419990601</v>
      </c>
      <c r="P140" s="29">
        <f>IF(E140&lt;&gt;0,$M140/E140,"")</f>
        <v>0.15377395301629673</v>
      </c>
      <c r="Q140" s="29">
        <f>IF(E140&lt;&gt;0,$N140/E140,"")</f>
        <v>1.7192332783797112E-2</v>
      </c>
      <c r="R140" s="29">
        <f>IF(D140&lt;&gt;0,$F140/D140,"")</f>
        <v>-6.2338690958755848E-3</v>
      </c>
      <c r="S140" s="29">
        <f>IF(D140&lt;&gt;0,$G140/D140,"")</f>
        <v>0</v>
      </c>
      <c r="T140" s="29">
        <f>IF(D140&lt;&gt;0,$H140/D140,"")</f>
        <v>-1.6232832472731517E-3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25910667.905151986</v>
      </c>
      <c r="C156" s="17">
        <f>SUM(C$45:C$141)</f>
        <v>2682800</v>
      </c>
      <c r="D156" s="17">
        <f>SUM(D$45:D$141)</f>
        <v>426584350.59868169</v>
      </c>
      <c r="E156" s="17">
        <f>SUM(E$45:E$141)</f>
        <v>344039367.25846195</v>
      </c>
      <c r="F156" s="17">
        <f>SUM($F$45:$F$141)</f>
        <v>28146853.093200002</v>
      </c>
      <c r="G156" s="17">
        <f>SUM($G$45:$G$141)</f>
        <v>51693437.399999999</v>
      </c>
      <c r="H156" s="17">
        <f>SUM($H$45:$H$141)</f>
        <v>2704692.8470199998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East Midlands in April 15 (DCP179)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5260443.4848065386</v>
      </c>
      <c r="C36" s="33">
        <f>Loads!E$302</f>
        <v>1524816.3589013075</v>
      </c>
      <c r="D36" s="33">
        <f>Multi!B$119</f>
        <v>5260443.4848065386</v>
      </c>
      <c r="E36" s="6">
        <f>IF(C36,D36/C36,"")</f>
        <v>3.4498865742737066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0.28677412407891523</v>
      </c>
      <c r="C39" s="36">
        <f>AggCap!$C$89</f>
        <v>0</v>
      </c>
      <c r="D39" s="17">
        <f>0.01*Input!$F$58*(C39*$C$36)+10*(B39*$B$36)</f>
        <v>15085590.726220313</v>
      </c>
      <c r="E39" s="6">
        <f t="shared" ref="E39:E61" si="0">IF($D$36&lt;&gt;0,0.1*D39/$D$36,"")</f>
        <v>0.28677412407891523</v>
      </c>
      <c r="F39" s="35">
        <f t="shared" ref="F39:F61" si="1">IF($C$36&lt;&gt;0,D39/$C$36,"")</f>
        <v>9.8933820050895172</v>
      </c>
      <c r="G39" s="10"/>
    </row>
    <row r="40" spans="1:7" x14ac:dyDescent="0.25">
      <c r="A40" s="11" t="s">
        <v>457</v>
      </c>
      <c r="B40" s="7">
        <f>Standing!$D$79</f>
        <v>9.6012579237810716E-2</v>
      </c>
      <c r="C40" s="36">
        <f>AggCap!$D$89</f>
        <v>0</v>
      </c>
      <c r="D40" s="17">
        <f>0.01*Input!$F$58*(C40*$C$36)+10*(B40*$B$36)</f>
        <v>5050687.4691101294</v>
      </c>
      <c r="E40" s="6">
        <f t="shared" si="0"/>
        <v>9.601257923781073E-2</v>
      </c>
      <c r="F40" s="35">
        <f t="shared" si="1"/>
        <v>3.3123250807391367</v>
      </c>
      <c r="G40" s="10"/>
    </row>
    <row r="41" spans="1:7" x14ac:dyDescent="0.25">
      <c r="A41" s="11" t="s">
        <v>458</v>
      </c>
      <c r="B41" s="7">
        <f>Standing!$E$79</f>
        <v>0.13696274110999637</v>
      </c>
      <c r="C41" s="36">
        <f>AggCap!$E$89</f>
        <v>0</v>
      </c>
      <c r="D41" s="17">
        <f>0.01*Input!$F$58*(C41*$C$36)+10*(B41*$B$36)</f>
        <v>7204847.5913332505</v>
      </c>
      <c r="E41" s="6">
        <f t="shared" si="0"/>
        <v>0.13696274110999637</v>
      </c>
      <c r="F41" s="35">
        <f t="shared" si="1"/>
        <v>4.7250592173110197</v>
      </c>
      <c r="G41" s="10"/>
    </row>
    <row r="42" spans="1:7" x14ac:dyDescent="0.25">
      <c r="A42" s="11" t="s">
        <v>459</v>
      </c>
      <c r="B42" s="7">
        <f>Standing!$F$79</f>
        <v>0.19202327122791185</v>
      </c>
      <c r="C42" s="36">
        <f>AggCap!$F$89</f>
        <v>0</v>
      </c>
      <c r="D42" s="17">
        <f>0.01*Input!$F$58*(C42*$C$36)+10*(B42*$B$36)</f>
        <v>10101275.660621079</v>
      </c>
      <c r="E42" s="6">
        <f t="shared" si="0"/>
        <v>0.19202327122791188</v>
      </c>
      <c r="F42" s="35">
        <f t="shared" si="1"/>
        <v>6.6245850535729174</v>
      </c>
      <c r="G42" s="10"/>
    </row>
    <row r="43" spans="1:7" x14ac:dyDescent="0.25">
      <c r="A43" s="11" t="s">
        <v>460</v>
      </c>
      <c r="B43" s="7">
        <f>Standing!$G$79</f>
        <v>1.3974180754702465E-2</v>
      </c>
      <c r="C43" s="36">
        <f>AggCap!$G$89</f>
        <v>0</v>
      </c>
      <c r="D43" s="17">
        <f>0.01*Input!$F$58*(C43*$C$36)+10*(B43*$B$36)</f>
        <v>735103.88106583501</v>
      </c>
      <c r="E43" s="6">
        <f t="shared" si="0"/>
        <v>1.3974180754702465E-2</v>
      </c>
      <c r="F43" s="35">
        <f t="shared" si="1"/>
        <v>0.48209338572122051</v>
      </c>
      <c r="G43" s="10"/>
    </row>
    <row r="44" spans="1:7" x14ac:dyDescent="0.25">
      <c r="A44" s="11" t="s">
        <v>461</v>
      </c>
      <c r="B44" s="7">
        <f>Standing!$H$79</f>
        <v>0.17642843257072774</v>
      </c>
      <c r="C44" s="36">
        <f>AggCap!$H$89</f>
        <v>0</v>
      </c>
      <c r="D44" s="17">
        <f>0.01*Input!$F$58*(C44*$C$36)+10*(B44*$B$36)</f>
        <v>9280917.9865131453</v>
      </c>
      <c r="E44" s="6">
        <f t="shared" si="0"/>
        <v>0.17642843257072777</v>
      </c>
      <c r="F44" s="35">
        <f t="shared" si="1"/>
        <v>6.0865808084590762</v>
      </c>
      <c r="G44" s="10"/>
    </row>
    <row r="45" spans="1:7" x14ac:dyDescent="0.25">
      <c r="A45" s="11" t="s">
        <v>462</v>
      </c>
      <c r="B45" s="7">
        <f>Standing!$I$79</f>
        <v>6.4195830317501354E-2</v>
      </c>
      <c r="C45" s="36">
        <f>AggCap!$I$89</f>
        <v>0</v>
      </c>
      <c r="D45" s="17">
        <f>0.01*Input!$F$58*(C45*$C$36)+10*(B45*$B$36)</f>
        <v>3376985.3734544609</v>
      </c>
      <c r="E45" s="6">
        <f t="shared" si="0"/>
        <v>6.4195830317501368E-2</v>
      </c>
      <c r="F45" s="35">
        <f t="shared" si="1"/>
        <v>2.2146833313670093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0.13739883416020354</v>
      </c>
      <c r="D46" s="17">
        <f>0.01*Input!$F$58*(C46*$C$36)+10*(B46*$B$36)</f>
        <v>766799.24347849295</v>
      </c>
      <c r="E46" s="6">
        <f t="shared" si="0"/>
        <v>1.4576703384290674E-2</v>
      </c>
      <c r="F46" s="35">
        <f t="shared" si="1"/>
        <v>0.50287973302634503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5.8723711614705229E-2</v>
      </c>
      <c r="C49" s="36">
        <f>AggCap!$K$89</f>
        <v>0</v>
      </c>
      <c r="D49" s="17">
        <f>0.01*Input!$F$58*(C49*$C$36)+10*(B49*$B$36)</f>
        <v>3089127.6616723416</v>
      </c>
      <c r="E49" s="6">
        <f t="shared" si="0"/>
        <v>5.8723711614705229E-2</v>
      </c>
      <c r="F49" s="35">
        <f t="shared" si="1"/>
        <v>2.025901442910925</v>
      </c>
      <c r="G49" s="10"/>
    </row>
    <row r="50" spans="1:7" x14ac:dyDescent="0.25">
      <c r="A50" s="11" t="s">
        <v>1665</v>
      </c>
      <c r="B50" s="7">
        <f>Standing!$L$79</f>
        <v>0.11094573462131892</v>
      </c>
      <c r="C50" s="36">
        <f>AggCap!$L$89</f>
        <v>0</v>
      </c>
      <c r="D50" s="17">
        <f>0.01*Input!$F$58*(C50*$C$36)+10*(B50*$B$36)</f>
        <v>5836237.6685579233</v>
      </c>
      <c r="E50" s="6">
        <f t="shared" si="0"/>
        <v>0.11094573462131893</v>
      </c>
      <c r="F50" s="35">
        <f t="shared" si="1"/>
        <v>3.827502003430217</v>
      </c>
      <c r="G50" s="10"/>
    </row>
    <row r="51" spans="1:7" x14ac:dyDescent="0.25">
      <c r="A51" s="11" t="s">
        <v>1666</v>
      </c>
      <c r="B51" s="7">
        <f>Standing!$M$79</f>
        <v>3.7144865041921299E-2</v>
      </c>
      <c r="C51" s="36">
        <f>AggCap!$M$89</f>
        <v>0</v>
      </c>
      <c r="D51" s="17">
        <f>0.01*Input!$F$58*(C51*$C$36)+10*(B51*$B$36)</f>
        <v>1953984.6330379304</v>
      </c>
      <c r="E51" s="6">
        <f t="shared" si="0"/>
        <v>3.7144865041921299E-2</v>
      </c>
      <c r="F51" s="35">
        <f t="shared" si="1"/>
        <v>1.2814557121133303</v>
      </c>
      <c r="G51" s="10"/>
    </row>
    <row r="52" spans="1:7" x14ac:dyDescent="0.25">
      <c r="A52" s="11" t="s">
        <v>1667</v>
      </c>
      <c r="B52" s="7">
        <f>Standing!$N$79</f>
        <v>5.2987458254833843E-2</v>
      </c>
      <c r="C52" s="36">
        <f>AggCap!$N$89</f>
        <v>0</v>
      </c>
      <c r="D52" s="17">
        <f>0.01*Input!$F$58*(C52*$C$36)+10*(B52*$B$36)</f>
        <v>2787375.2955309912</v>
      </c>
      <c r="E52" s="6">
        <f t="shared" si="0"/>
        <v>5.2987458254833843E-2</v>
      </c>
      <c r="F52" s="35">
        <f t="shared" si="1"/>
        <v>1.8280072083823977</v>
      </c>
      <c r="G52" s="10"/>
    </row>
    <row r="53" spans="1:7" x14ac:dyDescent="0.25">
      <c r="A53" s="11" t="s">
        <v>1668</v>
      </c>
      <c r="B53" s="7">
        <f>Standing!$O$79</f>
        <v>7.4288999954915447E-2</v>
      </c>
      <c r="C53" s="36">
        <f>AggCap!$O$89</f>
        <v>0</v>
      </c>
      <c r="D53" s="17">
        <f>0.01*Input!$F$58*(C53*$C$36)+10*(B53*$B$36)</f>
        <v>3907930.8580562822</v>
      </c>
      <c r="E53" s="6">
        <f t="shared" si="0"/>
        <v>7.4288999954915447E-2</v>
      </c>
      <c r="F53" s="35">
        <f t="shared" si="1"/>
        <v>2.562886235606828</v>
      </c>
      <c r="G53" s="10"/>
    </row>
    <row r="54" spans="1:7" x14ac:dyDescent="0.25">
      <c r="A54" s="11" t="s">
        <v>1669</v>
      </c>
      <c r="B54" s="7">
        <f>Standing!$P$79</f>
        <v>5.4062609537774255E-3</v>
      </c>
      <c r="C54" s="36">
        <f>AggCap!$P$89</f>
        <v>0</v>
      </c>
      <c r="D54" s="17">
        <f>0.01*Input!$F$58*(C54*$C$36)+10*(B54*$B$36)</f>
        <v>284393.30211462441</v>
      </c>
      <c r="E54" s="6">
        <f t="shared" si="0"/>
        <v>5.4062609537774255E-3</v>
      </c>
      <c r="F54" s="35">
        <f t="shared" si="1"/>
        <v>0.18650987081456905</v>
      </c>
      <c r="G54" s="10"/>
    </row>
    <row r="55" spans="1:7" x14ac:dyDescent="0.25">
      <c r="A55" s="11" t="s">
        <v>1670</v>
      </c>
      <c r="B55" s="7">
        <f>Standing!$Q$79</f>
        <v>0.13104269421728765</v>
      </c>
      <c r="C55" s="36">
        <f>AggCap!$Q$89</f>
        <v>0</v>
      </c>
      <c r="D55" s="17">
        <f>0.01*Input!$F$58*(C55*$C$36)+10*(B55*$B$36)</f>
        <v>6893426.8702682629</v>
      </c>
      <c r="E55" s="6">
        <f t="shared" si="0"/>
        <v>0.13104269421728765</v>
      </c>
      <c r="F55" s="35">
        <f t="shared" si="1"/>
        <v>4.5208243143687534</v>
      </c>
      <c r="G55" s="10"/>
    </row>
    <row r="56" spans="1:7" x14ac:dyDescent="0.25">
      <c r="A56" s="11" t="s">
        <v>1671</v>
      </c>
      <c r="B56" s="7">
        <f>Standing!$R$79</f>
        <v>8.532392793373085E-2</v>
      </c>
      <c r="C56" s="36">
        <f>AggCap!$R$89</f>
        <v>0</v>
      </c>
      <c r="D56" s="17">
        <f>0.01*Input!$F$58*(C56*$C$36)+10*(B56*$B$36)</f>
        <v>4488417.0079709701</v>
      </c>
      <c r="E56" s="6">
        <f t="shared" si="0"/>
        <v>8.532392793373085E-2</v>
      </c>
      <c r="F56" s="35">
        <f t="shared" si="1"/>
        <v>2.9435787344287534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0.86734851693716042</v>
      </c>
      <c r="D57" s="17">
        <f>0.01*Input!$F$58*(C57*$C$36)+10*(B57*$B$36)</f>
        <v>4840522.7794301258</v>
      </c>
      <c r="E57" s="6">
        <f t="shared" si="0"/>
        <v>9.2017389663262283E-2</v>
      </c>
      <c r="F57" s="35">
        <f t="shared" si="1"/>
        <v>3.1744955719900072</v>
      </c>
      <c r="G57" s="10"/>
    </row>
    <row r="58" spans="1:7" x14ac:dyDescent="0.25">
      <c r="A58" s="11" t="s">
        <v>1673</v>
      </c>
      <c r="B58" s="9"/>
      <c r="C58" s="36">
        <f>Otex!$B$121</f>
        <v>1.6079237145349068</v>
      </c>
      <c r="D58" s="17">
        <f>0.01*Input!$F$58*(C58*$C$36)+10*(B58*$B$36)</f>
        <v>8973545.4846647456</v>
      </c>
      <c r="E58" s="6">
        <f t="shared" si="0"/>
        <v>0.17058534153218383</v>
      </c>
      <c r="F58" s="35">
        <f t="shared" si="1"/>
        <v>5.885000795197759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0.61105820790341392</v>
      </c>
      <c r="C60" s="36">
        <f>Scaler!$E$422</f>
        <v>0</v>
      </c>
      <c r="D60" s="17">
        <f>0.01*Input!$F$58*(C60*$C$36)+10*(B60*$B$36)</f>
        <v>32144371.686030731</v>
      </c>
      <c r="E60" s="6">
        <f t="shared" si="0"/>
        <v>0.61105820790341392</v>
      </c>
      <c r="F60" s="35">
        <f t="shared" si="1"/>
        <v>21.080815075457391</v>
      </c>
      <c r="G60" s="10"/>
    </row>
    <row r="61" spans="1:7" x14ac:dyDescent="0.25">
      <c r="A61" s="11" t="s">
        <v>1676</v>
      </c>
      <c r="B61" s="7">
        <f>Adjust!$B$72</f>
        <v>-2.930197934700729E-4</v>
      </c>
      <c r="C61" s="36">
        <f>Adjust!$E$72</f>
        <v>-2.6710656322710413E-3</v>
      </c>
      <c r="D61" s="17">
        <f>0.01*Input!$F$58*(C61*$C$36)+10*(B61*$B$36)</f>
        <v>-30320.898167526593</v>
      </c>
      <c r="E61" s="6">
        <f t="shared" si="0"/>
        <v>-5.7639433357854417E-4</v>
      </c>
      <c r="F61" s="35">
        <f t="shared" si="1"/>
        <v>-1.9884950729000598E-2</v>
      </c>
      <c r="G61" s="10"/>
    </row>
    <row r="63" spans="1:7" x14ac:dyDescent="0.25">
      <c r="A63" s="11" t="s">
        <v>1677</v>
      </c>
      <c r="B63" s="6">
        <f>SUM($B$39:$B$61)</f>
        <v>2.133</v>
      </c>
      <c r="C63" s="35">
        <f>SUM($C$39:$C$61)</f>
        <v>2.61</v>
      </c>
      <c r="D63" s="17">
        <f>SUM($D$39:$D$61)</f>
        <v>126771220.28096412</v>
      </c>
      <c r="E63" s="6">
        <f>SUM($E$39:$E$61)</f>
        <v>2.4098960600396286</v>
      </c>
      <c r="F63" s="35">
        <f>SUM($F$39:$F$61)</f>
        <v>83.138680629258175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2836817.7128587971</v>
      </c>
      <c r="C68" s="33">
        <f>Loads!C$303</f>
        <v>1331530.1606877674</v>
      </c>
      <c r="D68" s="33">
        <f>Loads!E$303</f>
        <v>904354.03261816665</v>
      </c>
      <c r="E68" s="33">
        <f>Multi!B$120</f>
        <v>4168347.8735465645</v>
      </c>
      <c r="F68" s="6">
        <f>IF(D68,E68/D68,"")</f>
        <v>4.6091991888164783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0.33336117412916327</v>
      </c>
      <c r="C71" s="7">
        <f>Standing!$C$106</f>
        <v>8.5250693081651301E-4</v>
      </c>
      <c r="D71" s="36">
        <f>AggCap!$C$90</f>
        <v>0</v>
      </c>
      <c r="E71" s="6">
        <f t="shared" ref="E71:E93" si="2">IF(E$68&lt;&gt;0,(($B71*B$68+$C71*C$68))/E$68,0)</f>
        <v>0.22714515461829934</v>
      </c>
      <c r="F71" s="17">
        <f>0.01*Input!$F$58*(D71*$D$68)+10*(B71*$B$68+C71*$C$68)</f>
        <v>9468200.222395936</v>
      </c>
      <c r="G71" s="6">
        <f t="shared" ref="G71:G93" si="3">IF($E$68&lt;&gt;0,0.1*F71/$E$68,"")</f>
        <v>0.22714515461829934</v>
      </c>
      <c r="H71" s="35">
        <f t="shared" ref="H71:H93" si="4">IF($D$68&lt;&gt;0,F71/$D$68,"")</f>
        <v>10.469572624102588</v>
      </c>
      <c r="I71" s="10"/>
    </row>
    <row r="72" spans="1:9" x14ac:dyDescent="0.25">
      <c r="A72" s="11" t="s">
        <v>457</v>
      </c>
      <c r="B72" s="7">
        <f>Standing!$D$80</f>
        <v>0.11161002147138688</v>
      </c>
      <c r="C72" s="7">
        <f>Standing!$D$106</f>
        <v>2.8542111150613847E-4</v>
      </c>
      <c r="D72" s="36">
        <f>AggCap!$D$90</f>
        <v>0</v>
      </c>
      <c r="E72" s="6">
        <f t="shared" si="2"/>
        <v>7.6048674985309428E-2</v>
      </c>
      <c r="F72" s="17">
        <f>0.01*Input!$F$58*(D72*$D$68)+10*(B72*$B$68+C72*$C$68)</f>
        <v>3169973.3266104842</v>
      </c>
      <c r="G72" s="6">
        <f t="shared" si="3"/>
        <v>7.6048674985309442E-2</v>
      </c>
      <c r="H72" s="35">
        <f t="shared" si="4"/>
        <v>3.5052349105285625</v>
      </c>
      <c r="I72" s="10"/>
    </row>
    <row r="73" spans="1:9" x14ac:dyDescent="0.25">
      <c r="A73" s="11" t="s">
        <v>458</v>
      </c>
      <c r="B73" s="7">
        <f>Standing!$E$80</f>
        <v>0.15004701568970835</v>
      </c>
      <c r="C73" s="7">
        <f>Standing!$E$106</f>
        <v>6.6694951561197258E-3</v>
      </c>
      <c r="D73" s="36">
        <f>AggCap!$E$90</f>
        <v>0</v>
      </c>
      <c r="E73" s="6">
        <f t="shared" si="2"/>
        <v>0.10424673731882725</v>
      </c>
      <c r="F73" s="17">
        <f>0.01*Input!$F$58*(D73*$D$68)+10*(B73*$B$68+C73*$C$68)</f>
        <v>4345366.6582710091</v>
      </c>
      <c r="G73" s="6">
        <f t="shared" si="3"/>
        <v>0.10424673731882726</v>
      </c>
      <c r="H73" s="35">
        <f t="shared" si="4"/>
        <v>4.8049397708670307</v>
      </c>
      <c r="I73" s="10"/>
    </row>
    <row r="74" spans="1:9" x14ac:dyDescent="0.25">
      <c r="A74" s="11" t="s">
        <v>459</v>
      </c>
      <c r="B74" s="7">
        <f>Standing!$F$80</f>
        <v>0.21036756826868658</v>
      </c>
      <c r="C74" s="7">
        <f>Standing!$F$106</f>
        <v>9.3507056513148987E-3</v>
      </c>
      <c r="D74" s="36">
        <f>AggCap!$F$90</f>
        <v>0</v>
      </c>
      <c r="E74" s="6">
        <f t="shared" si="2"/>
        <v>0.14615507365409336</v>
      </c>
      <c r="F74" s="17">
        <f>0.01*Input!$F$58*(D74*$D$68)+10*(B74*$B$68+C74*$C$68)</f>
        <v>6092251.904740816</v>
      </c>
      <c r="G74" s="6">
        <f t="shared" si="3"/>
        <v>0.14615507365409339</v>
      </c>
      <c r="H74" s="35">
        <f t="shared" si="4"/>
        <v>6.7365784692785979</v>
      </c>
      <c r="I74" s="10"/>
    </row>
    <row r="75" spans="1:9" x14ac:dyDescent="0.25">
      <c r="A75" s="11" t="s">
        <v>460</v>
      </c>
      <c r="B75" s="7">
        <f>Standing!$G$80</f>
        <v>1.6244315343454229E-2</v>
      </c>
      <c r="C75" s="7">
        <f>Standing!$G$106</f>
        <v>4.154170458764371E-5</v>
      </c>
      <c r="D75" s="36">
        <f>AggCap!$G$90</f>
        <v>0</v>
      </c>
      <c r="E75" s="6">
        <f t="shared" si="2"/>
        <v>1.1068528091179796E-2</v>
      </c>
      <c r="F75" s="17">
        <f>0.01*Input!$F$58*(D75*$D$68)+10*(B75*$B$68+C75*$C$68)</f>
        <v>461374.75532159721</v>
      </c>
      <c r="G75" s="6">
        <f t="shared" si="3"/>
        <v>1.1068528091179797E-2</v>
      </c>
      <c r="H75" s="35">
        <f t="shared" si="4"/>
        <v>0.51017050699258326</v>
      </c>
      <c r="I75" s="10"/>
    </row>
    <row r="76" spans="1:9" x14ac:dyDescent="0.25">
      <c r="A76" s="11" t="s">
        <v>461</v>
      </c>
      <c r="B76" s="7">
        <f>Standing!$H$80</f>
        <v>0.19328292917845602</v>
      </c>
      <c r="C76" s="7">
        <f>Standing!$H$106</f>
        <v>8.5913042254845955E-3</v>
      </c>
      <c r="D76" s="36">
        <f>AggCap!$H$90</f>
        <v>0</v>
      </c>
      <c r="E76" s="6">
        <f t="shared" si="2"/>
        <v>0.13428534152220406</v>
      </c>
      <c r="F76" s="17">
        <f>0.01*Input!$F$58*(D76*$D$68)+10*(B76*$B$68+C76*$C$68)</f>
        <v>5597480.1778255347</v>
      </c>
      <c r="G76" s="6">
        <f t="shared" si="3"/>
        <v>0.13428534152220406</v>
      </c>
      <c r="H76" s="35">
        <f t="shared" si="4"/>
        <v>6.1894788721408665</v>
      </c>
      <c r="I76" s="10"/>
    </row>
    <row r="77" spans="1:9" x14ac:dyDescent="0.25">
      <c r="A77" s="11" t="s">
        <v>462</v>
      </c>
      <c r="B77" s="7">
        <f>Standing!$I$80</f>
        <v>7.0328562942005457E-2</v>
      </c>
      <c r="C77" s="7">
        <f>Standing!$I$106</f>
        <v>3.126060240002088E-3</v>
      </c>
      <c r="D77" s="36">
        <f>AggCap!$I$90</f>
        <v>0</v>
      </c>
      <c r="E77" s="6">
        <f t="shared" si="2"/>
        <v>4.886150646399505E-2</v>
      </c>
      <c r="F77" s="17">
        <f>0.01*Input!$F$58*(D77*$D$68)+10*(B77*$B$68+C77*$C$68)</f>
        <v>2036717.5656747548</v>
      </c>
      <c r="G77" s="6">
        <f t="shared" si="3"/>
        <v>4.8861506463995057E-2</v>
      </c>
      <c r="H77" s="35">
        <f t="shared" si="4"/>
        <v>2.252124159581971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0.13739883416020354</v>
      </c>
      <c r="E78" s="6">
        <f t="shared" si="2"/>
        <v>0</v>
      </c>
      <c r="F78" s="17">
        <f>0.01*Input!$F$58*(D78*$D$68)+10*(B78*$B$68+C78*$C$68)</f>
        <v>454781.31448432215</v>
      </c>
      <c r="G78" s="6">
        <f t="shared" si="3"/>
        <v>1.0910349334576522E-2</v>
      </c>
      <c r="H78" s="35">
        <f t="shared" si="4"/>
        <v>0.50287973302634503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6.9176262541274486E-2</v>
      </c>
      <c r="C81" s="7">
        <f>Standing!$K$106</f>
        <v>1.2224375660551444E-3</v>
      </c>
      <c r="D81" s="36">
        <f>AggCap!$K$90</f>
        <v>0</v>
      </c>
      <c r="E81" s="6">
        <f t="shared" si="2"/>
        <v>4.7469204917118771E-2</v>
      </c>
      <c r="F81" s="17">
        <f>0.01*Input!$F$58*(D81*$D$68)+10*(B81*$B$68+C81*$C$68)</f>
        <v>1978681.5937521816</v>
      </c>
      <c r="G81" s="6">
        <f t="shared" si="3"/>
        <v>4.7469204917118778E-2</v>
      </c>
      <c r="H81" s="35">
        <f t="shared" si="4"/>
        <v>2.1879502079774702</v>
      </c>
      <c r="I81" s="10"/>
    </row>
    <row r="82" spans="1:9" x14ac:dyDescent="0.25">
      <c r="A82" s="11" t="s">
        <v>1665</v>
      </c>
      <c r="B82" s="7">
        <f>Standing!$L$80</f>
        <v>0.12896909885707752</v>
      </c>
      <c r="C82" s="7">
        <f>Standing!$L$106</f>
        <v>3.2981360509073211E-4</v>
      </c>
      <c r="D82" s="36">
        <f>AggCap!$L$90</f>
        <v>0</v>
      </c>
      <c r="E82" s="6">
        <f t="shared" si="2"/>
        <v>8.7876778024315316E-2</v>
      </c>
      <c r="F82" s="17">
        <f>0.01*Input!$F$58*(D82*$D$68)+10*(B82*$B$68+C82*$C$68)</f>
        <v>3663009.8081177822</v>
      </c>
      <c r="G82" s="6">
        <f t="shared" si="3"/>
        <v>8.7876778024315316E-2</v>
      </c>
      <c r="H82" s="35">
        <f t="shared" si="4"/>
        <v>4.0504157398547989</v>
      </c>
      <c r="I82" s="10"/>
    </row>
    <row r="83" spans="1:9" x14ac:dyDescent="0.25">
      <c r="A83" s="11" t="s">
        <v>1666</v>
      </c>
      <c r="B83" s="7">
        <f>Standing!$M$80</f>
        <v>4.3179125254120571E-2</v>
      </c>
      <c r="C83" s="7">
        <f>Standing!$M$106</f>
        <v>1.1042228790407851E-4</v>
      </c>
      <c r="D83" s="36">
        <f>AggCap!$M$90</f>
        <v>0</v>
      </c>
      <c r="E83" s="6">
        <f t="shared" si="2"/>
        <v>2.9421329906673462E-2</v>
      </c>
      <c r="F83" s="17">
        <f>0.01*Input!$F$58*(D83*$D$68)+10*(B83*$B$68+C83*$C$68)</f>
        <v>1226383.3795339426</v>
      </c>
      <c r="G83" s="6">
        <f t="shared" si="3"/>
        <v>2.9421329906673462E-2</v>
      </c>
      <c r="H83" s="35">
        <f t="shared" si="4"/>
        <v>1.3560876993974129</v>
      </c>
      <c r="I83" s="10"/>
    </row>
    <row r="84" spans="1:9" x14ac:dyDescent="0.25">
      <c r="A84" s="11" t="s">
        <v>1667</v>
      </c>
      <c r="B84" s="7">
        <f>Standing!$N$80</f>
        <v>5.8049436771534769E-2</v>
      </c>
      <c r="C84" s="7">
        <f>Standing!$N$106</f>
        <v>2.5802608308042783E-3</v>
      </c>
      <c r="D84" s="36">
        <f>AggCap!$N$90</f>
        <v>0</v>
      </c>
      <c r="E84" s="6">
        <f t="shared" si="2"/>
        <v>4.0330454816524038E-2</v>
      </c>
      <c r="F84" s="17">
        <f>0.01*Input!$F$58*(D84*$D$68)+10*(B84*$B$68+C84*$C$68)</f>
        <v>1681113.6557362378</v>
      </c>
      <c r="G84" s="6">
        <f t="shared" si="3"/>
        <v>4.0330454816524045E-2</v>
      </c>
      <c r="H84" s="35">
        <f t="shared" si="4"/>
        <v>1.8589109962492223</v>
      </c>
      <c r="I84" s="10"/>
    </row>
    <row r="85" spans="1:9" x14ac:dyDescent="0.25">
      <c r="A85" s="11" t="s">
        <v>1668</v>
      </c>
      <c r="B85" s="7">
        <f>Standing!$O$80</f>
        <v>8.1385949576284977E-2</v>
      </c>
      <c r="C85" s="7">
        <f>Standing!$O$106</f>
        <v>3.6175540978284695E-3</v>
      </c>
      <c r="D85" s="36">
        <f>AggCap!$O$90</f>
        <v>0</v>
      </c>
      <c r="E85" s="6">
        <f t="shared" si="2"/>
        <v>5.6543741759365287E-2</v>
      </c>
      <c r="F85" s="17">
        <f>0.01*Input!$F$58*(D85*$D$68)+10*(B85*$B$68+C85*$C$68)</f>
        <v>2356939.8572501638</v>
      </c>
      <c r="G85" s="6">
        <f t="shared" si="3"/>
        <v>5.6543741759365294E-2</v>
      </c>
      <c r="H85" s="35">
        <f t="shared" si="4"/>
        <v>2.606213686499149</v>
      </c>
      <c r="I85" s="10"/>
    </row>
    <row r="86" spans="1:9" x14ac:dyDescent="0.25">
      <c r="A86" s="11" t="s">
        <v>1669</v>
      </c>
      <c r="B86" s="7">
        <f>Standing!$P$80</f>
        <v>6.2845192361356429E-3</v>
      </c>
      <c r="C86" s="7">
        <f>Standing!$P$106</f>
        <v>1.6071446291401329E-5</v>
      </c>
      <c r="D86" s="36">
        <f>AggCap!$P$90</f>
        <v>0</v>
      </c>
      <c r="E86" s="6">
        <f t="shared" si="2"/>
        <v>4.2821366265065174E-3</v>
      </c>
      <c r="F86" s="17">
        <f>0.01*Input!$F$58*(D86*$D$68)+10*(B86*$B$68+C86*$C$68)</f>
        <v>178494.351013343</v>
      </c>
      <c r="G86" s="6">
        <f t="shared" si="3"/>
        <v>4.2821366265065174E-3</v>
      </c>
      <c r="H86" s="35">
        <f t="shared" si="4"/>
        <v>0.19737220665295169</v>
      </c>
      <c r="I86" s="10"/>
    </row>
    <row r="87" spans="1:9" x14ac:dyDescent="0.25">
      <c r="A87" s="11" t="s">
        <v>1670</v>
      </c>
      <c r="B87" s="7">
        <f>Standing!$Q$80</f>
        <v>0.14356141703860745</v>
      </c>
      <c r="C87" s="7">
        <f>Standing!$Q$106</f>
        <v>6.3812143889933398E-3</v>
      </c>
      <c r="D87" s="36">
        <f>AggCap!$Q$90</f>
        <v>0</v>
      </c>
      <c r="E87" s="6">
        <f t="shared" si="2"/>
        <v>9.9740799657695681E-2</v>
      </c>
      <c r="F87" s="17">
        <f>0.01*Input!$F$58*(D87*$D$68)+10*(B87*$B$68+C87*$C$68)</f>
        <v>4157543.5015898971</v>
      </c>
      <c r="G87" s="6">
        <f t="shared" si="3"/>
        <v>9.9740799657695681E-2</v>
      </c>
      <c r="H87" s="35">
        <f t="shared" si="4"/>
        <v>4.5972521287415784</v>
      </c>
      <c r="I87" s="10"/>
    </row>
    <row r="88" spans="1:9" x14ac:dyDescent="0.25">
      <c r="A88" s="11" t="s">
        <v>1671</v>
      </c>
      <c r="B88" s="7">
        <f>Standing!$R$80</f>
        <v>9.3475062266008102E-2</v>
      </c>
      <c r="C88" s="7">
        <f>Standing!$R$106</f>
        <v>4.1549075277202705E-3</v>
      </c>
      <c r="D88" s="36">
        <f>AggCap!$R$90</f>
        <v>0</v>
      </c>
      <c r="E88" s="6">
        <f t="shared" si="2"/>
        <v>6.4942779548890009E-2</v>
      </c>
      <c r="F88" s="17">
        <f>0.01*Input!$F$58*(D88*$D$68)+10*(B88*$B$68+C88*$C$68)</f>
        <v>2707040.9703481896</v>
      </c>
      <c r="G88" s="6">
        <f t="shared" si="3"/>
        <v>6.4942779548890009E-2</v>
      </c>
      <c r="H88" s="35">
        <f t="shared" si="4"/>
        <v>2.9933420681623115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0.86734851693716042</v>
      </c>
      <c r="E89" s="6">
        <f t="shared" si="2"/>
        <v>0</v>
      </c>
      <c r="F89" s="17">
        <f>0.01*Input!$F$58*(D89*$D$68)+10*(B89*$B$68+C89*$C$68)</f>
        <v>2870867.8720576768</v>
      </c>
      <c r="G89" s="6">
        <f t="shared" si="3"/>
        <v>6.8873039370753147E-2</v>
      </c>
      <c r="H89" s="35">
        <f t="shared" si="4"/>
        <v>3.1744955719900076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1.6079237145349068</v>
      </c>
      <c r="E90" s="6">
        <f t="shared" si="2"/>
        <v>0</v>
      </c>
      <c r="F90" s="17">
        <f>0.01*Input!$F$58*(D90*$D$68)+10*(B90*$B$68+C90*$C$68)</f>
        <v>5322124.2010982111</v>
      </c>
      <c r="G90" s="6">
        <f t="shared" si="3"/>
        <v>0.12767946348417358</v>
      </c>
      <c r="H90" s="35">
        <f t="shared" si="4"/>
        <v>5.885000795197759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0.719823762082199</v>
      </c>
      <c r="C92" s="7">
        <f>Scaler!$C$423</f>
        <v>1.2720253673482271E-2</v>
      </c>
      <c r="D92" s="36">
        <f>Scaler!$E$423</f>
        <v>0</v>
      </c>
      <c r="E92" s="6">
        <f t="shared" si="2"/>
        <v>0.49394778513950227</v>
      </c>
      <c r="F92" s="17">
        <f>0.01*Input!$F$58*(D92*$D$68)+10*(B92*$B$68+C92*$C$68)</f>
        <v>20589461.998292796</v>
      </c>
      <c r="G92" s="6">
        <f t="shared" si="3"/>
        <v>0.49394778513950227</v>
      </c>
      <c r="H92" s="35">
        <f t="shared" si="4"/>
        <v>22.7670373058269</v>
      </c>
      <c r="I92" s="10"/>
    </row>
    <row r="93" spans="1:9" x14ac:dyDescent="0.25">
      <c r="A93" s="11" t="s">
        <v>1676</v>
      </c>
      <c r="B93" s="7">
        <f>Adjust!$B$73</f>
        <v>-1.4622064610314567E-4</v>
      </c>
      <c r="C93" s="7">
        <f>Adjust!$C$73</f>
        <v>-4.9970444001588843E-5</v>
      </c>
      <c r="D93" s="36">
        <f>Adjust!$E$73</f>
        <v>-2.6710656322710413E-3</v>
      </c>
      <c r="E93" s="6">
        <f t="shared" si="2"/>
        <v>-1.1547464050129715E-4</v>
      </c>
      <c r="F93" s="17">
        <f>0.01*Input!$F$58*(D93*$D$68)+10*(B93*$B$68+C93*$C$68)</f>
        <v>-13654.440373732881</v>
      </c>
      <c r="G93" s="6">
        <f t="shared" si="3"/>
        <v>-3.2757439609077646E-4</v>
      </c>
      <c r="H93" s="35">
        <f t="shared" si="4"/>
        <v>-1.5098556407386545E-2</v>
      </c>
      <c r="I93" s="10"/>
    </row>
    <row r="95" spans="1:9" x14ac:dyDescent="0.25">
      <c r="A95" s="11" t="s">
        <v>1677</v>
      </c>
      <c r="B95" s="6">
        <f>SUM($B$71:$B$93)</f>
        <v>2.4289999999999998</v>
      </c>
      <c r="C95" s="6">
        <f>SUM($C$71:$C$93)</f>
        <v>0.06</v>
      </c>
      <c r="D95" s="35">
        <f>SUM($D$71:$D$93)</f>
        <v>2.61</v>
      </c>
      <c r="E95" s="6">
        <f>SUM(E$71:E$93)</f>
        <v>1.6722505524099984</v>
      </c>
      <c r="F95" s="17">
        <f>SUM($F$71:$F$93)</f>
        <v>78344152.673741132</v>
      </c>
      <c r="G95" s="6">
        <f>SUM($G$71:$G$93)</f>
        <v>1.879501304843912</v>
      </c>
      <c r="H95" s="35">
        <f>SUM($H$71:$H$93)</f>
        <v>86.629958896660739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149489.9396925724</v>
      </c>
      <c r="C100" s="33">
        <f>Multi!B$121</f>
        <v>149489.9396925724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6.9166355718673453E-2</v>
      </c>
      <c r="C103" s="17">
        <f t="shared" ref="C103:C121" si="5">0+10*(B103*$B$100)</f>
        <v>103396.74345139504</v>
      </c>
      <c r="D103" s="6">
        <f t="shared" ref="D103:D121" si="6">IF($C$100&lt;&gt;0,0.1*C103/$C$100,"")</f>
        <v>6.9166355718673453E-2</v>
      </c>
      <c r="E103" s="10"/>
    </row>
    <row r="104" spans="1:5" x14ac:dyDescent="0.25">
      <c r="A104" s="11" t="s">
        <v>457</v>
      </c>
      <c r="B104" s="7">
        <f>Standing!$D$81</f>
        <v>2.3157041209207186E-2</v>
      </c>
      <c r="C104" s="17">
        <f t="shared" si="5"/>
        <v>34617.446938227957</v>
      </c>
      <c r="D104" s="6">
        <f t="shared" si="6"/>
        <v>2.3157041209207186E-2</v>
      </c>
      <c r="E104" s="10"/>
    </row>
    <row r="105" spans="1:5" x14ac:dyDescent="0.25">
      <c r="A105" s="11" t="s">
        <v>458</v>
      </c>
      <c r="B105" s="7">
        <f>Standing!$E$81</f>
        <v>4.0615896446570862E-2</v>
      </c>
      <c r="C105" s="17">
        <f t="shared" si="5"/>
        <v>60716.679103576433</v>
      </c>
      <c r="D105" s="6">
        <f t="shared" si="6"/>
        <v>4.0615896446570862E-2</v>
      </c>
      <c r="E105" s="10"/>
    </row>
    <row r="106" spans="1:5" x14ac:dyDescent="0.25">
      <c r="A106" s="11" t="s">
        <v>459</v>
      </c>
      <c r="B106" s="7">
        <f>Standing!$F$81</f>
        <v>5.6943934067886628E-2</v>
      </c>
      <c r="C106" s="17">
        <f t="shared" si="5"/>
        <v>85125.452696661901</v>
      </c>
      <c r="D106" s="6">
        <f t="shared" si="6"/>
        <v>5.6943934067886628E-2</v>
      </c>
      <c r="E106" s="10"/>
    </row>
    <row r="107" spans="1:5" x14ac:dyDescent="0.25">
      <c r="A107" s="11" t="s">
        <v>460</v>
      </c>
      <c r="B107" s="7">
        <f>Standing!$G$81</f>
        <v>3.3703987766023663E-3</v>
      </c>
      <c r="C107" s="17">
        <f t="shared" si="5"/>
        <v>5038.4070985420758</v>
      </c>
      <c r="D107" s="6">
        <f t="shared" si="6"/>
        <v>3.3703987766023668E-3</v>
      </c>
      <c r="E107" s="10"/>
    </row>
    <row r="108" spans="1:5" x14ac:dyDescent="0.25">
      <c r="A108" s="11" t="s">
        <v>461</v>
      </c>
      <c r="B108" s="7">
        <f>Standing!$H$81</f>
        <v>5.2319330713223346E-2</v>
      </c>
      <c r="C108" s="17">
        <f t="shared" si="5"/>
        <v>78212.135930755088</v>
      </c>
      <c r="D108" s="6">
        <f t="shared" si="6"/>
        <v>5.2319330713223353E-2</v>
      </c>
      <c r="E108" s="10"/>
    </row>
    <row r="109" spans="1:5" x14ac:dyDescent="0.25">
      <c r="A109" s="11" t="s">
        <v>462</v>
      </c>
      <c r="B109" s="7">
        <f>Standing!$I$81</f>
        <v>1.9037083920387218E-2</v>
      </c>
      <c r="C109" s="17">
        <f t="shared" si="5"/>
        <v>28458.52527181125</v>
      </c>
      <c r="D109" s="6">
        <f t="shared" si="6"/>
        <v>1.9037083920387218E-2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1.280768210641307E-2</v>
      </c>
      <c r="C111" s="17">
        <f t="shared" si="5"/>
        <v>19146.196256893287</v>
      </c>
      <c r="D111" s="6">
        <f t="shared" si="6"/>
        <v>1.2807682106413072E-2</v>
      </c>
      <c r="E111" s="10"/>
    </row>
    <row r="112" spans="1:5" x14ac:dyDescent="0.25">
      <c r="A112" s="11" t="s">
        <v>1665</v>
      </c>
      <c r="B112" s="7">
        <f>Standing!$L$81</f>
        <v>2.6758732751550544E-2</v>
      </c>
      <c r="C112" s="17">
        <f t="shared" si="5"/>
        <v>40001.613452789526</v>
      </c>
      <c r="D112" s="6">
        <f t="shared" si="6"/>
        <v>2.6758732751550544E-2</v>
      </c>
      <c r="E112" s="10"/>
    </row>
    <row r="113" spans="1:6" x14ac:dyDescent="0.25">
      <c r="A113" s="11" t="s">
        <v>1666</v>
      </c>
      <c r="B113" s="7">
        <f>Standing!$M$81</f>
        <v>8.9588799438008355E-3</v>
      </c>
      <c r="C113" s="17">
        <f t="shared" si="5"/>
        <v>13392.624225117834</v>
      </c>
      <c r="D113" s="6">
        <f t="shared" si="6"/>
        <v>8.9588799438008355E-3</v>
      </c>
      <c r="E113" s="10"/>
    </row>
    <row r="114" spans="1:6" x14ac:dyDescent="0.25">
      <c r="A114" s="11" t="s">
        <v>1667</v>
      </c>
      <c r="B114" s="7">
        <f>Standing!$N$81</f>
        <v>1.5713274281776567E-2</v>
      </c>
      <c r="C114" s="17">
        <f t="shared" si="5"/>
        <v>23489.764247556275</v>
      </c>
      <c r="D114" s="6">
        <f t="shared" si="6"/>
        <v>1.5713274281776567E-2</v>
      </c>
      <c r="E114" s="10"/>
    </row>
    <row r="115" spans="1:6" x14ac:dyDescent="0.25">
      <c r="A115" s="11" t="s">
        <v>1668</v>
      </c>
      <c r="B115" s="7">
        <f>Standing!$O$81</f>
        <v>2.2030183572807682E-2</v>
      </c>
      <c r="C115" s="17">
        <f t="shared" si="5"/>
        <v>32932.908137153194</v>
      </c>
      <c r="D115" s="6">
        <f t="shared" si="6"/>
        <v>2.2030183572807682E-2</v>
      </c>
      <c r="E115" s="10"/>
    </row>
    <row r="116" spans="1:6" x14ac:dyDescent="0.25">
      <c r="A116" s="11" t="s">
        <v>1669</v>
      </c>
      <c r="B116" s="7">
        <f>Standing!$P$81</f>
        <v>1.3039229722624653E-3</v>
      </c>
      <c r="C116" s="17">
        <f t="shared" si="5"/>
        <v>1949.2336648727569</v>
      </c>
      <c r="D116" s="6">
        <f t="shared" si="6"/>
        <v>1.3039229722624653E-3</v>
      </c>
      <c r="E116" s="10"/>
    </row>
    <row r="117" spans="1:6" x14ac:dyDescent="0.25">
      <c r="A117" s="11" t="s">
        <v>1670</v>
      </c>
      <c r="B117" s="7">
        <f>Standing!$Q$81</f>
        <v>3.8860324021512627E-2</v>
      </c>
      <c r="C117" s="17">
        <f t="shared" si="5"/>
        <v>58092.274944097451</v>
      </c>
      <c r="D117" s="6">
        <f t="shared" si="6"/>
        <v>3.8860324021512627E-2</v>
      </c>
      <c r="E117" s="10"/>
    </row>
    <row r="118" spans="1:6" x14ac:dyDescent="0.25">
      <c r="A118" s="11" t="s">
        <v>1671</v>
      </c>
      <c r="B118" s="7">
        <f>Standing!$R$81</f>
        <v>2.5302558880505307E-2</v>
      </c>
      <c r="C118" s="17">
        <f t="shared" si="5"/>
        <v>37824.780011145005</v>
      </c>
      <c r="D118" s="6">
        <f t="shared" si="6"/>
        <v>2.5302558880505307E-2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0.1332722176467741</v>
      </c>
      <c r="C120" s="17">
        <f t="shared" si="5"/>
        <v>199228.55778711644</v>
      </c>
      <c r="D120" s="6">
        <f t="shared" si="6"/>
        <v>0.1332722176467741</v>
      </c>
      <c r="E120" s="10"/>
    </row>
    <row r="121" spans="1:6" x14ac:dyDescent="0.25">
      <c r="A121" s="11" t="s">
        <v>1676</v>
      </c>
      <c r="B121" s="7">
        <f>Adjust!$B$74</f>
        <v>3.8218297004588564E-4</v>
      </c>
      <c r="C121" s="17">
        <f t="shared" si="5"/>
        <v>571.32509143687651</v>
      </c>
      <c r="D121" s="6">
        <f t="shared" si="6"/>
        <v>3.8218297004588569E-4</v>
      </c>
      <c r="E121" s="10"/>
    </row>
    <row r="123" spans="1:6" x14ac:dyDescent="0.25">
      <c r="A123" s="11" t="s">
        <v>1677</v>
      </c>
      <c r="B123" s="6">
        <f>SUM($B$103:$B$121)</f>
        <v>0.55000000000000004</v>
      </c>
      <c r="C123" s="17">
        <f>SUM($C$103:$C$121)</f>
        <v>822194.66830914828</v>
      </c>
      <c r="D123" s="6">
        <f>SUM($D$103:$D$121)</f>
        <v>0.55000000000000004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1125395.7307528323</v>
      </c>
      <c r="C128" s="33">
        <f>Loads!E$305</f>
        <v>94983.554519150435</v>
      </c>
      <c r="D128" s="33">
        <f>Multi!B$122</f>
        <v>1125395.7307528323</v>
      </c>
      <c r="E128" s="6">
        <f>IF(C128,D128/C128,"")</f>
        <v>11.848321916884377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0.2173505663493408</v>
      </c>
      <c r="C131" s="36">
        <f>AggCap!$C$91</f>
        <v>0</v>
      </c>
      <c r="D131" s="17">
        <f>0.01*Input!$F$58*(C131*$C$128)+10*(B131*$B$128)</f>
        <v>2446053.9944625837</v>
      </c>
      <c r="E131" s="6">
        <f t="shared" ref="E131:E153" si="7">IF($D$128&lt;&gt;0,0.1*D131/$D$128,"")</f>
        <v>0.21735056634934083</v>
      </c>
      <c r="F131" s="35">
        <f t="shared" ref="F131:F153" si="8">IF($C$128&lt;&gt;0,D131/$C$128,"")</f>
        <v>25.752394789241269</v>
      </c>
      <c r="G131" s="10"/>
    </row>
    <row r="132" spans="1:7" x14ac:dyDescent="0.25">
      <c r="A132" s="11" t="s">
        <v>457</v>
      </c>
      <c r="B132" s="7">
        <f>Standing!$D$82</f>
        <v>7.2769426254987002E-2</v>
      </c>
      <c r="C132" s="36">
        <f>AggCap!$D$91</f>
        <v>0</v>
      </c>
      <c r="D132" s="17">
        <f>0.01*Input!$F$58*(C132*$C$128)+10*(B132*$B$128)</f>
        <v>818944.01636695431</v>
      </c>
      <c r="E132" s="6">
        <f t="shared" si="7"/>
        <v>7.2769426254987002E-2</v>
      </c>
      <c r="F132" s="35">
        <f t="shared" si="8"/>
        <v>8.6219558797606393</v>
      </c>
      <c r="G132" s="10"/>
    </row>
    <row r="133" spans="1:7" x14ac:dyDescent="0.25">
      <c r="A133" s="11" t="s">
        <v>458</v>
      </c>
      <c r="B133" s="7">
        <f>Standing!$E$82</f>
        <v>0.10380619048050502</v>
      </c>
      <c r="C133" s="36">
        <f>AggCap!$E$91</f>
        <v>0</v>
      </c>
      <c r="D133" s="17">
        <f>0.01*Input!$F$58*(C133*$C$128)+10*(B133*$B$128)</f>
        <v>1168230.4359247563</v>
      </c>
      <c r="E133" s="6">
        <f t="shared" si="7"/>
        <v>0.10380619048050502</v>
      </c>
      <c r="F133" s="35">
        <f t="shared" si="8"/>
        <v>12.299291617784419</v>
      </c>
      <c r="G133" s="10"/>
    </row>
    <row r="134" spans="1:7" x14ac:dyDescent="0.25">
      <c r="A134" s="11" t="s">
        <v>459</v>
      </c>
      <c r="B134" s="7">
        <f>Standing!$F$82</f>
        <v>0.14553742213559898</v>
      </c>
      <c r="C134" s="36">
        <f>AggCap!$F$91</f>
        <v>0</v>
      </c>
      <c r="D134" s="17">
        <f>0.01*Input!$F$58*(C134*$C$128)+10*(B134*$B$128)</f>
        <v>1637871.9353617583</v>
      </c>
      <c r="E134" s="6">
        <f t="shared" si="7"/>
        <v>0.145537422135599</v>
      </c>
      <c r="F134" s="35">
        <f t="shared" si="8"/>
        <v>17.24374228416071</v>
      </c>
      <c r="G134" s="10"/>
    </row>
    <row r="135" spans="1:7" x14ac:dyDescent="0.25">
      <c r="A135" s="11" t="s">
        <v>460</v>
      </c>
      <c r="B135" s="7">
        <f>Standing!$G$82</f>
        <v>1.0591248813183816E-2</v>
      </c>
      <c r="C135" s="36">
        <f>AggCap!$G$91</f>
        <v>0</v>
      </c>
      <c r="D135" s="17">
        <f>0.01*Input!$F$58*(C135*$C$128)+10*(B135*$B$128)</f>
        <v>119193.46197698069</v>
      </c>
      <c r="E135" s="6">
        <f t="shared" si="7"/>
        <v>1.0591248813183816E-2</v>
      </c>
      <c r="F135" s="35">
        <f t="shared" si="8"/>
        <v>1.2548852544042146</v>
      </c>
      <c r="G135" s="10"/>
    </row>
    <row r="136" spans="1:7" x14ac:dyDescent="0.25">
      <c r="A136" s="11" t="s">
        <v>461</v>
      </c>
      <c r="B136" s="7">
        <f>Standing!$H$82</f>
        <v>0.13371785150609261</v>
      </c>
      <c r="C136" s="36">
        <f>AggCap!$H$91</f>
        <v>0</v>
      </c>
      <c r="D136" s="17">
        <f>0.01*Input!$F$58*(C136*$C$128)+10*(B136*$B$128)</f>
        <v>1504854.9921039781</v>
      </c>
      <c r="E136" s="6">
        <f t="shared" si="7"/>
        <v>0.13371785150609261</v>
      </c>
      <c r="F136" s="35">
        <f t="shared" si="8"/>
        <v>15.843321506783278</v>
      </c>
      <c r="G136" s="10"/>
    </row>
    <row r="137" spans="1:7" x14ac:dyDescent="0.25">
      <c r="A137" s="11" t="s">
        <v>462</v>
      </c>
      <c r="B137" s="7">
        <f>Standing!$I$82</f>
        <v>4.8655017678427226E-2</v>
      </c>
      <c r="C137" s="36">
        <f>AggCap!$I$91</f>
        <v>0</v>
      </c>
      <c r="D137" s="17">
        <f>0.01*Input!$F$58*(C137*$C$128)+10*(B137*$B$128)</f>
        <v>547561.49175005581</v>
      </c>
      <c r="E137" s="6">
        <f t="shared" si="7"/>
        <v>4.8655017678427233E-2</v>
      </c>
      <c r="F137" s="35">
        <f t="shared" si="8"/>
        <v>5.7648031232570611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0.13739883416020354</v>
      </c>
      <c r="D138" s="17">
        <f>0.01*Input!$F$58*(C138*$C$128)+10*(B138*$B$128)</f>
        <v>47765.304538483651</v>
      </c>
      <c r="E138" s="6">
        <f t="shared" si="7"/>
        <v>4.2443118658830438E-3</v>
      </c>
      <c r="F138" s="35">
        <f t="shared" si="8"/>
        <v>0.50287973302634492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4.4507613853191359E-2</v>
      </c>
      <c r="C141" s="36">
        <f>AggCap!$K$91</f>
        <v>0</v>
      </c>
      <c r="D141" s="17">
        <f>0.01*Input!$F$58*(C141*$C$128)+10*(B141*$B$128)</f>
        <v>500886.7861637717</v>
      </c>
      <c r="E141" s="6">
        <f t="shared" si="7"/>
        <v>4.4507613853191366E-2</v>
      </c>
      <c r="F141" s="35">
        <f t="shared" si="8"/>
        <v>5.2734053668499392</v>
      </c>
      <c r="G141" s="10"/>
    </row>
    <row r="142" spans="1:7" x14ac:dyDescent="0.25">
      <c r="A142" s="11" t="s">
        <v>1665</v>
      </c>
      <c r="B142" s="7">
        <f>Standing!$L$82</f>
        <v>8.4087496845955165E-2</v>
      </c>
      <c r="C142" s="36">
        <f>AggCap!$L$91</f>
        <v>0</v>
      </c>
      <c r="D142" s="17">
        <f>0.01*Input!$F$58*(C142*$C$128)+10*(B142*$B$128)</f>
        <v>946317.09960130183</v>
      </c>
      <c r="E142" s="6">
        <f t="shared" si="7"/>
        <v>8.4087496845955165E-2</v>
      </c>
      <c r="F142" s="35">
        <f t="shared" si="8"/>
        <v>9.9629573181587645</v>
      </c>
      <c r="G142" s="10"/>
    </row>
    <row r="143" spans="1:7" x14ac:dyDescent="0.25">
      <c r="A143" s="11" t="s">
        <v>1666</v>
      </c>
      <c r="B143" s="7">
        <f>Standing!$M$82</f>
        <v>2.8152670607093377E-2</v>
      </c>
      <c r="C143" s="36">
        <f>AggCap!$M$91</f>
        <v>0</v>
      </c>
      <c r="D143" s="17">
        <f>0.01*Input!$F$58*(C143*$C$128)+10*(B143*$B$128)</f>
        <v>316828.95310513629</v>
      </c>
      <c r="E143" s="6">
        <f t="shared" si="7"/>
        <v>2.8152670607093377E-2</v>
      </c>
      <c r="F143" s="35">
        <f t="shared" si="8"/>
        <v>3.3356190417285103</v>
      </c>
      <c r="G143" s="10"/>
    </row>
    <row r="144" spans="1:7" x14ac:dyDescent="0.25">
      <c r="A144" s="11" t="s">
        <v>1667</v>
      </c>
      <c r="B144" s="7">
        <f>Standing!$N$82</f>
        <v>4.0160018265563438E-2</v>
      </c>
      <c r="C144" s="36">
        <f>AggCap!$N$91</f>
        <v>0</v>
      </c>
      <c r="D144" s="17">
        <f>0.01*Input!$F$58*(C144*$C$128)+10*(B144*$B$128)</f>
        <v>451959.13103020861</v>
      </c>
      <c r="E144" s="6">
        <f t="shared" si="7"/>
        <v>4.0160018265563445E-2</v>
      </c>
      <c r="F144" s="35">
        <f t="shared" si="8"/>
        <v>4.7582882459835227</v>
      </c>
      <c r="G144" s="10"/>
    </row>
    <row r="145" spans="1:7" x14ac:dyDescent="0.25">
      <c r="A145" s="11" t="s">
        <v>1668</v>
      </c>
      <c r="B145" s="7">
        <f>Standing!$O$82</f>
        <v>5.6304787838123496E-2</v>
      </c>
      <c r="C145" s="36">
        <f>AggCap!$O$91</f>
        <v>0</v>
      </c>
      <c r="D145" s="17">
        <f>0.01*Input!$F$58*(C145*$C$128)+10*(B145*$B$128)</f>
        <v>633651.67853968171</v>
      </c>
      <c r="E145" s="6">
        <f t="shared" si="7"/>
        <v>5.6304787838123496E-2</v>
      </c>
      <c r="F145" s="35">
        <f t="shared" si="8"/>
        <v>6.6711725176796355</v>
      </c>
      <c r="G145" s="10"/>
    </row>
    <row r="146" spans="1:7" x14ac:dyDescent="0.25">
      <c r="A146" s="11" t="s">
        <v>1669</v>
      </c>
      <c r="B146" s="7">
        <f>Standing!$P$82</f>
        <v>4.0974892135403982E-3</v>
      </c>
      <c r="C146" s="36">
        <f>AggCap!$P$91</f>
        <v>0</v>
      </c>
      <c r="D146" s="17">
        <f>0.01*Input!$F$58*(C146*$C$128)+10*(B146*$B$128)</f>
        <v>46112.968677241442</v>
      </c>
      <c r="E146" s="6">
        <f t="shared" si="7"/>
        <v>4.0974892135403982E-3</v>
      </c>
      <c r="F146" s="35">
        <f t="shared" si="8"/>
        <v>0.48548371252988032</v>
      </c>
      <c r="G146" s="10"/>
    </row>
    <row r="147" spans="1:7" x14ac:dyDescent="0.25">
      <c r="A147" s="11" t="s">
        <v>1670</v>
      </c>
      <c r="B147" s="7">
        <f>Standing!$Q$82</f>
        <v>9.9319294917393455E-2</v>
      </c>
      <c r="C147" s="36">
        <f>AggCap!$Q$91</f>
        <v>0</v>
      </c>
      <c r="D147" s="17">
        <f>0.01*Input!$F$58*(C147*$C$128)+10*(B147*$B$128)</f>
        <v>1117735.1048141606</v>
      </c>
      <c r="E147" s="6">
        <f t="shared" si="7"/>
        <v>9.9319294917393455E-2</v>
      </c>
      <c r="F147" s="35">
        <f t="shared" si="8"/>
        <v>11.76766978739256</v>
      </c>
      <c r="G147" s="10"/>
    </row>
    <row r="148" spans="1:7" x14ac:dyDescent="0.25">
      <c r="A148" s="11" t="s">
        <v>1671</v>
      </c>
      <c r="B148" s="7">
        <f>Standing!$R$82</f>
        <v>6.466833128376473E-2</v>
      </c>
      <c r="C148" s="36">
        <f>AggCap!$R$91</f>
        <v>0</v>
      </c>
      <c r="D148" s="17">
        <f>0.01*Input!$F$58*(C148*$C$128)+10*(B148*$B$128)</f>
        <v>727774.63941658661</v>
      </c>
      <c r="E148" s="6">
        <f t="shared" si="7"/>
        <v>6.466833128376473E-2</v>
      </c>
      <c r="F148" s="35">
        <f t="shared" si="8"/>
        <v>7.6621120687776934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0.86734851693716042</v>
      </c>
      <c r="D149" s="17">
        <f>0.01*Input!$F$58*(C149*$C$128)+10*(B149*$B$128)</f>
        <v>301524.87323291448</v>
      </c>
      <c r="E149" s="6">
        <f t="shared" si="7"/>
        <v>2.6792786305596679E-2</v>
      </c>
      <c r="F149" s="35">
        <f t="shared" si="8"/>
        <v>3.1744955719900072</v>
      </c>
      <c r="G149" s="10"/>
    </row>
    <row r="150" spans="1:7" x14ac:dyDescent="0.25">
      <c r="A150" s="11" t="s">
        <v>1673</v>
      </c>
      <c r="B150" s="9"/>
      <c r="C150" s="36">
        <f>Otex!$B$124</f>
        <v>3.9300977682096985</v>
      </c>
      <c r="D150" s="17">
        <f>0.01*Input!$F$58*(C150*$C$128)+10*(B150*$B$128)</f>
        <v>1366258.4396143546</v>
      </c>
      <c r="E150" s="6">
        <f t="shared" si="7"/>
        <v>0.12140249001126008</v>
      </c>
      <c r="F150" s="35">
        <f t="shared" si="8"/>
        <v>14.384157831647496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0.46313051425683099</v>
      </c>
      <c r="C152" s="36">
        <f>Scaler!$E$425</f>
        <v>0</v>
      </c>
      <c r="D152" s="17">
        <f>0.01*Input!$F$58*(C152*$C$128)+10*(B152*$B$128)</f>
        <v>5212051.0352600133</v>
      </c>
      <c r="E152" s="6">
        <f t="shared" si="7"/>
        <v>0.46313051425683099</v>
      </c>
      <c r="F152" s="35">
        <f t="shared" si="8"/>
        <v>54.873194224471433</v>
      </c>
      <c r="G152" s="10"/>
    </row>
    <row r="153" spans="1:7" x14ac:dyDescent="0.25">
      <c r="A153" s="11" t="s">
        <v>1676</v>
      </c>
      <c r="B153" s="7">
        <f>Adjust!$B$75</f>
        <v>1.4405970040787253E-4</v>
      </c>
      <c r="C153" s="36">
        <f>Adjust!$E$75</f>
        <v>-4.8451193070624399E-3</v>
      </c>
      <c r="D153" s="17">
        <f>0.01*Input!$F$58*(C153*$C$128)+10*(B153*$B$128)</f>
        <v>-63.114634980684286</v>
      </c>
      <c r="E153" s="6">
        <f t="shared" si="7"/>
        <v>-5.6082170258868691E-6</v>
      </c>
      <c r="F153" s="35">
        <f t="shared" si="8"/>
        <v>-6.6447960702459513E-4</v>
      </c>
      <c r="G153" s="10"/>
    </row>
    <row r="155" spans="1:7" x14ac:dyDescent="0.25">
      <c r="A155" s="11" t="s">
        <v>1677</v>
      </c>
      <c r="B155" s="6">
        <f>SUM($B$131:$B$153)</f>
        <v>1.617</v>
      </c>
      <c r="C155" s="35">
        <f>SUM($C$131:$C$153)</f>
        <v>4.93</v>
      </c>
      <c r="D155" s="17">
        <f>SUM($D$131:$D$153)</f>
        <v>19911513.227305945</v>
      </c>
      <c r="E155" s="6">
        <f>SUM($E$131:$E$153)</f>
        <v>1.7692899202653061</v>
      </c>
      <c r="F155" s="35">
        <f>SUM($F$131:$F$153)</f>
        <v>209.63116539602038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1568656.8048852959</v>
      </c>
      <c r="C160" s="33">
        <f>Loads!C$306</f>
        <v>502624.63043341553</v>
      </c>
      <c r="D160" s="33">
        <f>Loads!E$306</f>
        <v>81835.597170523499</v>
      </c>
      <c r="E160" s="33">
        <f>Multi!B$123</f>
        <v>2071281.4353187114</v>
      </c>
      <c r="F160" s="6">
        <f>IF(D160,E160/D160,"")</f>
        <v>25.31027458628688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0.25344169302760872</v>
      </c>
      <c r="C163" s="7">
        <f>Standing!$C$107</f>
        <v>7.3878776357258014E-4</v>
      </c>
      <c r="D163" s="36">
        <f>AggCap!$C$92</f>
        <v>0</v>
      </c>
      <c r="E163" s="6">
        <f t="shared" ref="E163:E185" si="9">IF(E$160&lt;&gt;0,(($B163*B$160+$C163*C$160))/E$160,0)</f>
        <v>0.19211989377716421</v>
      </c>
      <c r="F163" s="17">
        <f>0.01*Input!$F$58*(D163*$D$160)+10*(B163*$B$160+C163*$C$160)</f>
        <v>3979343.6933604307</v>
      </c>
      <c r="G163" s="6">
        <f t="shared" ref="G163:G185" si="10">IF($E$160&lt;&gt;0,0.1*F163/$E$160,"")</f>
        <v>0.19211989377716421</v>
      </c>
      <c r="H163" s="35">
        <f t="shared" ref="H163:H185" si="11">IF($D$160&lt;&gt;0,F163/$D$160,"")</f>
        <v>48.626072649882943</v>
      </c>
      <c r="I163" s="10"/>
    </row>
    <row r="164" spans="1:9" x14ac:dyDescent="0.25">
      <c r="A164" s="11" t="s">
        <v>457</v>
      </c>
      <c r="B164" s="7">
        <f>Standing!$D$83</f>
        <v>8.4852811292283795E-2</v>
      </c>
      <c r="C164" s="7">
        <f>Standing!$D$107</f>
        <v>2.4734769539534117E-4</v>
      </c>
      <c r="D164" s="36">
        <f>AggCap!$D$92</f>
        <v>0</v>
      </c>
      <c r="E164" s="6">
        <f t="shared" si="9"/>
        <v>6.4322144069608428E-2</v>
      </c>
      <c r="F164" s="17">
        <f>0.01*Input!$F$58*(D164*$D$160)+10*(B164*$B$160+C164*$C$160)</f>
        <v>1332292.6289127548</v>
      </c>
      <c r="G164" s="6">
        <f t="shared" si="10"/>
        <v>6.4322144069608428E-2</v>
      </c>
      <c r="H164" s="35">
        <f t="shared" si="11"/>
        <v>16.280111283804935</v>
      </c>
      <c r="I164" s="10"/>
    </row>
    <row r="165" spans="1:9" x14ac:dyDescent="0.25">
      <c r="A165" s="11" t="s">
        <v>458</v>
      </c>
      <c r="B165" s="7">
        <f>Standing!$E$83</f>
        <v>0.12174506554757762</v>
      </c>
      <c r="C165" s="7">
        <f>Standing!$E$107</f>
        <v>5.7798256324186649E-3</v>
      </c>
      <c r="D165" s="36">
        <f>AggCap!$E$92</f>
        <v>0</v>
      </c>
      <c r="E165" s="6">
        <f t="shared" si="9"/>
        <v>9.3604521794521486E-2</v>
      </c>
      <c r="F165" s="17">
        <f>0.01*Input!$F$58*(D165*$D$160)+10*(B165*$B$160+C165*$C$160)</f>
        <v>1938813.0825487806</v>
      </c>
      <c r="G165" s="6">
        <f t="shared" si="10"/>
        <v>9.3604521794521486E-2</v>
      </c>
      <c r="H165" s="35">
        <f t="shared" si="11"/>
        <v>23.691561491374134</v>
      </c>
      <c r="I165" s="10"/>
    </row>
    <row r="166" spans="1:9" x14ac:dyDescent="0.25">
      <c r="A166" s="11" t="s">
        <v>459</v>
      </c>
      <c r="B166" s="7">
        <f>Standing!$F$83</f>
        <v>0.17068792251702489</v>
      </c>
      <c r="C166" s="7">
        <f>Standing!$F$107</f>
        <v>8.1033791823180868E-3</v>
      </c>
      <c r="D166" s="36">
        <f>AggCap!$F$92</f>
        <v>0</v>
      </c>
      <c r="E166" s="6">
        <f t="shared" si="9"/>
        <v>0.13123457030020341</v>
      </c>
      <c r="F166" s="17">
        <f>0.01*Input!$F$58*(D166*$D$160)+10*(B166*$B$160+C166*$C$160)</f>
        <v>2718237.2913483968</v>
      </c>
      <c r="G166" s="6">
        <f t="shared" si="10"/>
        <v>0.13123457030020341</v>
      </c>
      <c r="H166" s="35">
        <f t="shared" si="11"/>
        <v>33.215830095115173</v>
      </c>
      <c r="I166" s="10"/>
    </row>
    <row r="167" spans="1:9" x14ac:dyDescent="0.25">
      <c r="A167" s="11" t="s">
        <v>460</v>
      </c>
      <c r="B167" s="7">
        <f>Standing!$G$83</f>
        <v>1.2349928852615103E-2</v>
      </c>
      <c r="C167" s="7">
        <f>Standing!$G$107</f>
        <v>3.6000297379287435E-5</v>
      </c>
      <c r="D167" s="36">
        <f>AggCap!$G$92</f>
        <v>0</v>
      </c>
      <c r="E167" s="6">
        <f t="shared" si="9"/>
        <v>9.3617864960422372E-3</v>
      </c>
      <c r="F167" s="17">
        <f>0.01*Input!$F$58*(D167*$D$160)+10*(B167*$B$160+C167*$C$160)</f>
        <v>193908.94570669695</v>
      </c>
      <c r="G167" s="6">
        <f t="shared" si="10"/>
        <v>9.3617864960422372E-3</v>
      </c>
      <c r="H167" s="35">
        <f t="shared" si="11"/>
        <v>2.3694938683302151</v>
      </c>
      <c r="I167" s="10"/>
    </row>
    <row r="168" spans="1:9" x14ac:dyDescent="0.25">
      <c r="A168" s="11" t="s">
        <v>461</v>
      </c>
      <c r="B168" s="7">
        <f>Standing!$H$83</f>
        <v>0.15682579739353608</v>
      </c>
      <c r="C168" s="7">
        <f>Standing!$H$107</f>
        <v>7.4452772235391136E-3</v>
      </c>
      <c r="D168" s="36">
        <f>AggCap!$H$92</f>
        <v>0</v>
      </c>
      <c r="E168" s="6">
        <f t="shared" si="9"/>
        <v>0.12057658110446956</v>
      </c>
      <c r="F168" s="17">
        <f>0.01*Input!$F$58*(D168*$D$160)+10*(B168*$B$160+C168*$C$160)</f>
        <v>2497480.3397588874</v>
      </c>
      <c r="G168" s="6">
        <f t="shared" si="10"/>
        <v>0.12057658110446956</v>
      </c>
      <c r="H168" s="35">
        <f t="shared" si="11"/>
        <v>30.518263764298148</v>
      </c>
      <c r="I168" s="10"/>
    </row>
    <row r="169" spans="1:9" x14ac:dyDescent="0.25">
      <c r="A169" s="11" t="s">
        <v>462</v>
      </c>
      <c r="B169" s="7">
        <f>Standing!$I$83</f>
        <v>5.7063150945618361E-2</v>
      </c>
      <c r="C169" s="7">
        <f>Standing!$I$107</f>
        <v>2.7090630820940306E-3</v>
      </c>
      <c r="D169" s="36">
        <f>AggCap!$I$92</f>
        <v>0</v>
      </c>
      <c r="E169" s="6">
        <f t="shared" si="9"/>
        <v>4.387339176605734E-2</v>
      </c>
      <c r="F169" s="17">
        <f>0.01*Input!$F$58*(D169*$D$160)+10*(B169*$B$160+C169*$C$160)</f>
        <v>908741.41869499371</v>
      </c>
      <c r="G169" s="6">
        <f t="shared" si="10"/>
        <v>4.387339176605734E-2</v>
      </c>
      <c r="H169" s="35">
        <f t="shared" si="11"/>
        <v>11.10447592630649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0.13739883416020354</v>
      </c>
      <c r="E170" s="6">
        <f t="shared" si="9"/>
        <v>0</v>
      </c>
      <c r="F170" s="17">
        <f>0.01*Input!$F$58*(D170*$D$160)+10*(B170*$B$160+C170*$C$160)</f>
        <v>41153.463257164367</v>
      </c>
      <c r="G170" s="6">
        <f t="shared" si="10"/>
        <v>1.9868600449668983E-3</v>
      </c>
      <c r="H170" s="35">
        <f t="shared" si="11"/>
        <v>0.50287973302634492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5.059812745116174E-2</v>
      </c>
      <c r="C173" s="7">
        <f>Standing!$K$107</f>
        <v>1.0593719333964794E-3</v>
      </c>
      <c r="D173" s="36">
        <f>AggCap!$K$92</f>
        <v>0</v>
      </c>
      <c r="E173" s="6">
        <f t="shared" si="9"/>
        <v>3.8576874202002585E-2</v>
      </c>
      <c r="F173" s="17">
        <f>0.01*Input!$F$58*(D173*$D$160)+10*(B173*$B$160+C173*$C$160)</f>
        <v>799035.63367233286</v>
      </c>
      <c r="G173" s="6">
        <f t="shared" si="10"/>
        <v>3.8576874202002585E-2</v>
      </c>
      <c r="H173" s="35">
        <f t="shared" si="11"/>
        <v>9.7639127873333198</v>
      </c>
      <c r="I173" s="10"/>
    </row>
    <row r="174" spans="1:9" x14ac:dyDescent="0.25">
      <c r="A174" s="11" t="s">
        <v>1665</v>
      </c>
      <c r="B174" s="7">
        <f>Standing!$L$83</f>
        <v>9.8050250896699415E-2</v>
      </c>
      <c r="C174" s="7">
        <f>Standing!$L$107</f>
        <v>2.8581850409992274E-4</v>
      </c>
      <c r="D174" s="36">
        <f>AggCap!$L$92</f>
        <v>0</v>
      </c>
      <c r="E174" s="6">
        <f t="shared" si="9"/>
        <v>7.43263808020969E-2</v>
      </c>
      <c r="F174" s="17">
        <f>0.01*Input!$F$58*(D174*$D$160)+10*(B174*$B$160+C174*$C$160)</f>
        <v>1539508.5270981237</v>
      </c>
      <c r="G174" s="6">
        <f t="shared" si="10"/>
        <v>7.43263808020969E-2</v>
      </c>
      <c r="H174" s="35">
        <f t="shared" si="11"/>
        <v>18.812211071059942</v>
      </c>
      <c r="I174" s="10"/>
    </row>
    <row r="175" spans="1:9" x14ac:dyDescent="0.25">
      <c r="A175" s="11" t="s">
        <v>1666</v>
      </c>
      <c r="B175" s="7">
        <f>Standing!$M$83</f>
        <v>3.2827429998237859E-2</v>
      </c>
      <c r="C175" s="7">
        <f>Standing!$M$107</f>
        <v>9.5692635661140523E-5</v>
      </c>
      <c r="D175" s="36">
        <f>AggCap!$M$92</f>
        <v>0</v>
      </c>
      <c r="E175" s="6">
        <f t="shared" si="9"/>
        <v>2.488462844805775E-2</v>
      </c>
      <c r="F175" s="17">
        <f>0.01*Input!$F$58*(D175*$D$160)+10*(B175*$B$160+C175*$C$160)</f>
        <v>515430.68929265894</v>
      </c>
      <c r="G175" s="6">
        <f t="shared" si="10"/>
        <v>2.488462844805775E-2</v>
      </c>
      <c r="H175" s="35">
        <f t="shared" si="11"/>
        <v>6.2983677899806754</v>
      </c>
      <c r="I175" s="10"/>
    </row>
    <row r="176" spans="1:9" x14ac:dyDescent="0.25">
      <c r="A176" s="11" t="s">
        <v>1667</v>
      </c>
      <c r="B176" s="7">
        <f>Standing!$N$83</f>
        <v>4.7100120267404955E-2</v>
      </c>
      <c r="C176" s="7">
        <f>Standing!$N$107</f>
        <v>2.2360699481915524E-3</v>
      </c>
      <c r="D176" s="36">
        <f>AggCap!$N$92</f>
        <v>0</v>
      </c>
      <c r="E176" s="6">
        <f t="shared" si="9"/>
        <v>3.6213247857441504E-2</v>
      </c>
      <c r="F176" s="17">
        <f>0.01*Input!$F$58*(D176*$D$160)+10*(B176*$B$160+C176*$C$160)</f>
        <v>750078.27999713691</v>
      </c>
      <c r="G176" s="6">
        <f t="shared" si="10"/>
        <v>3.6213247857441511E-2</v>
      </c>
      <c r="H176" s="35">
        <f t="shared" si="11"/>
        <v>9.1656724693310956</v>
      </c>
      <c r="I176" s="10"/>
    </row>
    <row r="177" spans="1:9" x14ac:dyDescent="0.25">
      <c r="A177" s="11" t="s">
        <v>1668</v>
      </c>
      <c r="B177" s="7">
        <f>Standing!$O$83</f>
        <v>6.6034887266979939E-2</v>
      </c>
      <c r="C177" s="7">
        <f>Standing!$O$107</f>
        <v>3.1349946902809963E-3</v>
      </c>
      <c r="D177" s="36">
        <f>AggCap!$O$92</f>
        <v>0</v>
      </c>
      <c r="E177" s="6">
        <f t="shared" si="9"/>
        <v>5.0771372265311331E-2</v>
      </c>
      <c r="F177" s="17">
        <f>0.01*Input!$F$58*(D177*$D$160)+10*(B177*$B$160+C177*$C$160)</f>
        <v>1051618.0081879466</v>
      </c>
      <c r="G177" s="6">
        <f t="shared" si="10"/>
        <v>5.0771372265311331E-2</v>
      </c>
      <c r="H177" s="35">
        <f t="shared" si="11"/>
        <v>12.850373731576198</v>
      </c>
      <c r="I177" s="10"/>
    </row>
    <row r="178" spans="1:9" x14ac:dyDescent="0.25">
      <c r="A178" s="11" t="s">
        <v>1669</v>
      </c>
      <c r="B178" s="7">
        <f>Standing!$P$83</f>
        <v>4.777878525390797E-3</v>
      </c>
      <c r="C178" s="7">
        <f>Standing!$P$107</f>
        <v>1.3927614467168197E-5</v>
      </c>
      <c r="D178" s="36">
        <f>AggCap!$P$92</f>
        <v>0</v>
      </c>
      <c r="E178" s="6">
        <f t="shared" si="9"/>
        <v>3.621840999453391E-3</v>
      </c>
      <c r="F178" s="17">
        <f>0.01*Input!$F$58*(D178*$D$160)+10*(B178*$B$160+C178*$C$160)</f>
        <v>75018.520238439756</v>
      </c>
      <c r="G178" s="6">
        <f t="shared" si="10"/>
        <v>3.621840999453391E-3</v>
      </c>
      <c r="H178" s="35">
        <f t="shared" si="11"/>
        <v>0.91669790204037027</v>
      </c>
      <c r="I178" s="10"/>
    </row>
    <row r="179" spans="1:9" x14ac:dyDescent="0.25">
      <c r="A179" s="11" t="s">
        <v>1670</v>
      </c>
      <c r="B179" s="7">
        <f>Standing!$Q$83</f>
        <v>0.11648278406024433</v>
      </c>
      <c r="C179" s="7">
        <f>Standing!$Q$107</f>
        <v>5.5299997418275992E-3</v>
      </c>
      <c r="D179" s="36">
        <f>AggCap!$Q$92</f>
        <v>0</v>
      </c>
      <c r="E179" s="6">
        <f t="shared" si="9"/>
        <v>8.9558580877289809E-2</v>
      </c>
      <c r="F179" s="17">
        <f>0.01*Input!$F$58*(D179*$D$160)+10*(B179*$B$160+C179*$C$160)</f>
        <v>1855010.2594461972</v>
      </c>
      <c r="G179" s="6">
        <f t="shared" si="10"/>
        <v>8.9558580877289809E-2</v>
      </c>
      <c r="H179" s="35">
        <f t="shared" si="11"/>
        <v>22.667522735623862</v>
      </c>
      <c r="I179" s="10"/>
    </row>
    <row r="180" spans="1:9" x14ac:dyDescent="0.25">
      <c r="A180" s="11" t="s">
        <v>1671</v>
      </c>
      <c r="B180" s="7">
        <f>Standing!$R$83</f>
        <v>7.5843744911079966E-2</v>
      </c>
      <c r="C180" s="7">
        <f>Standing!$R$107</f>
        <v>3.600668486431357E-3</v>
      </c>
      <c r="D180" s="36">
        <f>AggCap!$R$92</f>
        <v>0</v>
      </c>
      <c r="E180" s="6">
        <f t="shared" si="9"/>
        <v>5.831297918791558E-2</v>
      </c>
      <c r="F180" s="17">
        <f>0.01*Input!$F$58*(D180*$D$160)+10*(B180*$B$160+C180*$C$160)</f>
        <v>1207825.9123005592</v>
      </c>
      <c r="G180" s="6">
        <f t="shared" si="10"/>
        <v>5.831297918791558E-2</v>
      </c>
      <c r="H180" s="35">
        <f t="shared" si="11"/>
        <v>14.759175151905753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0.86734851693716042</v>
      </c>
      <c r="E181" s="6">
        <f t="shared" si="9"/>
        <v>0</v>
      </c>
      <c r="F181" s="17">
        <f>0.01*Input!$F$58*(D181*$D$160)+10*(B181*$B$160+C181*$C$160)</f>
        <v>259786.7408489848</v>
      </c>
      <c r="G181" s="6">
        <f t="shared" si="10"/>
        <v>1.2542319764914564E-2</v>
      </c>
      <c r="H181" s="35">
        <f t="shared" si="11"/>
        <v>3.1744955719900072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3.9300977682096985</v>
      </c>
      <c r="E182" s="6">
        <f t="shared" si="9"/>
        <v>0</v>
      </c>
      <c r="F182" s="17">
        <f>0.01*Input!$F$58*(D182*$D$160)+10*(B182*$B$160+C182*$C$160)</f>
        <v>1177136.1459479355</v>
      </c>
      <c r="G182" s="6">
        <f t="shared" si="10"/>
        <v>5.683129901498913E-2</v>
      </c>
      <c r="H182" s="35">
        <f t="shared" si="11"/>
        <v>14.384157831647499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0.52650624821597669</v>
      </c>
      <c r="C184" s="7">
        <f>Scaler!$C$426</f>
        <v>1.1023450278001929E-2</v>
      </c>
      <c r="D184" s="36">
        <f>Scaler!$E$426</f>
        <v>0</v>
      </c>
      <c r="E184" s="6">
        <f t="shared" si="9"/>
        <v>0.40141733157221299</v>
      </c>
      <c r="F184" s="17">
        <f>0.01*Input!$F$58*(D184*$D$160)+10*(B184*$B$160+C184*$C$160)</f>
        <v>8314482.6670070039</v>
      </c>
      <c r="G184" s="6">
        <f t="shared" si="10"/>
        <v>0.40141733157221299</v>
      </c>
      <c r="H184" s="35">
        <f t="shared" si="11"/>
        <v>101.59982885787277</v>
      </c>
      <c r="I184" s="10"/>
    </row>
    <row r="185" spans="1:9" x14ac:dyDescent="0.25">
      <c r="A185" s="11" t="s">
        <v>1676</v>
      </c>
      <c r="B185" s="7">
        <f>Adjust!$B$76</f>
        <v>-1.8784116944026152E-4</v>
      </c>
      <c r="C185" s="7">
        <f>Adjust!$C$76</f>
        <v>-3.9674709075253334E-5</v>
      </c>
      <c r="D185" s="36">
        <f>Adjust!$E$76</f>
        <v>-4.8451193070624399E-3</v>
      </c>
      <c r="E185" s="6">
        <f t="shared" si="9"/>
        <v>-1.5188656128623708E-4</v>
      </c>
      <c r="F185" s="17">
        <f>0.01*Input!$F$58*(D185*$D$160)+10*(B185*$B$160+C185*$C$160)</f>
        <v>-4597.1999752583552</v>
      </c>
      <c r="G185" s="6">
        <f t="shared" si="10"/>
        <v>-2.2194955725806409E-4</v>
      </c>
      <c r="H185" s="35">
        <f t="shared" si="11"/>
        <v>-5.6176042385064046E-2</v>
      </c>
      <c r="I185" s="10"/>
    </row>
    <row r="187" spans="1:9" x14ac:dyDescent="0.25">
      <c r="A187" s="11" t="s">
        <v>1677</v>
      </c>
      <c r="B187" s="6">
        <f>SUM($B$163:$B$185)</f>
        <v>1.875</v>
      </c>
      <c r="C187" s="6">
        <f>SUM($C$163:$C$185)</f>
        <v>5.1999999999999998E-2</v>
      </c>
      <c r="D187" s="35">
        <f>SUM($D$163:$D$185)</f>
        <v>4.93</v>
      </c>
      <c r="E187" s="6">
        <f>SUM(E$163:E$185)</f>
        <v>1.4326242389585624</v>
      </c>
      <c r="F187" s="17">
        <f>SUM($F$163:$F$185)</f>
        <v>31150305.047650166</v>
      </c>
      <c r="G187" s="6">
        <f>SUM($G$163:$G$185)</f>
        <v>1.5039146547874611</v>
      </c>
      <c r="H187" s="35">
        <f>SUM($H$163:$H$185)</f>
        <v>380.64492867011478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5440.1915002046153</v>
      </c>
      <c r="C192" s="33">
        <f>Multi!B$124</f>
        <v>5440.1915002046153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3.0811992983658748E-2</v>
      </c>
      <c r="C195" s="17">
        <f t="shared" ref="C195:C213" si="12">0+10*(B195*$B$192)</f>
        <v>1676.2314233406457</v>
      </c>
      <c r="D195" s="6">
        <f t="shared" ref="D195:D213" si="13">IF($C$192&lt;&gt;0,0.1*C195/$C$192,"")</f>
        <v>3.0811992983658755E-2</v>
      </c>
      <c r="E195" s="10"/>
    </row>
    <row r="196" spans="1:5" x14ac:dyDescent="0.25">
      <c r="A196" s="11" t="s">
        <v>457</v>
      </c>
      <c r="B196" s="7">
        <f>Standing!$D$84</f>
        <v>1.031591998518081E-2</v>
      </c>
      <c r="C196" s="17">
        <f t="shared" si="12"/>
        <v>561.20580220171564</v>
      </c>
      <c r="D196" s="6">
        <f t="shared" si="13"/>
        <v>1.0315919985180812E-2</v>
      </c>
      <c r="E196" s="10"/>
    </row>
    <row r="197" spans="1:5" x14ac:dyDescent="0.25">
      <c r="A197" s="11" t="s">
        <v>458</v>
      </c>
      <c r="B197" s="7">
        <f>Standing!$E$84</f>
        <v>2.1974621110150371E-2</v>
      </c>
      <c r="C197" s="17">
        <f t="shared" si="12"/>
        <v>1195.4614698365694</v>
      </c>
      <c r="D197" s="6">
        <f t="shared" si="13"/>
        <v>2.1974621110150371E-2</v>
      </c>
      <c r="E197" s="10"/>
    </row>
    <row r="198" spans="1:5" x14ac:dyDescent="0.25">
      <c r="A198" s="11" t="s">
        <v>459</v>
      </c>
      <c r="B198" s="7">
        <f>Standing!$F$84</f>
        <v>3.0808660774218594E-2</v>
      </c>
      <c r="C198" s="17">
        <f t="shared" si="12"/>
        <v>1676.0501447659133</v>
      </c>
      <c r="D198" s="6">
        <f t="shared" si="13"/>
        <v>3.0808660774218597E-2</v>
      </c>
      <c r="E198" s="10"/>
    </row>
    <row r="199" spans="1:5" x14ac:dyDescent="0.25">
      <c r="A199" s="11" t="s">
        <v>460</v>
      </c>
      <c r="B199" s="7">
        <f>Standing!$G$84</f>
        <v>1.5014337878259388E-3</v>
      </c>
      <c r="C199" s="17">
        <f t="shared" si="12"/>
        <v>81.680873306506925</v>
      </c>
      <c r="D199" s="6">
        <f t="shared" si="13"/>
        <v>1.501433787825939E-3</v>
      </c>
      <c r="E199" s="10"/>
    </row>
    <row r="200" spans="1:5" x14ac:dyDescent="0.25">
      <c r="A200" s="11" t="s">
        <v>461</v>
      </c>
      <c r="B200" s="7">
        <f>Standing!$H$84</f>
        <v>2.8306588546485306E-2</v>
      </c>
      <c r="C200" s="17">
        <f t="shared" si="12"/>
        <v>1539.9326241037866</v>
      </c>
      <c r="D200" s="6">
        <f t="shared" si="13"/>
        <v>2.8306588546485302E-2</v>
      </c>
      <c r="E200" s="10"/>
    </row>
    <row r="201" spans="1:5" x14ac:dyDescent="0.25">
      <c r="A201" s="11" t="s">
        <v>462</v>
      </c>
      <c r="B201" s="7">
        <f>Standing!$I$84</f>
        <v>1.0299728500217908E-2</v>
      </c>
      <c r="C201" s="17">
        <f t="shared" si="12"/>
        <v>560.32495441300694</v>
      </c>
      <c r="D201" s="6">
        <f t="shared" si="13"/>
        <v>1.0299728500217908E-2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5.6018126786442713E-3</v>
      </c>
      <c r="C203" s="17">
        <f t="shared" si="12"/>
        <v>304.74933720099011</v>
      </c>
      <c r="D203" s="6">
        <f t="shared" si="13"/>
        <v>5.6018126786442713E-3</v>
      </c>
      <c r="E203" s="10"/>
    </row>
    <row r="204" spans="1:5" x14ac:dyDescent="0.25">
      <c r="A204" s="11" t="s">
        <v>1665</v>
      </c>
      <c r="B204" s="7">
        <f>Standing!$L$84</f>
        <v>1.1920389287906058E-2</v>
      </c>
      <c r="C204" s="17">
        <f t="shared" si="12"/>
        <v>648.49200483196682</v>
      </c>
      <c r="D204" s="6">
        <f t="shared" si="13"/>
        <v>1.1920389287906058E-2</v>
      </c>
      <c r="E204" s="10"/>
    </row>
    <row r="205" spans="1:5" x14ac:dyDescent="0.25">
      <c r="A205" s="11" t="s">
        <v>1666</v>
      </c>
      <c r="B205" s="7">
        <f>Standing!$M$84</f>
        <v>3.990971377653591E-3</v>
      </c>
      <c r="C205" s="17">
        <f t="shared" si="12"/>
        <v>217.11648566270969</v>
      </c>
      <c r="D205" s="6">
        <f t="shared" si="13"/>
        <v>3.990971377653591E-3</v>
      </c>
      <c r="E205" s="10"/>
    </row>
    <row r="206" spans="1:5" x14ac:dyDescent="0.25">
      <c r="A206" s="11" t="s">
        <v>1667</v>
      </c>
      <c r="B206" s="7">
        <f>Standing!$N$84</f>
        <v>8.5014311870755931E-3</v>
      </c>
      <c r="C206" s="17">
        <f t="shared" si="12"/>
        <v>462.4941368350307</v>
      </c>
      <c r="D206" s="6">
        <f t="shared" si="13"/>
        <v>8.5014311870755931E-3</v>
      </c>
      <c r="E206" s="10"/>
    </row>
    <row r="207" spans="1:5" x14ac:dyDescent="0.25">
      <c r="A207" s="11" t="s">
        <v>1668</v>
      </c>
      <c r="B207" s="7">
        <f>Standing!$O$84</f>
        <v>1.1919100139432717E-2</v>
      </c>
      <c r="C207" s="17">
        <f t="shared" si="12"/>
        <v>648.42187268629516</v>
      </c>
      <c r="D207" s="6">
        <f t="shared" si="13"/>
        <v>1.1919100139432717E-2</v>
      </c>
      <c r="E207" s="10"/>
    </row>
    <row r="208" spans="1:5" x14ac:dyDescent="0.25">
      <c r="A208" s="11" t="s">
        <v>1669</v>
      </c>
      <c r="B208" s="7">
        <f>Standing!$P$84</f>
        <v>5.8086717241538502E-4</v>
      </c>
      <c r="C208" s="17">
        <f t="shared" si="12"/>
        <v>31.600286541220662</v>
      </c>
      <c r="D208" s="6">
        <f t="shared" si="13"/>
        <v>5.8086717241538502E-4</v>
      </c>
      <c r="E208" s="10"/>
    </row>
    <row r="209" spans="1:9" x14ac:dyDescent="0.25">
      <c r="A209" s="11" t="s">
        <v>1670</v>
      </c>
      <c r="B209" s="7">
        <f>Standing!$Q$84</f>
        <v>2.1024795001478091E-2</v>
      </c>
      <c r="C209" s="17">
        <f t="shared" si="12"/>
        <v>1143.789110605856</v>
      </c>
      <c r="D209" s="6">
        <f t="shared" si="13"/>
        <v>2.1024795001478094E-2</v>
      </c>
      <c r="E209" s="10"/>
    </row>
    <row r="210" spans="1:9" x14ac:dyDescent="0.25">
      <c r="A210" s="11" t="s">
        <v>1671</v>
      </c>
      <c r="B210" s="7">
        <f>Standing!$R$84</f>
        <v>1.368956967988621E-2</v>
      </c>
      <c r="C210" s="17">
        <f t="shared" si="12"/>
        <v>744.7388061397578</v>
      </c>
      <c r="D210" s="6">
        <f t="shared" si="13"/>
        <v>1.368956967988621E-2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5.8290484751406899E-2</v>
      </c>
      <c r="C212" s="17">
        <f t="shared" si="12"/>
        <v>3171.1139968741054</v>
      </c>
      <c r="D212" s="6">
        <f t="shared" si="13"/>
        <v>5.8290484751406899E-2</v>
      </c>
      <c r="E212" s="10"/>
    </row>
    <row r="213" spans="1:9" x14ac:dyDescent="0.25">
      <c r="A213" s="11" t="s">
        <v>1676</v>
      </c>
      <c r="B213" s="7">
        <f>Adjust!$B$77</f>
        <v>4.6163303636359565E-4</v>
      </c>
      <c r="C213" s="17">
        <f t="shared" si="12"/>
        <v>25.113721206388814</v>
      </c>
      <c r="D213" s="6">
        <f t="shared" si="13"/>
        <v>4.6163303636359576E-4</v>
      </c>
      <c r="E213" s="10"/>
    </row>
    <row r="215" spans="1:9" x14ac:dyDescent="0.25">
      <c r="A215" s="11" t="s">
        <v>1677</v>
      </c>
      <c r="B215" s="6">
        <f>SUM($B$195:$B$213)</f>
        <v>0.27</v>
      </c>
      <c r="C215" s="17">
        <f>SUM($C$195:$C$213)</f>
        <v>14688.517050552467</v>
      </c>
      <c r="D215" s="6">
        <f>SUM($D$195:$D$213)</f>
        <v>0.27000000000000007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710189.84588972467</v>
      </c>
      <c r="C220" s="33">
        <f>Loads!C$308</f>
        <v>181158.19508091602</v>
      </c>
      <c r="D220" s="33">
        <f>Loads!E$308</f>
        <v>8259.1128363314547</v>
      </c>
      <c r="E220" s="33">
        <f>Multi!B$125</f>
        <v>891348.04097064072</v>
      </c>
      <c r="F220" s="6">
        <f>IF(D220,E220/D220,"")</f>
        <v>107.92297655138479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0.25202957017434779</v>
      </c>
      <c r="C223" s="7">
        <f>Standing!$C$108</f>
        <v>6.8571918681473621E-4</v>
      </c>
      <c r="D223" s="36">
        <f>AggCap!$C$93</f>
        <v>0</v>
      </c>
      <c r="E223" s="6">
        <f t="shared" ref="E223:E245" si="14">IF(E$220&lt;&gt;0,(($B223*B$220+$C223*C$220))/E$220,0)</f>
        <v>0.20094627128696294</v>
      </c>
      <c r="F223" s="17">
        <f>0.01*Input!$F$58*(D223*$D$220)+10*(B223*$B$220+C223*$C$220)</f>
        <v>1791130.6525198931</v>
      </c>
      <c r="G223" s="6">
        <f t="shared" ref="G223:G245" si="15">IF($E$220&lt;&gt;0,0.1*F223/$E$220,"")</f>
        <v>0.20094627128696294</v>
      </c>
      <c r="H223" s="35">
        <f t="shared" ref="H223:H245" si="16">IF($D$220&lt;&gt;0,F223/$D$220,"")</f>
        <v>216.86719724191107</v>
      </c>
      <c r="I223" s="10"/>
    </row>
    <row r="224" spans="1:9" x14ac:dyDescent="0.25">
      <c r="A224" s="11" t="s">
        <v>457</v>
      </c>
      <c r="B224" s="7">
        <f>Standing!$D$85</f>
        <v>8.4380029594221931E-2</v>
      </c>
      <c r="C224" s="7">
        <f>Standing!$D$108</f>
        <v>2.2958022440274141E-4</v>
      </c>
      <c r="D224" s="36">
        <f>AggCap!$D$93</f>
        <v>0</v>
      </c>
      <c r="E224" s="6">
        <f t="shared" si="14"/>
        <v>6.7277233803608213E-2</v>
      </c>
      <c r="F224" s="17">
        <f>0.01*Input!$F$58*(D224*$D$220)+10*(B224*$B$220+C224*$C$220)</f>
        <v>599674.30552769941</v>
      </c>
      <c r="G224" s="6">
        <f t="shared" si="15"/>
        <v>6.7277233803608213E-2</v>
      </c>
      <c r="H224" s="35">
        <f t="shared" si="16"/>
        <v>72.607593262288404</v>
      </c>
      <c r="I224" s="10"/>
    </row>
    <row r="225" spans="1:9" x14ac:dyDescent="0.25">
      <c r="A225" s="11" t="s">
        <v>458</v>
      </c>
      <c r="B225" s="7">
        <f>Standing!$E$85</f>
        <v>0.11975512508851822</v>
      </c>
      <c r="C225" s="7">
        <f>Standing!$E$108</f>
        <v>5.3646494000218099E-3</v>
      </c>
      <c r="D225" s="36">
        <f>AggCap!$E$93</f>
        <v>0</v>
      </c>
      <c r="E225" s="6">
        <f t="shared" si="14"/>
        <v>9.650632534065634E-2</v>
      </c>
      <c r="F225" s="17">
        <f>0.01*Input!$F$58*(D225*$D$220)+10*(B225*$B$220+C225*$C$220)</f>
        <v>860207.24033669336</v>
      </c>
      <c r="G225" s="6">
        <f t="shared" si="15"/>
        <v>9.650632534065634E-2</v>
      </c>
      <c r="H225" s="35">
        <f t="shared" si="16"/>
        <v>104.15249886799967</v>
      </c>
      <c r="I225" s="10"/>
    </row>
    <row r="226" spans="1:9" x14ac:dyDescent="0.25">
      <c r="A226" s="11" t="s">
        <v>459</v>
      </c>
      <c r="B226" s="7">
        <f>Standing!$F$85</f>
        <v>0.16789800408080963</v>
      </c>
      <c r="C226" s="7">
        <f>Standing!$F$108</f>
        <v>7.5212975327043656E-3</v>
      </c>
      <c r="D226" s="36">
        <f>AggCap!$F$93</f>
        <v>0</v>
      </c>
      <c r="E226" s="6">
        <f t="shared" si="14"/>
        <v>0.13530293082565514</v>
      </c>
      <c r="F226" s="17">
        <f>0.01*Input!$F$58*(D226*$D$220)+10*(B226*$B$220+C226*$C$220)</f>
        <v>1206020.0232903382</v>
      </c>
      <c r="G226" s="6">
        <f t="shared" si="15"/>
        <v>0.13530293082565514</v>
      </c>
      <c r="H226" s="35">
        <f t="shared" si="16"/>
        <v>146.02295030830817</v>
      </c>
      <c r="I226" s="10"/>
    </row>
    <row r="227" spans="1:9" x14ac:dyDescent="0.25">
      <c r="A227" s="11" t="s">
        <v>460</v>
      </c>
      <c r="B227" s="7">
        <f>Standing!$G$85</f>
        <v>1.228111769309123E-2</v>
      </c>
      <c r="C227" s="7">
        <f>Standing!$G$108</f>
        <v>3.3414325278803088E-5</v>
      </c>
      <c r="D227" s="36">
        <f>AggCap!$G$93</f>
        <v>0</v>
      </c>
      <c r="E227" s="6">
        <f t="shared" si="14"/>
        <v>9.7918859519374526E-3</v>
      </c>
      <c r="F227" s="17">
        <f>0.01*Input!$F$58*(D227*$D$220)+10*(B227*$B$220+C227*$C$220)</f>
        <v>87279.783606673867</v>
      </c>
      <c r="G227" s="6">
        <f t="shared" si="15"/>
        <v>9.7918859519374526E-3</v>
      </c>
      <c r="H227" s="35">
        <f t="shared" si="16"/>
        <v>10.5676947798478</v>
      </c>
      <c r="I227" s="10"/>
    </row>
    <row r="228" spans="1:9" x14ac:dyDescent="0.25">
      <c r="A228" s="11" t="s">
        <v>461</v>
      </c>
      <c r="B228" s="7">
        <f>Standing!$H$85</f>
        <v>0.15426245736941255</v>
      </c>
      <c r="C228" s="7">
        <f>Standing!$H$108</f>
        <v>6.9104683307792186E-3</v>
      </c>
      <c r="D228" s="36">
        <f>AggCap!$H$93</f>
        <v>0</v>
      </c>
      <c r="E228" s="6">
        <f t="shared" si="14"/>
        <v>0.12431453674936713</v>
      </c>
      <c r="F228" s="17">
        <f>0.01*Input!$F$58*(D228*$D$220)+10*(B228*$B$220+C228*$C$220)</f>
        <v>1108075.1879572112</v>
      </c>
      <c r="G228" s="6">
        <f t="shared" si="15"/>
        <v>0.12431453674936713</v>
      </c>
      <c r="H228" s="35">
        <f t="shared" si="16"/>
        <v>134.16394834598211</v>
      </c>
      <c r="I228" s="10"/>
    </row>
    <row r="229" spans="1:9" x14ac:dyDescent="0.25">
      <c r="A229" s="11" t="s">
        <v>462</v>
      </c>
      <c r="B229" s="7">
        <f>Standing!$I$85</f>
        <v>5.6130445605345476E-2</v>
      </c>
      <c r="C229" s="7">
        <f>Standing!$I$108</f>
        <v>2.5144657576625421E-3</v>
      </c>
      <c r="D229" s="36">
        <f>AggCap!$I$93</f>
        <v>0</v>
      </c>
      <c r="E229" s="6">
        <f t="shared" si="14"/>
        <v>4.5233496613205457E-2</v>
      </c>
      <c r="F229" s="17">
        <f>0.01*Input!$F$58*(D229*$D$220)+10*(B229*$B$220+C229*$C$220)</f>
        <v>403187.88592432794</v>
      </c>
      <c r="G229" s="6">
        <f t="shared" si="15"/>
        <v>4.5233496613205464E-2</v>
      </c>
      <c r="H229" s="35">
        <f t="shared" si="16"/>
        <v>48.817335943241154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2.6097294747137636</v>
      </c>
      <c r="E230" s="6">
        <f t="shared" si="14"/>
        <v>0</v>
      </c>
      <c r="F230" s="17">
        <f>0.01*Input!$F$58*(D230*$D$220)+10*(B230*$B$220+C230*$C$220)</f>
        <v>78887.823746497219</v>
      </c>
      <c r="G230" s="6">
        <f t="shared" si="15"/>
        <v>8.8503951453790912E-3</v>
      </c>
      <c r="H230" s="35">
        <f t="shared" si="16"/>
        <v>9.5516098774523748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5.0541673351553643E-2</v>
      </c>
      <c r="C233" s="7">
        <f>Standing!$K$108</f>
        <v>9.8327516577989809E-4</v>
      </c>
      <c r="D233" s="36">
        <f>AggCap!$K$93</f>
        <v>0</v>
      </c>
      <c r="E233" s="6">
        <f t="shared" si="14"/>
        <v>4.0469390075248302E-2</v>
      </c>
      <c r="F233" s="17">
        <f>0.01*Input!$F$58*(D233*$D$220)+10*(B233*$B$220+C233*$C$220)</f>
        <v>360723.11562849267</v>
      </c>
      <c r="G233" s="6">
        <f t="shared" si="15"/>
        <v>4.0469390075248302E-2</v>
      </c>
      <c r="H233" s="35">
        <f t="shared" si="16"/>
        <v>43.675770361398669</v>
      </c>
      <c r="I233" s="10"/>
    </row>
    <row r="234" spans="1:9" x14ac:dyDescent="0.25">
      <c r="A234" s="11" t="s">
        <v>1665</v>
      </c>
      <c r="B234" s="7">
        <f>Standing!$L$85</f>
        <v>9.7503935890651428E-2</v>
      </c>
      <c r="C234" s="7">
        <f>Standing!$L$108</f>
        <v>2.6528759932384664E-4</v>
      </c>
      <c r="D234" s="36">
        <f>AggCap!$L$93</f>
        <v>0</v>
      </c>
      <c r="E234" s="6">
        <f t="shared" si="14"/>
        <v>7.7741085458644776E-2</v>
      </c>
      <c r="F234" s="17">
        <f>0.01*Input!$F$58*(D234*$D$220)+10*(B234*$B$220+C234*$C$220)</f>
        <v>692943.64226494194</v>
      </c>
      <c r="G234" s="6">
        <f t="shared" si="15"/>
        <v>7.774108545864479E-2</v>
      </c>
      <c r="H234" s="35">
        <f t="shared" si="16"/>
        <v>83.900493430325227</v>
      </c>
      <c r="I234" s="10"/>
    </row>
    <row r="235" spans="1:9" x14ac:dyDescent="0.25">
      <c r="A235" s="11" t="s">
        <v>1666</v>
      </c>
      <c r="B235" s="7">
        <f>Standing!$M$85</f>
        <v>3.264452258643611E-2</v>
      </c>
      <c r="C235" s="7">
        <f>Standing!$M$108</f>
        <v>8.881884560784235E-5</v>
      </c>
      <c r="D235" s="36">
        <f>AggCap!$M$93</f>
        <v>0</v>
      </c>
      <c r="E235" s="6">
        <f t="shared" si="14"/>
        <v>2.6027878741171032E-2</v>
      </c>
      <c r="F235" s="17">
        <f>0.01*Input!$F$58*(D235*$D$220)+10*(B235*$B$220+C235*$C$220)</f>
        <v>231998.98726564186</v>
      </c>
      <c r="G235" s="6">
        <f t="shared" si="15"/>
        <v>2.6027878741171035E-2</v>
      </c>
      <c r="H235" s="35">
        <f t="shared" si="16"/>
        <v>28.090061470656881</v>
      </c>
      <c r="I235" s="10"/>
    </row>
    <row r="236" spans="1:9" x14ac:dyDescent="0.25">
      <c r="A236" s="11" t="s">
        <v>1667</v>
      </c>
      <c r="B236" s="7">
        <f>Standing!$N$85</f>
        <v>4.6330262084446051E-2</v>
      </c>
      <c r="C236" s="7">
        <f>Standing!$N$108</f>
        <v>2.0754486499885635E-3</v>
      </c>
      <c r="D236" s="36">
        <f>AggCap!$N$93</f>
        <v>0</v>
      </c>
      <c r="E236" s="6">
        <f t="shared" si="14"/>
        <v>3.7335883057485177E-2</v>
      </c>
      <c r="F236" s="17">
        <f>0.01*Input!$F$58*(D236*$D$220)+10*(B236*$B$220+C236*$C$220)</f>
        <v>332792.66221198346</v>
      </c>
      <c r="G236" s="6">
        <f t="shared" si="15"/>
        <v>3.7335883057485177E-2</v>
      </c>
      <c r="H236" s="35">
        <f t="shared" si="16"/>
        <v>40.293996317382174</v>
      </c>
      <c r="I236" s="10"/>
    </row>
    <row r="237" spans="1:9" x14ac:dyDescent="0.25">
      <c r="A237" s="11" t="s">
        <v>1668</v>
      </c>
      <c r="B237" s="7">
        <f>Standing!$O$85</f>
        <v>6.4955537617029366E-2</v>
      </c>
      <c r="C237" s="7">
        <f>Standing!$O$108</f>
        <v>2.909801861487934E-3</v>
      </c>
      <c r="D237" s="36">
        <f>AggCap!$O$93</f>
        <v>0</v>
      </c>
      <c r="E237" s="6">
        <f t="shared" si="14"/>
        <v>5.2345319177887061E-2</v>
      </c>
      <c r="F237" s="17">
        <f>0.01*Input!$F$58*(D237*$D$220)+10*(B237*$B$220+C237*$C$220)</f>
        <v>466578.9770319254</v>
      </c>
      <c r="G237" s="6">
        <f t="shared" si="15"/>
        <v>5.2345319177887067E-2</v>
      </c>
      <c r="H237" s="35">
        <f t="shared" si="16"/>
        <v>56.492626542098577</v>
      </c>
      <c r="I237" s="10"/>
    </row>
    <row r="238" spans="1:9" x14ac:dyDescent="0.25">
      <c r="A238" s="11" t="s">
        <v>1669</v>
      </c>
      <c r="B238" s="7">
        <f>Standing!$P$85</f>
        <v>4.7512572091613723E-3</v>
      </c>
      <c r="C238" s="7">
        <f>Standing!$P$108</f>
        <v>1.2927166552559554E-5</v>
      </c>
      <c r="D238" s="36">
        <f>AggCap!$P$93</f>
        <v>0</v>
      </c>
      <c r="E238" s="6">
        <f t="shared" si="14"/>
        <v>3.7882357195062823E-3</v>
      </c>
      <c r="F238" s="17">
        <f>0.01*Input!$F$58*(D238*$D$220)+10*(B238*$B$220+C238*$C$220)</f>
        <v>33766.364873169303</v>
      </c>
      <c r="G238" s="6">
        <f t="shared" si="15"/>
        <v>3.7882357195062823E-3</v>
      </c>
      <c r="H238" s="35">
        <f t="shared" si="16"/>
        <v>4.0883767472739478</v>
      </c>
      <c r="I238" s="10"/>
    </row>
    <row r="239" spans="1:9" x14ac:dyDescent="0.25">
      <c r="A239" s="11" t="s">
        <v>1670</v>
      </c>
      <c r="B239" s="7">
        <f>Standing!$Q$85</f>
        <v>0.1145788563425762</v>
      </c>
      <c r="C239" s="7">
        <f>Standing!$Q$108</f>
        <v>5.132768994053849E-3</v>
      </c>
      <c r="D239" s="36">
        <f>AggCap!$Q$93</f>
        <v>0</v>
      </c>
      <c r="E239" s="6">
        <f t="shared" si="14"/>
        <v>9.2334957515877988E-2</v>
      </c>
      <c r="F239" s="17">
        <f>0.01*Input!$F$58*(D239*$D$220)+10*(B239*$B$220+C239*$C$220)</f>
        <v>823025.83494885184</v>
      </c>
      <c r="G239" s="6">
        <f t="shared" si="15"/>
        <v>9.2334957515877988E-2</v>
      </c>
      <c r="H239" s="35">
        <f t="shared" si="16"/>
        <v>99.650634548592109</v>
      </c>
      <c r="I239" s="10"/>
    </row>
    <row r="240" spans="1:9" x14ac:dyDescent="0.25">
      <c r="A240" s="11" t="s">
        <v>1671</v>
      </c>
      <c r="B240" s="7">
        <f>Standing!$R$85</f>
        <v>7.4604068084045405E-2</v>
      </c>
      <c r="C240" s="7">
        <f>Standing!$R$108</f>
        <v>3.3420253938228547E-3</v>
      </c>
      <c r="D240" s="36">
        <f>AggCap!$R$93</f>
        <v>0</v>
      </c>
      <c r="E240" s="6">
        <f t="shared" si="14"/>
        <v>6.0120721020779547E-2</v>
      </c>
      <c r="F240" s="17">
        <f>0.01*Input!$F$58*(D240*$D$220)+10*(B240*$B$220+C240*$C$220)</f>
        <v>535884.86903614271</v>
      </c>
      <c r="G240" s="6">
        <f t="shared" si="15"/>
        <v>6.0120721020779554E-2</v>
      </c>
      <c r="H240" s="35">
        <f t="shared" si="16"/>
        <v>64.884071649779386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16.474266345382102</v>
      </c>
      <c r="E241" s="6">
        <f t="shared" si="14"/>
        <v>0</v>
      </c>
      <c r="F241" s="17">
        <f>0.01*Input!$F$58*(D241*$D$220)+10*(B241*$B$220+C241*$C$220)</f>
        <v>497989.93819077627</v>
      </c>
      <c r="G241" s="6">
        <f t="shared" si="15"/>
        <v>5.5869303044463539E-2</v>
      </c>
      <c r="H241" s="35">
        <f t="shared" si="16"/>
        <v>60.295814824098493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4.5942322514821772</v>
      </c>
      <c r="E242" s="6">
        <f t="shared" si="14"/>
        <v>0</v>
      </c>
      <c r="F242" s="17">
        <f>0.01*Input!$F$58*(D242*$D$220)+10*(B242*$B$220+C242*$C$220)</f>
        <v>138876.07417437414</v>
      </c>
      <c r="G242" s="6">
        <f t="shared" si="15"/>
        <v>1.5580454299663229E-2</v>
      </c>
      <c r="H242" s="35">
        <f t="shared" si="16"/>
        <v>16.814890040424768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0.5259188067892212</v>
      </c>
      <c r="C244" s="7">
        <f>Scaler!$C$428</f>
        <v>1.0231614183714821E-2</v>
      </c>
      <c r="D244" s="36">
        <f>Scaler!$E$428</f>
        <v>0</v>
      </c>
      <c r="E244" s="6">
        <f t="shared" si="14"/>
        <v>0.4211101835077623</v>
      </c>
      <c r="F244" s="17">
        <f>0.01*Input!$F$58*(D244*$D$220)+10*(B244*$B$220+C244*$C$220)</f>
        <v>3753557.3710243097</v>
      </c>
      <c r="G244" s="6">
        <f t="shared" si="15"/>
        <v>0.42111018350776236</v>
      </c>
      <c r="H244" s="35">
        <f t="shared" si="16"/>
        <v>454.47464460257578</v>
      </c>
      <c r="I244" s="10"/>
    </row>
    <row r="245" spans="1:9" x14ac:dyDescent="0.25">
      <c r="A245" s="11" t="s">
        <v>1676</v>
      </c>
      <c r="B245" s="7">
        <f>Adjust!$B$78</f>
        <v>4.343304391318803E-4</v>
      </c>
      <c r="C245" s="7">
        <f>Adjust!$C$78</f>
        <v>-3.0156261799638845E-4</v>
      </c>
      <c r="D245" s="36">
        <f>Adjust!$E$78</f>
        <v>1.7719284219595011E-3</v>
      </c>
      <c r="E245" s="6">
        <f t="shared" si="14"/>
        <v>2.8476702296420433E-4</v>
      </c>
      <c r="F245" s="17">
        <f>0.01*Input!$F$58*(D245*$D$220)+10*(B245*$B$220+C245*$C$220)</f>
        <v>2591.8277583178606</v>
      </c>
      <c r="G245" s="6">
        <f t="shared" si="15"/>
        <v>2.9077617711432545E-4</v>
      </c>
      <c r="H245" s="35">
        <f t="shared" si="16"/>
        <v>0.3138143054441066</v>
      </c>
      <c r="I245" s="10"/>
    </row>
    <row r="247" spans="1:9" x14ac:dyDescent="0.25">
      <c r="A247" s="11" t="s">
        <v>1677</v>
      </c>
      <c r="B247" s="6">
        <f>SUM($B$223:$B$245)</f>
        <v>1.859</v>
      </c>
      <c r="C247" s="6">
        <f>SUM($C$223:$C$245)</f>
        <v>4.8000000000000001E-2</v>
      </c>
      <c r="D247" s="35">
        <f>SUM($D$223:$D$245)</f>
        <v>23.68</v>
      </c>
      <c r="E247" s="6">
        <f>SUM(E$223:E$245)</f>
        <v>1.4909311018687192</v>
      </c>
      <c r="F247" s="17">
        <f>SUM($F$223:$F$245)</f>
        <v>14005192.567318263</v>
      </c>
      <c r="G247" s="6">
        <f>SUM($G$223:$G$245)</f>
        <v>1.5712372635123752</v>
      </c>
      <c r="H247" s="35">
        <f>SUM($H$223:$H$245)</f>
        <v>1695.7260234670809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0</v>
      </c>
      <c r="C252" s="33">
        <f>Loads!C$309</f>
        <v>0</v>
      </c>
      <c r="D252" s="33">
        <f>Loads!E$309</f>
        <v>0</v>
      </c>
      <c r="E252" s="33">
        <f>Multi!B$126</f>
        <v>0</v>
      </c>
      <c r="F252" s="6" t="str">
        <f>IF(D252,E252/D252,"")</f>
        <v/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0.19577516598975203</v>
      </c>
      <c r="C255" s="7">
        <f>Standing!$C$109</f>
        <v>5.3517835172853701E-4</v>
      </c>
      <c r="D255" s="36">
        <f>AggCap!$C$94</f>
        <v>0</v>
      </c>
      <c r="E255" s="6">
        <f t="shared" ref="E255:E277" si="17">IF(E$252&lt;&gt;0,(($B255*B$252+$C255*C$252))/E$252,0)</f>
        <v>0</v>
      </c>
      <c r="F255" s="17">
        <f>0.01*Input!$F$58*(D255*$D$252)+10*(B255*$B$252+C255*$C$252)</f>
        <v>0</v>
      </c>
      <c r="G255" s="6" t="str">
        <f t="shared" ref="G255:G277" si="18">IF($E$252&lt;&gt;0,0.1*F255/$E$252,"")</f>
        <v/>
      </c>
      <c r="H255" s="35" t="str">
        <f t="shared" ref="H255:H277" si="19">IF($D$252&lt;&gt;0,F255/$D$252,"")</f>
        <v/>
      </c>
      <c r="I255" s="10"/>
    </row>
    <row r="256" spans="1:9" x14ac:dyDescent="0.25">
      <c r="A256" s="11" t="s">
        <v>457</v>
      </c>
      <c r="B256" s="7">
        <f>Standing!$D$86</f>
        <v>6.5545936885902711E-2</v>
      </c>
      <c r="C256" s="7">
        <f>Standing!$D$109</f>
        <v>1.7917883653811509E-4</v>
      </c>
      <c r="D256" s="36">
        <f>AggCap!$D$94</f>
        <v>0</v>
      </c>
      <c r="E256" s="6">
        <f t="shared" si="17"/>
        <v>0</v>
      </c>
      <c r="F256" s="17">
        <f>0.01*Input!$F$58*(D256*$D$252)+10*(B256*$B$252+C256*$C$252)</f>
        <v>0</v>
      </c>
      <c r="G256" s="6" t="str">
        <f t="shared" si="18"/>
        <v/>
      </c>
      <c r="H256" s="35" t="str">
        <f t="shared" si="19"/>
        <v/>
      </c>
      <c r="I256" s="10"/>
    </row>
    <row r="257" spans="1:9" x14ac:dyDescent="0.25">
      <c r="A257" s="11" t="s">
        <v>458</v>
      </c>
      <c r="B257" s="7">
        <f>Standing!$E$86</f>
        <v>9.3195243830122967E-2</v>
      </c>
      <c r="C257" s="7">
        <f>Standing!$E$109</f>
        <v>4.1869095669344906E-3</v>
      </c>
      <c r="D257" s="36">
        <f>AggCap!$E$94</f>
        <v>0</v>
      </c>
      <c r="E257" s="6">
        <f t="shared" si="17"/>
        <v>0</v>
      </c>
      <c r="F257" s="17">
        <f>0.01*Input!$F$58*(D257*$D$252)+10*(B257*$B$252+C257*$C$252)</f>
        <v>0</v>
      </c>
      <c r="G257" s="6" t="str">
        <f t="shared" si="18"/>
        <v/>
      </c>
      <c r="H257" s="35" t="str">
        <f t="shared" si="19"/>
        <v/>
      </c>
      <c r="I257" s="10"/>
    </row>
    <row r="258" spans="1:9" x14ac:dyDescent="0.25">
      <c r="A258" s="11" t="s">
        <v>459</v>
      </c>
      <c r="B258" s="7">
        <f>Standing!$F$86</f>
        <v>0.13066075808727334</v>
      </c>
      <c r="C258" s="7">
        <f>Standing!$F$109</f>
        <v>5.8700933178061285E-3</v>
      </c>
      <c r="D258" s="36">
        <f>AggCap!$F$94</f>
        <v>0</v>
      </c>
      <c r="E258" s="6">
        <f t="shared" si="17"/>
        <v>0</v>
      </c>
      <c r="F258" s="17">
        <f>0.01*Input!$F$58*(D258*$D$252)+10*(B258*$B$252+C258*$C$252)</f>
        <v>0</v>
      </c>
      <c r="G258" s="6" t="str">
        <f t="shared" si="18"/>
        <v/>
      </c>
      <c r="H258" s="35" t="str">
        <f t="shared" si="19"/>
        <v/>
      </c>
      <c r="I258" s="10"/>
    </row>
    <row r="259" spans="1:9" x14ac:dyDescent="0.25">
      <c r="A259" s="11" t="s">
        <v>460</v>
      </c>
      <c r="B259" s="7">
        <f>Standing!$G$86</f>
        <v>9.5399038027218584E-3</v>
      </c>
      <c r="C259" s="7">
        <f>Standing!$G$109</f>
        <v>2.6078639581164963E-5</v>
      </c>
      <c r="D259" s="36">
        <f>AggCap!$G$94</f>
        <v>0</v>
      </c>
      <c r="E259" s="6">
        <f t="shared" si="17"/>
        <v>0</v>
      </c>
      <c r="F259" s="17">
        <f>0.01*Input!$F$58*(D259*$D$252)+10*(B259*$B$252+C259*$C$252)</f>
        <v>0</v>
      </c>
      <c r="G259" s="6" t="str">
        <f t="shared" si="18"/>
        <v/>
      </c>
      <c r="H259" s="35" t="str">
        <f t="shared" si="19"/>
        <v/>
      </c>
      <c r="I259" s="10"/>
    </row>
    <row r="260" spans="1:9" x14ac:dyDescent="0.25">
      <c r="A260" s="11" t="s">
        <v>461</v>
      </c>
      <c r="B260" s="7">
        <f>Standing!$H$86</f>
        <v>0.12004937006036105</v>
      </c>
      <c r="C260" s="7">
        <f>Standing!$H$109</f>
        <v>5.3933638172178958E-3</v>
      </c>
      <c r="D260" s="36">
        <f>AggCap!$H$94</f>
        <v>0</v>
      </c>
      <c r="E260" s="6">
        <f t="shared" si="17"/>
        <v>0</v>
      </c>
      <c r="F260" s="17">
        <f>0.01*Input!$F$58*(D260*$D$252)+10*(B260*$B$252+C260*$C$252)</f>
        <v>0</v>
      </c>
      <c r="G260" s="6" t="str">
        <f t="shared" si="18"/>
        <v/>
      </c>
      <c r="H260" s="35" t="str">
        <f t="shared" si="19"/>
        <v/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0</v>
      </c>
      <c r="E261" s="6">
        <f t="shared" si="17"/>
        <v>0</v>
      </c>
      <c r="F261" s="17">
        <f>0.01*Input!$F$58*(D261*$D$252)+10*(B261*$B$252+C261*$C$252)</f>
        <v>0</v>
      </c>
      <c r="G261" s="6" t="str">
        <f t="shared" si="18"/>
        <v/>
      </c>
      <c r="H261" s="35" t="str">
        <f t="shared" si="19"/>
        <v/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 t="str">
        <f t="shared" si="18"/>
        <v/>
      </c>
      <c r="H262" s="35" t="str">
        <f t="shared" si="19"/>
        <v/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 t="str">
        <f t="shared" si="18"/>
        <v/>
      </c>
      <c r="H263" s="35" t="str">
        <f t="shared" si="19"/>
        <v/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 t="str">
        <f t="shared" si="18"/>
        <v/>
      </c>
      <c r="H264" s="35" t="str">
        <f t="shared" si="19"/>
        <v/>
      </c>
      <c r="I264" s="10"/>
    </row>
    <row r="265" spans="1:9" x14ac:dyDescent="0.25">
      <c r="A265" s="11" t="s">
        <v>1664</v>
      </c>
      <c r="B265" s="7">
        <f>Standing!$K$86</f>
        <v>3.9218005390190228E-2</v>
      </c>
      <c r="C265" s="7">
        <f>Standing!$K$109</f>
        <v>7.6740973949131046E-4</v>
      </c>
      <c r="D265" s="36">
        <f>AggCap!$K$94</f>
        <v>0</v>
      </c>
      <c r="E265" s="6">
        <f t="shared" si="17"/>
        <v>0</v>
      </c>
      <c r="F265" s="17">
        <f>0.01*Input!$F$58*(D265*$D$252)+10*(B265*$B$252+C265*$C$252)</f>
        <v>0</v>
      </c>
      <c r="G265" s="6" t="str">
        <f t="shared" si="18"/>
        <v/>
      </c>
      <c r="H265" s="35" t="str">
        <f t="shared" si="19"/>
        <v/>
      </c>
      <c r="I265" s="10"/>
    </row>
    <row r="266" spans="1:9" x14ac:dyDescent="0.25">
      <c r="A266" s="11" t="s">
        <v>1665</v>
      </c>
      <c r="B266" s="7">
        <f>Standing!$L$86</f>
        <v>7.574051418030521E-2</v>
      </c>
      <c r="C266" s="7">
        <f>Standing!$L$109</f>
        <v>2.0704711618127022E-4</v>
      </c>
      <c r="D266" s="36">
        <f>AggCap!$L$94</f>
        <v>0</v>
      </c>
      <c r="E266" s="6">
        <f t="shared" si="17"/>
        <v>0</v>
      </c>
      <c r="F266" s="17">
        <f>0.01*Input!$F$58*(D266*$D$252)+10*(B266*$B$252+C266*$C$252)</f>
        <v>0</v>
      </c>
      <c r="G266" s="6" t="str">
        <f t="shared" si="18"/>
        <v/>
      </c>
      <c r="H266" s="35" t="str">
        <f t="shared" si="19"/>
        <v/>
      </c>
      <c r="I266" s="10"/>
    </row>
    <row r="267" spans="1:9" x14ac:dyDescent="0.25">
      <c r="A267" s="11" t="s">
        <v>1666</v>
      </c>
      <c r="B267" s="7">
        <f>Standing!$M$86</f>
        <v>2.5358083274096024E-2</v>
      </c>
      <c r="C267" s="7">
        <f>Standing!$M$109</f>
        <v>6.9319809491751806E-5</v>
      </c>
      <c r="D267" s="36">
        <f>AggCap!$M$94</f>
        <v>0</v>
      </c>
      <c r="E267" s="6">
        <f t="shared" si="17"/>
        <v>0</v>
      </c>
      <c r="F267" s="17">
        <f>0.01*Input!$F$58*(D267*$D$252)+10*(B267*$B$252+C267*$C$252)</f>
        <v>0</v>
      </c>
      <c r="G267" s="6" t="str">
        <f t="shared" si="18"/>
        <v/>
      </c>
      <c r="H267" s="35" t="str">
        <f t="shared" si="19"/>
        <v/>
      </c>
      <c r="I267" s="10"/>
    </row>
    <row r="268" spans="1:9" x14ac:dyDescent="0.25">
      <c r="A268" s="11" t="s">
        <v>1667</v>
      </c>
      <c r="B268" s="7">
        <f>Standing!$N$86</f>
        <v>3.6054908451575121E-2</v>
      </c>
      <c r="C268" s="7">
        <f>Standing!$N$109</f>
        <v>1.6198105710846754E-3</v>
      </c>
      <c r="D268" s="36">
        <f>AggCap!$N$94</f>
        <v>0</v>
      </c>
      <c r="E268" s="6">
        <f t="shared" si="17"/>
        <v>0</v>
      </c>
      <c r="F268" s="17">
        <f>0.01*Input!$F$58*(D268*$D$252)+10*(B268*$B$252+C268*$C$252)</f>
        <v>0</v>
      </c>
      <c r="G268" s="6" t="str">
        <f t="shared" si="18"/>
        <v/>
      </c>
      <c r="H268" s="35" t="str">
        <f t="shared" si="19"/>
        <v/>
      </c>
      <c r="I268" s="10"/>
    </row>
    <row r="269" spans="1:9" x14ac:dyDescent="0.25">
      <c r="A269" s="11" t="s">
        <v>1668</v>
      </c>
      <c r="B269" s="7">
        <f>Standing!$O$86</f>
        <v>5.0549378674701689E-2</v>
      </c>
      <c r="C269" s="7">
        <f>Standing!$O$109</f>
        <v>2.2709922575179075E-3</v>
      </c>
      <c r="D269" s="36">
        <f>AggCap!$O$94</f>
        <v>0</v>
      </c>
      <c r="E269" s="6">
        <f t="shared" si="17"/>
        <v>0</v>
      </c>
      <c r="F269" s="17">
        <f>0.01*Input!$F$58*(D269*$D$252)+10*(B269*$B$252+C269*$C$252)</f>
        <v>0</v>
      </c>
      <c r="G269" s="6" t="str">
        <f t="shared" si="18"/>
        <v/>
      </c>
      <c r="H269" s="35" t="str">
        <f t="shared" si="19"/>
        <v/>
      </c>
      <c r="I269" s="10"/>
    </row>
    <row r="270" spans="1:9" x14ac:dyDescent="0.25">
      <c r="A270" s="11" t="s">
        <v>1669</v>
      </c>
      <c r="B270" s="7">
        <f>Standing!$P$86</f>
        <v>3.6907501295982831E-3</v>
      </c>
      <c r="C270" s="7">
        <f>Standing!$P$109</f>
        <v>1.008917326676504E-5</v>
      </c>
      <c r="D270" s="36">
        <f>AggCap!$P$94</f>
        <v>0</v>
      </c>
      <c r="E270" s="6">
        <f t="shared" si="17"/>
        <v>0</v>
      </c>
      <c r="F270" s="17">
        <f>0.01*Input!$F$58*(D270*$D$252)+10*(B270*$B$252+C270*$C$252)</f>
        <v>0</v>
      </c>
      <c r="G270" s="6" t="str">
        <f t="shared" si="18"/>
        <v/>
      </c>
      <c r="H270" s="35" t="str">
        <f t="shared" si="19"/>
        <v/>
      </c>
      <c r="I270" s="10"/>
    </row>
    <row r="271" spans="1:9" x14ac:dyDescent="0.25">
      <c r="A271" s="11" t="s">
        <v>1670</v>
      </c>
      <c r="B271" s="7">
        <f>Standing!$Q$86</f>
        <v>8.9166993452097471E-2</v>
      </c>
      <c r="C271" s="7">
        <f>Standing!$Q$109</f>
        <v>4.0059355241334887E-3</v>
      </c>
      <c r="D271" s="36">
        <f>AggCap!$Q$94</f>
        <v>0</v>
      </c>
      <c r="E271" s="6">
        <f t="shared" si="17"/>
        <v>0</v>
      </c>
      <c r="F271" s="17">
        <f>0.01*Input!$F$58*(D271*$D$252)+10*(B271*$B$252+C271*$C$252)</f>
        <v>0</v>
      </c>
      <c r="G271" s="6" t="str">
        <f t="shared" si="18"/>
        <v/>
      </c>
      <c r="H271" s="35" t="str">
        <f t="shared" si="19"/>
        <v/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0</v>
      </c>
      <c r="E272" s="6">
        <f t="shared" si="17"/>
        <v>0</v>
      </c>
      <c r="F272" s="17">
        <f>0.01*Input!$F$58*(D272*$D$252)+10*(B272*$B$252+C272*$C$252)</f>
        <v>0</v>
      </c>
      <c r="G272" s="6" t="str">
        <f t="shared" si="18"/>
        <v/>
      </c>
      <c r="H272" s="35" t="str">
        <f t="shared" si="19"/>
        <v/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 t="str">
        <f t="shared" si="18"/>
        <v/>
      </c>
      <c r="H273" s="35" t="str">
        <f t="shared" si="19"/>
        <v/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3.3926306781248718</v>
      </c>
      <c r="E274" s="6">
        <f t="shared" si="17"/>
        <v>0</v>
      </c>
      <c r="F274" s="17">
        <f>0.01*Input!$F$58*(D274*$D$252)+10*(B274*$B$252+C274*$C$252)</f>
        <v>0</v>
      </c>
      <c r="G274" s="6" t="str">
        <f t="shared" si="18"/>
        <v/>
      </c>
      <c r="H274" s="35" t="str">
        <f t="shared" si="19"/>
        <v/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 t="str">
        <f t="shared" si="18"/>
        <v/>
      </c>
      <c r="H275" s="35" t="str">
        <f t="shared" si="19"/>
        <v/>
      </c>
      <c r="I275" s="10"/>
    </row>
    <row r="276" spans="1:9" x14ac:dyDescent="0.25">
      <c r="A276" s="11" t="s">
        <v>1675</v>
      </c>
      <c r="B276" s="7">
        <f>Scaler!$B$429</f>
        <v>0.40808871633507293</v>
      </c>
      <c r="C276" s="7">
        <f>Scaler!$C$429</f>
        <v>7.9853947791637698E-3</v>
      </c>
      <c r="D276" s="36">
        <f>Scaler!$E$429</f>
        <v>0</v>
      </c>
      <c r="E276" s="6">
        <f t="shared" si="17"/>
        <v>0</v>
      </c>
      <c r="F276" s="17">
        <f>0.01*Input!$F$58*(D276*$D$252)+10*(B276*$B$252+C276*$C$252)</f>
        <v>0</v>
      </c>
      <c r="G276" s="6" t="str">
        <f t="shared" si="18"/>
        <v/>
      </c>
      <c r="H276" s="35" t="str">
        <f t="shared" si="19"/>
        <v/>
      </c>
      <c r="I276" s="10"/>
    </row>
    <row r="277" spans="1:9" x14ac:dyDescent="0.25">
      <c r="A277" s="11" t="s">
        <v>1676</v>
      </c>
      <c r="B277" s="7">
        <f>Adjust!$B$79</f>
        <v>3.6627145622913915E-4</v>
      </c>
      <c r="C277" s="7">
        <f>Adjust!$C$79</f>
        <v>-1.2680150013727465E-4</v>
      </c>
      <c r="D277" s="36">
        <f>Adjust!$E$79</f>
        <v>-2.6306781248717215E-3</v>
      </c>
      <c r="E277" s="6">
        <f t="shared" si="17"/>
        <v>0</v>
      </c>
      <c r="F277" s="17">
        <f>0.01*Input!$F$58*(D277*$D$252)+10*(B277*$B$252+C277*$C$252)</f>
        <v>0</v>
      </c>
      <c r="G277" s="6" t="str">
        <f t="shared" si="18"/>
        <v/>
      </c>
      <c r="H277" s="35" t="str">
        <f t="shared" si="19"/>
        <v/>
      </c>
      <c r="I277" s="10"/>
    </row>
    <row r="279" spans="1:9" x14ac:dyDescent="0.25">
      <c r="A279" s="11" t="s">
        <v>1677</v>
      </c>
      <c r="B279" s="6">
        <f>SUM($B$255:$B$277)</f>
        <v>1.343</v>
      </c>
      <c r="C279" s="6">
        <f>SUM($C$255:$C$277)</f>
        <v>3.3000000000000002E-2</v>
      </c>
      <c r="D279" s="35">
        <f>SUM($D$255:$D$277)</f>
        <v>3.39</v>
      </c>
      <c r="E279" s="6">
        <f>SUM(E$255:E$277)</f>
        <v>0</v>
      </c>
      <c r="F279" s="17">
        <f>SUM($F$255:$F$277)</f>
        <v>0</v>
      </c>
      <c r="G279" s="6">
        <f>SUM($G$255:$G$277)</f>
        <v>0</v>
      </c>
      <c r="H279" s="35">
        <f>SUM($H$255:$H$277)</f>
        <v>0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20007.893843906695</v>
      </c>
      <c r="C284" s="33">
        <f>Loads!C$310</f>
        <v>5519.7174187419041</v>
      </c>
      <c r="D284" s="33">
        <f>Loads!E$310</f>
        <v>155</v>
      </c>
      <c r="E284" s="33">
        <f>Multi!B$127</f>
        <v>25527.611262648599</v>
      </c>
      <c r="F284" s="6">
        <f>IF(D284,E284/D284,"")</f>
        <v>164.69426621063613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0.23802307777678142</v>
      </c>
      <c r="C287" s="7">
        <f>Standing!$C$110</f>
        <v>6.4841335397900542E-4</v>
      </c>
      <c r="D287" s="36">
        <f>AggCap!$C$95</f>
        <v>1.7585101784108976</v>
      </c>
      <c r="E287" s="6">
        <f t="shared" ref="E287:E309" si="20">IF(E$284&lt;&gt;0,(($B287*B$284+$C287*C$284))/E$284,0)</f>
        <v>0.18669665101080857</v>
      </c>
      <c r="F287" s="17">
        <f>0.01*Input!$F$58*(D287*$D$284)+10*(B287*$B$284+C287*$C$284)</f>
        <v>48656.798134635421</v>
      </c>
      <c r="G287" s="6">
        <f t="shared" ref="G287:G309" si="21">IF($E$284&lt;&gt;0,0.1*F287/$E$284,"")</f>
        <v>0.19060458745636299</v>
      </c>
      <c r="H287" s="35">
        <f t="shared" ref="H287:H309" si="22">IF($D$284&lt;&gt;0,F287/$D$284,"")</f>
        <v>313.91482667506722</v>
      </c>
      <c r="I287" s="10"/>
    </row>
    <row r="288" spans="1:9" x14ac:dyDescent="0.25">
      <c r="A288" s="11" t="s">
        <v>457</v>
      </c>
      <c r="B288" s="7">
        <f>Standing!$D$87</f>
        <v>8.0904917788175018E-2</v>
      </c>
      <c r="C288" s="7">
        <f>Standing!$D$110</f>
        <v>2.2039807898637122E-4</v>
      </c>
      <c r="D288" s="36">
        <f>AggCap!$D$95</f>
        <v>0</v>
      </c>
      <c r="E288" s="6">
        <f t="shared" si="20"/>
        <v>6.3458876939328848E-2</v>
      </c>
      <c r="F288" s="17">
        <f>0.01*Input!$F$58*(D288*$D$284)+10*(B288*$B$284+C288*$C$284)</f>
        <v>16199.535416714427</v>
      </c>
      <c r="G288" s="6">
        <f t="shared" si="21"/>
        <v>6.3458876939328848E-2</v>
      </c>
      <c r="H288" s="35">
        <f t="shared" si="22"/>
        <v>104.51313172073824</v>
      </c>
      <c r="I288" s="10"/>
    </row>
    <row r="289" spans="1:9" x14ac:dyDescent="0.25">
      <c r="A289" s="11" t="s">
        <v>458</v>
      </c>
      <c r="B289" s="7">
        <f>Standing!$E$87</f>
        <v>8.641608344863011E-2</v>
      </c>
      <c r="C289" s="7">
        <f>Standing!$E$110</f>
        <v>3.8505353969178107E-3</v>
      </c>
      <c r="D289" s="36">
        <f>AggCap!$E$95</f>
        <v>9.6934264556719238</v>
      </c>
      <c r="E289" s="6">
        <f t="shared" si="20"/>
        <v>6.8563316533621743E-2</v>
      </c>
      <c r="F289" s="17">
        <f>0.01*Input!$F$58*(D289*$D$284)+10*(B289*$B$284+C289*$C$284)</f>
        <v>23001.657741784915</v>
      </c>
      <c r="G289" s="6">
        <f t="shared" si="21"/>
        <v>9.0105014155556343E-2</v>
      </c>
      <c r="H289" s="35">
        <f t="shared" si="22"/>
        <v>148.39779188248332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47.141723177820808</v>
      </c>
      <c r="E290" s="6">
        <f t="shared" si="20"/>
        <v>0</v>
      </c>
      <c r="F290" s="17">
        <f>0.01*Input!$F$58*(D290*$D$284)+10*(B290*$B$284+C290*$C$284)</f>
        <v>26743.499558777745</v>
      </c>
      <c r="G290" s="6">
        <f t="shared" si="21"/>
        <v>0.10476303201117845</v>
      </c>
      <c r="H290" s="35">
        <f t="shared" si="22"/>
        <v>172.53870683082417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3.7017449424180322</v>
      </c>
      <c r="E291" s="6">
        <f t="shared" si="20"/>
        <v>0</v>
      </c>
      <c r="F291" s="17">
        <f>0.01*Input!$F$58*(D291*$D$284)+10*(B291*$B$284+C291*$C$284)</f>
        <v>2099.9999058337498</v>
      </c>
      <c r="G291" s="6">
        <f t="shared" si="21"/>
        <v>8.2263862616335764E-3</v>
      </c>
      <c r="H291" s="35">
        <f t="shared" si="22"/>
        <v>13.548386489249999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34.663087006449466</v>
      </c>
      <c r="E292" s="6">
        <f t="shared" si="20"/>
        <v>0</v>
      </c>
      <c r="F292" s="17">
        <f>0.01*Input!$F$58*(D292*$D$284)+10*(B292*$B$284+C292*$C$284)</f>
        <v>19664.369258758783</v>
      </c>
      <c r="G292" s="6">
        <f t="shared" si="21"/>
        <v>7.7031763984635834E-2</v>
      </c>
      <c r="H292" s="35">
        <f t="shared" si="22"/>
        <v>126.86689844360505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4.8234891545160523E-2</v>
      </c>
      <c r="C297" s="7">
        <f>Standing!$K$110</f>
        <v>9.4394871429661091E-4</v>
      </c>
      <c r="D297" s="36">
        <f>AggCap!$K$95</f>
        <v>0</v>
      </c>
      <c r="E297" s="6">
        <f t="shared" si="20"/>
        <v>3.8009389511047993E-2</v>
      </c>
      <c r="F297" s="17">
        <f>0.01*Input!$F$58*(D297*$D$284)+10*(B297*$B$284+C297*$C$284)</f>
        <v>9702.8891976862633</v>
      </c>
      <c r="G297" s="6">
        <f t="shared" si="21"/>
        <v>3.8009389511047993E-2</v>
      </c>
      <c r="H297" s="35">
        <f t="shared" si="22"/>
        <v>62.599285146362988</v>
      </c>
      <c r="I297" s="10"/>
    </row>
    <row r="298" spans="1:9" x14ac:dyDescent="0.25">
      <c r="A298" s="11" t="s">
        <v>1665</v>
      </c>
      <c r="B298" s="7">
        <f>Standing!$L$87</f>
        <v>9.2085174370562906E-2</v>
      </c>
      <c r="C298" s="7">
        <f>Standing!$L$110</f>
        <v>2.5085490584805266E-4</v>
      </c>
      <c r="D298" s="36">
        <f>AggCap!$L$95</f>
        <v>0.68032359687088007</v>
      </c>
      <c r="E298" s="6">
        <f t="shared" si="20"/>
        <v>7.2228263844454313E-2</v>
      </c>
      <c r="F298" s="17">
        <f>0.01*Input!$F$58*(D298*$D$284)+10*(B298*$B$284+C298*$C$284)</f>
        <v>18824.097992477316</v>
      </c>
      <c r="G298" s="6">
        <f t="shared" si="21"/>
        <v>7.3740146693710804E-2</v>
      </c>
      <c r="H298" s="35">
        <f t="shared" si="22"/>
        <v>121.44579349985365</v>
      </c>
      <c r="I298" s="10"/>
    </row>
    <row r="299" spans="1:9" x14ac:dyDescent="0.25">
      <c r="A299" s="11" t="s">
        <v>1666</v>
      </c>
      <c r="B299" s="7">
        <f>Standing!$M$87</f>
        <v>3.1300088762598516E-2</v>
      </c>
      <c r="C299" s="7">
        <f>Standing!$M$110</f>
        <v>8.5266503248185657E-5</v>
      </c>
      <c r="D299" s="36">
        <f>AggCap!$M$95</f>
        <v>0</v>
      </c>
      <c r="E299" s="6">
        <f t="shared" si="20"/>
        <v>2.4550651990973536E-2</v>
      </c>
      <c r="F299" s="17">
        <f>0.01*Input!$F$58*(D299*$D$284)+10*(B299*$B$284+C299*$C$284)</f>
        <v>6267.1950027014227</v>
      </c>
      <c r="G299" s="6">
        <f t="shared" si="21"/>
        <v>2.4550651990973539E-2</v>
      </c>
      <c r="H299" s="35">
        <f t="shared" si="22"/>
        <v>40.433516146460789</v>
      </c>
      <c r="I299" s="10"/>
    </row>
    <row r="300" spans="1:9" x14ac:dyDescent="0.25">
      <c r="A300" s="11" t="s">
        <v>1667</v>
      </c>
      <c r="B300" s="7">
        <f>Standing!$N$87</f>
        <v>3.577245678428706E-2</v>
      </c>
      <c r="C300" s="7">
        <f>Standing!$N$110</f>
        <v>1.5939522550161762E-3</v>
      </c>
      <c r="D300" s="36">
        <f>AggCap!$N$95</f>
        <v>4.0126521029307973</v>
      </c>
      <c r="E300" s="6">
        <f t="shared" si="20"/>
        <v>2.8382196690785788E-2</v>
      </c>
      <c r="F300" s="17">
        <f>0.01*Input!$F$58*(D300*$D$284)+10*(B300*$B$284+C300*$C$284)</f>
        <v>9521.6743770167523</v>
      </c>
      <c r="G300" s="6">
        <f t="shared" si="21"/>
        <v>3.7299511807235342E-2</v>
      </c>
      <c r="H300" s="35">
        <f t="shared" si="22"/>
        <v>61.430157271075821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28.128912172016019</v>
      </c>
      <c r="E301" s="6">
        <f t="shared" si="20"/>
        <v>0</v>
      </c>
      <c r="F301" s="17">
        <f>0.01*Input!$F$58*(D301*$D$284)+10*(B301*$B$284+C301*$C$284)</f>
        <v>15957.531875184688</v>
      </c>
      <c r="G301" s="6">
        <f t="shared" si="21"/>
        <v>6.2510869940006389E-2</v>
      </c>
      <c r="H301" s="35">
        <f t="shared" si="22"/>
        <v>102.95181854957863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2.2087877011986374</v>
      </c>
      <c r="E302" s="6">
        <f t="shared" si="20"/>
        <v>0</v>
      </c>
      <c r="F302" s="17">
        <f>0.01*Input!$F$58*(D302*$D$284)+10*(B302*$B$284+C302*$C$284)</f>
        <v>1253.045262889987</v>
      </c>
      <c r="G302" s="6">
        <f t="shared" si="21"/>
        <v>4.9085879990793087E-3</v>
      </c>
      <c r="H302" s="35">
        <f t="shared" si="22"/>
        <v>8.0841629863870139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37.028527341279421</v>
      </c>
      <c r="E303" s="6">
        <f t="shared" si="20"/>
        <v>0</v>
      </c>
      <c r="F303" s="17">
        <f>0.01*Input!$F$58*(D303*$D$284)+10*(B303*$B$284+C303*$C$284)</f>
        <v>21006.283560707816</v>
      </c>
      <c r="G303" s="6">
        <f t="shared" si="21"/>
        <v>8.2288481066944627E-2</v>
      </c>
      <c r="H303" s="35">
        <f t="shared" si="22"/>
        <v>135.52441006908268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59.876093236646959</v>
      </c>
      <c r="E307" s="6">
        <f t="shared" si="20"/>
        <v>0</v>
      </c>
      <c r="F307" s="17">
        <f>0.01*Input!$F$58*(D307*$D$284)+10*(B307*$B$284+C307*$C$284)</f>
        <v>33967.707693149816</v>
      </c>
      <c r="G307" s="6">
        <f t="shared" si="21"/>
        <v>0.13306261735053357</v>
      </c>
      <c r="H307" s="35">
        <f t="shared" si="22"/>
        <v>219.14650124612785</v>
      </c>
      <c r="I307" s="10"/>
    </row>
    <row r="308" spans="1:10" x14ac:dyDescent="0.25">
      <c r="A308" s="11" t="s">
        <v>1675</v>
      </c>
      <c r="B308" s="7">
        <f>Scaler!$B$430</f>
        <v>0.50191524982934732</v>
      </c>
      <c r="C308" s="7">
        <f>Scaler!$C$430</f>
        <v>9.8223970156269581E-3</v>
      </c>
      <c r="D308" s="36">
        <f>Scaler!$E$430</f>
        <v>0</v>
      </c>
      <c r="E308" s="6">
        <f t="shared" si="20"/>
        <v>0.39551228625521195</v>
      </c>
      <c r="F308" s="17">
        <f>0.01*Input!$F$58*(D308*$D$284)+10*(B308*$B$284+C308*$C$284)</f>
        <v>100964.83893124445</v>
      </c>
      <c r="G308" s="6">
        <f t="shared" si="21"/>
        <v>0.39551228625521195</v>
      </c>
      <c r="H308" s="35">
        <f t="shared" si="22"/>
        <v>651.38605762093198</v>
      </c>
      <c r="I308" s="10"/>
    </row>
    <row r="309" spans="1:10" x14ac:dyDescent="0.25">
      <c r="A309" s="11" t="s">
        <v>1676</v>
      </c>
      <c r="B309" s="7">
        <f>Adjust!$B$80</f>
        <v>3.4805969445694807E-4</v>
      </c>
      <c r="C309" s="7">
        <f>Adjust!$C$80</f>
        <v>-4.1576622391916937E-4</v>
      </c>
      <c r="D309" s="36">
        <f>Adjust!$E$80</f>
        <v>-3.7879117138572838E-3</v>
      </c>
      <c r="E309" s="6">
        <f t="shared" si="20"/>
        <v>1.8290114581060094E-4</v>
      </c>
      <c r="F309" s="17">
        <f>0.01*Input!$F$58*(D309*$D$284)+10*(B309*$B$284+C309*$C$284)</f>
        <v>44.541411182189066</v>
      </c>
      <c r="G309" s="6">
        <f t="shared" si="21"/>
        <v>1.7448327116827031E-4</v>
      </c>
      <c r="H309" s="35">
        <f t="shared" si="22"/>
        <v>0.28736394311089719</v>
      </c>
      <c r="I309" s="10"/>
    </row>
    <row r="311" spans="1:10" x14ac:dyDescent="0.25">
      <c r="A311" s="11" t="s">
        <v>1677</v>
      </c>
      <c r="B311" s="6">
        <f>SUM($B$287:$B$309)</f>
        <v>1.115</v>
      </c>
      <c r="C311" s="6">
        <f>SUM($C$287:$C$309)</f>
        <v>1.7000000000000001E-2</v>
      </c>
      <c r="D311" s="35">
        <f>SUM($D$287:$D$309)</f>
        <v>228.89</v>
      </c>
      <c r="E311" s="6">
        <f>SUM(E$287:E$309)</f>
        <v>0.87758453392204339</v>
      </c>
      <c r="F311" s="17">
        <f>SUM($F$287:$F$309)</f>
        <v>353875.66532074573</v>
      </c>
      <c r="G311" s="6">
        <f>SUM($G$287:$G$309)</f>
        <v>1.3862466866946079</v>
      </c>
      <c r="H311" s="35">
        <f>SUM($H$287:$H$309)</f>
        <v>2283.0688085209404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1.8417880532022259</v>
      </c>
      <c r="C319" s="7">
        <f>Standing!$C$111</f>
        <v>6.0652094845264674E-2</v>
      </c>
      <c r="D319" s="7">
        <f>Standing!$C$125</f>
        <v>7.6638364367167503E-4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0.61663450970447375</v>
      </c>
      <c r="C320" s="7">
        <f>Standing!$D$111</f>
        <v>2.0306448780810143E-2</v>
      </c>
      <c r="D320" s="7">
        <f>Standing!$D$125</f>
        <v>2.5658685402989905E-4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0.70298164431951704</v>
      </c>
      <c r="C321" s="7">
        <f>Standing!$E$111</f>
        <v>7.9100711548302866E-2</v>
      </c>
      <c r="D321" s="7">
        <f>Standing!$E$125</f>
        <v>6.2270202666494202E-3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0.98558800635421706</v>
      </c>
      <c r="C322" s="7">
        <f>Standing!$F$111</f>
        <v>0.11090006862349501</v>
      </c>
      <c r="D322" s="7">
        <f>Standing!$F$125</f>
        <v>8.7303509838797602E-3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8.974826180697168E-2</v>
      </c>
      <c r="C323" s="7">
        <f>Standing!$G$111</f>
        <v>2.9555084136037727E-3</v>
      </c>
      <c r="D323" s="7">
        <f>Standing!$G$125</f>
        <v>3.7345013600907661E-5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0.9055451769447177</v>
      </c>
      <c r="C324" s="7">
        <f>Standing!$H$111</f>
        <v>0.10189351089643003</v>
      </c>
      <c r="D324" s="7">
        <f>Standing!$H$125</f>
        <v>8.0213305920096567E-3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0.32949464934270406</v>
      </c>
      <c r="C325" s="7">
        <f>Standing!$I$111</f>
        <v>3.7075308331265946E-2</v>
      </c>
      <c r="D325" s="7">
        <f>Standing!$I$125</f>
        <v>2.9186677572437415E-3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0.13739883416020354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0.41102086583098113</v>
      </c>
      <c r="C329" s="7">
        <f>Standing!$K$111</f>
        <v>0</v>
      </c>
      <c r="D329" s="7">
        <f>Standing!$K$125</f>
        <v>1.0901642342091447E-3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0.71254172333574772</v>
      </c>
      <c r="C330" s="7">
        <f>Standing!$L$111</f>
        <v>2.3464778213665029E-2</v>
      </c>
      <c r="D330" s="7">
        <f>Standing!$L$125</f>
        <v>2.9649465976755684E-4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0.23856046598260586</v>
      </c>
      <c r="C331" s="7">
        <f>Standing!$M$111</f>
        <v>7.8560570441048722E-3</v>
      </c>
      <c r="D331" s="7">
        <f>Standing!$M$125</f>
        <v>9.9267035008662741E-5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0.27196601229220141</v>
      </c>
      <c r="C332" s="7">
        <f>Standing!$N$111</f>
        <v>3.0602086502687864E-2</v>
      </c>
      <c r="D332" s="7">
        <f>Standing!$N$125</f>
        <v>2.4090783650869006E-3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0.38129934403997839</v>
      </c>
      <c r="C333" s="7">
        <f>Standing!$O$111</f>
        <v>4.2904462257558902E-2</v>
      </c>
      <c r="D333" s="7">
        <f>Standing!$O$125</f>
        <v>3.3775543958838969E-3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3.4721357337040938E-2</v>
      </c>
      <c r="C334" s="7">
        <f>Standing!$P$111</f>
        <v>1.1434122697783109E-3</v>
      </c>
      <c r="D334" s="7">
        <f>Standing!$P$125</f>
        <v>1.4447851533688906E-5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0.67259612293350235</v>
      </c>
      <c r="C335" s="7">
        <f>Standing!$Q$111</f>
        <v>7.5681680081661165E-2</v>
      </c>
      <c r="D335" s="7">
        <f>Standing!$Q$125</f>
        <v>5.9578649351946711E-3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0.43793775352730813</v>
      </c>
      <c r="C336" s="7">
        <f>Standing!$R$111</f>
        <v>4.9277514139658453E-2</v>
      </c>
      <c r="D336" s="7">
        <f>Standing!$R$125</f>
        <v>3.879258141064601E-3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0.86734851693716042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1.6079237145349068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4.2769379996528611</v>
      </c>
      <c r="C340" s="7">
        <f>Scaler!$C$431</f>
        <v>0</v>
      </c>
      <c r="D340" s="7">
        <f>Scaler!$D$431</f>
        <v>1.1343864087593256E-2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-3.6194660705568538E-4</v>
      </c>
      <c r="C341" s="7">
        <f>Adjust!$C$81</f>
        <v>1.8635805171296482E-4</v>
      </c>
      <c r="D341" s="7">
        <f>Adjust!$D$81</f>
        <v>-4.2567881642744526E-4</v>
      </c>
      <c r="E341" s="36">
        <f>Adjust!$E$81</f>
        <v>-2.6710656322710413E-3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12.909000000000001</v>
      </c>
      <c r="C343" s="6">
        <f>SUM($C$319:$C$341)</f>
        <v>0.64400000000000002</v>
      </c>
      <c r="D343" s="6">
        <f>SUM($D$319:$D$341)</f>
        <v>5.5E-2</v>
      </c>
      <c r="E343" s="35">
        <f>SUM($E$319:$E$341)</f>
        <v>2.61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0</v>
      </c>
      <c r="C348" s="33">
        <f>Loads!C$312</f>
        <v>0</v>
      </c>
      <c r="D348" s="33">
        <f>Loads!D$312</f>
        <v>0</v>
      </c>
      <c r="E348" s="33">
        <f>Loads!E$312</f>
        <v>0</v>
      </c>
      <c r="F348" s="33">
        <f>Multi!B$129</f>
        <v>0</v>
      </c>
      <c r="G348" s="6" t="str">
        <f>IF(E348,F348/E348,"")</f>
        <v/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1.6246600590109659</v>
      </c>
      <c r="C351" s="7">
        <f>Standing!$C$112</f>
        <v>5.3501832536659938E-2</v>
      </c>
      <c r="D351" s="7">
        <f>Standing!$C$126</f>
        <v>6.7603484211326394E-4</v>
      </c>
      <c r="E351" s="36">
        <f>AggCap!$C$97</f>
        <v>0</v>
      </c>
      <c r="F351" s="6">
        <f t="shared" ref="F351:F373" si="26">IF(F$348&lt;&gt;0,(($B351*B$348+$C351*C$348+$D351*D$348))/F$348,0)</f>
        <v>0</v>
      </c>
      <c r="G351" s="17">
        <f>0.01*Input!$F$58*(E351*$E$348)+10*(B351*$B$348+C351*$C$348+D351*$D$348)</f>
        <v>0</v>
      </c>
      <c r="H351" s="6" t="str">
        <f t="shared" ref="H351:H373" si="27">IF($F$348&lt;&gt;0,0.1*G351/$F$348,"")</f>
        <v/>
      </c>
      <c r="I351" s="35" t="str">
        <f t="shared" ref="I351:I373" si="28">IF($E$348&lt;&gt;0,G351/$E$348,"")</f>
        <v/>
      </c>
      <c r="J351" s="10"/>
    </row>
    <row r="352" spans="1:10" x14ac:dyDescent="0.25">
      <c r="A352" s="11" t="s">
        <v>457</v>
      </c>
      <c r="B352" s="7">
        <f>Standing!$D$89</f>
        <v>0.54393960107562378</v>
      </c>
      <c r="C352" s="7">
        <f>Standing!$D$112</f>
        <v>1.7912525937593207E-2</v>
      </c>
      <c r="D352" s="7">
        <f>Standing!$D$126</f>
        <v>2.2633788545042889E-4</v>
      </c>
      <c r="E352" s="36">
        <f>AggCap!$D$97</f>
        <v>0</v>
      </c>
      <c r="F352" s="6">
        <f t="shared" si="26"/>
        <v>0</v>
      </c>
      <c r="G352" s="17">
        <f>0.01*Input!$F$58*(E352*$E$348)+10*(B352*$B$348+C352*$C$348+D352*$D$348)</f>
        <v>0</v>
      </c>
      <c r="H352" s="6" t="str">
        <f t="shared" si="27"/>
        <v/>
      </c>
      <c r="I352" s="35" t="str">
        <f t="shared" si="28"/>
        <v/>
      </c>
      <c r="J352" s="10"/>
    </row>
    <row r="353" spans="1:10" x14ac:dyDescent="0.25">
      <c r="A353" s="11" t="s">
        <v>458</v>
      </c>
      <c r="B353" s="7">
        <f>Standing!$E$89</f>
        <v>0.59297291655629558</v>
      </c>
      <c r="C353" s="7">
        <f>Standing!$E$112</f>
        <v>6.6722339064597916E-2</v>
      </c>
      <c r="D353" s="7">
        <f>Standing!$E$126</f>
        <v>5.2525615694340739E-3</v>
      </c>
      <c r="E353" s="36">
        <f>AggCap!$E$97</f>
        <v>0</v>
      </c>
      <c r="F353" s="6">
        <f t="shared" si="26"/>
        <v>0</v>
      </c>
      <c r="G353" s="17">
        <f>0.01*Input!$F$58*(E353*$E$348)+10*(B353*$B$348+C353*$C$348+D353*$D$348)</f>
        <v>0</v>
      </c>
      <c r="H353" s="6" t="str">
        <f t="shared" si="27"/>
        <v/>
      </c>
      <c r="I353" s="35" t="str">
        <f t="shared" si="28"/>
        <v/>
      </c>
      <c r="J353" s="10"/>
    </row>
    <row r="354" spans="1:10" x14ac:dyDescent="0.25">
      <c r="A354" s="11" t="s">
        <v>459</v>
      </c>
      <c r="B354" s="7">
        <f>Standing!$F$89</f>
        <v>0.83135455864781149</v>
      </c>
      <c r="C354" s="7">
        <f>Standing!$F$112</f>
        <v>9.3545454094499506E-2</v>
      </c>
      <c r="D354" s="7">
        <f>Standing!$F$126</f>
        <v>7.3641491599435492E-3</v>
      </c>
      <c r="E354" s="36">
        <f>AggCap!$F$97</f>
        <v>0</v>
      </c>
      <c r="F354" s="6">
        <f t="shared" si="26"/>
        <v>0</v>
      </c>
      <c r="G354" s="17">
        <f>0.01*Input!$F$58*(E354*$E$348)+10*(B354*$B$348+C354*$C$348+D354*$D$348)</f>
        <v>0</v>
      </c>
      <c r="H354" s="6" t="str">
        <f t="shared" si="27"/>
        <v/>
      </c>
      <c r="I354" s="35" t="str">
        <f t="shared" si="28"/>
        <v/>
      </c>
      <c r="J354" s="10"/>
    </row>
    <row r="355" spans="1:10" x14ac:dyDescent="0.25">
      <c r="A355" s="11" t="s">
        <v>460</v>
      </c>
      <c r="B355" s="7">
        <f>Standing!$G$89</f>
        <v>7.9167858684897466E-2</v>
      </c>
      <c r="C355" s="7">
        <f>Standing!$G$112</f>
        <v>2.6070841676404835E-3</v>
      </c>
      <c r="D355" s="7">
        <f>Standing!$G$126</f>
        <v>3.2942418045945575E-5</v>
      </c>
      <c r="E355" s="36">
        <f>AggCap!$G$97</f>
        <v>0</v>
      </c>
      <c r="F355" s="6">
        <f t="shared" si="26"/>
        <v>0</v>
      </c>
      <c r="G355" s="17">
        <f>0.01*Input!$F$58*(E355*$E$348)+10*(B355*$B$348+C355*$C$348+D355*$D$348)</f>
        <v>0</v>
      </c>
      <c r="H355" s="6" t="str">
        <f t="shared" si="27"/>
        <v/>
      </c>
      <c r="I355" s="35" t="str">
        <f t="shared" si="28"/>
        <v/>
      </c>
      <c r="J355" s="10"/>
    </row>
    <row r="356" spans="1:10" x14ac:dyDescent="0.25">
      <c r="A356" s="11" t="s">
        <v>461</v>
      </c>
      <c r="B356" s="7">
        <f>Standing!$H$89</f>
        <v>0.76383753258049092</v>
      </c>
      <c r="C356" s="7">
        <f>Standing!$H$112</f>
        <v>8.594832144287802E-2</v>
      </c>
      <c r="D356" s="7">
        <f>Standing!$H$126</f>
        <v>6.7660824919694856E-3</v>
      </c>
      <c r="E356" s="36">
        <f>AggCap!$H$97</f>
        <v>0</v>
      </c>
      <c r="F356" s="6">
        <f t="shared" si="26"/>
        <v>0</v>
      </c>
      <c r="G356" s="17">
        <f>0.01*Input!$F$58*(E356*$E$348)+10*(B356*$B$348+C356*$C$348+D356*$D$348)</f>
        <v>0</v>
      </c>
      <c r="H356" s="6" t="str">
        <f t="shared" si="27"/>
        <v/>
      </c>
      <c r="I356" s="35" t="str">
        <f t="shared" si="28"/>
        <v/>
      </c>
      <c r="J356" s="10"/>
    </row>
    <row r="357" spans="1:10" x14ac:dyDescent="0.25">
      <c r="A357" s="11" t="s">
        <v>462</v>
      </c>
      <c r="B357" s="7">
        <f>Standing!$I$89</f>
        <v>0.27793243933071032</v>
      </c>
      <c r="C357" s="7">
        <f>Standing!$I$112</f>
        <v>3.127343920152529E-2</v>
      </c>
      <c r="D357" s="7">
        <f>Standing!$I$126</f>
        <v>2.4619290510023832E-3</v>
      </c>
      <c r="E357" s="36">
        <f>AggCap!$I$97</f>
        <v>0</v>
      </c>
      <c r="F357" s="6">
        <f t="shared" si="26"/>
        <v>0</v>
      </c>
      <c r="G357" s="17">
        <f>0.01*Input!$F$58*(E357*$E$348)+10*(B357*$B$348+C357*$C$348+D357*$D$348)</f>
        <v>0</v>
      </c>
      <c r="H357" s="6" t="str">
        <f t="shared" si="27"/>
        <v/>
      </c>
      <c r="I357" s="35" t="str">
        <f t="shared" si="28"/>
        <v/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0.13739883416020354</v>
      </c>
      <c r="F358" s="6">
        <f t="shared" si="26"/>
        <v>0</v>
      </c>
      <c r="G358" s="17">
        <f>0.01*Input!$F$58*(E358*$E$348)+10*(B358*$B$348+C358*$C$348+D358*$D$348)</f>
        <v>0</v>
      </c>
      <c r="H358" s="6" t="str">
        <f t="shared" si="27"/>
        <v/>
      </c>
      <c r="I358" s="35" t="str">
        <f t="shared" si="28"/>
        <v/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 t="str">
        <f t="shared" si="27"/>
        <v/>
      </c>
      <c r="I359" s="35" t="str">
        <f t="shared" si="28"/>
        <v/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 t="str">
        <f t="shared" si="27"/>
        <v/>
      </c>
      <c r="I360" s="35" t="str">
        <f t="shared" si="28"/>
        <v/>
      </c>
      <c r="J360" s="10"/>
    </row>
    <row r="361" spans="1:10" x14ac:dyDescent="0.25">
      <c r="A361" s="11" t="s">
        <v>1664</v>
      </c>
      <c r="B361" s="7">
        <f>Standing!$K$89</f>
        <v>0.37113404677252582</v>
      </c>
      <c r="C361" s="7">
        <f>Standing!$K$112</f>
        <v>0</v>
      </c>
      <c r="D361" s="7">
        <f>Standing!$K$126</f>
        <v>9.8437110503068418E-4</v>
      </c>
      <c r="E361" s="36">
        <f>AggCap!$K$97</f>
        <v>0</v>
      </c>
      <c r="F361" s="6">
        <f t="shared" si="26"/>
        <v>0</v>
      </c>
      <c r="G361" s="17">
        <f>0.01*Input!$F$58*(E361*$E$348)+10*(B361*$B$348+C361*$C$348+D361*$D$348)</f>
        <v>0</v>
      </c>
      <c r="H361" s="6" t="str">
        <f t="shared" si="27"/>
        <v/>
      </c>
      <c r="I361" s="35" t="str">
        <f t="shared" si="28"/>
        <v/>
      </c>
      <c r="J361" s="10"/>
    </row>
    <row r="362" spans="1:10" x14ac:dyDescent="0.25">
      <c r="A362" s="11" t="s">
        <v>1665</v>
      </c>
      <c r="B362" s="7">
        <f>Standing!$L$89</f>
        <v>0.62854033408985532</v>
      </c>
      <c r="C362" s="7">
        <f>Standing!$L$112</f>
        <v>2.0698520598508012E-2</v>
      </c>
      <c r="D362" s="7">
        <f>Standing!$L$126</f>
        <v>2.6154096862387712E-4</v>
      </c>
      <c r="E362" s="36">
        <f>AggCap!$L$97</f>
        <v>0</v>
      </c>
      <c r="F362" s="6">
        <f t="shared" si="26"/>
        <v>0</v>
      </c>
      <c r="G362" s="17">
        <f>0.01*Input!$F$58*(E362*$E$348)+10*(B362*$B$348+C362*$C$348+D362*$D$348)</f>
        <v>0</v>
      </c>
      <c r="H362" s="6" t="str">
        <f t="shared" si="27"/>
        <v/>
      </c>
      <c r="I362" s="35" t="str">
        <f t="shared" si="28"/>
        <v/>
      </c>
      <c r="J362" s="10"/>
    </row>
    <row r="363" spans="1:10" x14ac:dyDescent="0.25">
      <c r="A363" s="11" t="s">
        <v>1666</v>
      </c>
      <c r="B363" s="7">
        <f>Standing!$M$89</f>
        <v>0.2104366243809207</v>
      </c>
      <c r="C363" s="7">
        <f>Standing!$M$112</f>
        <v>6.9299081827997556E-3</v>
      </c>
      <c r="D363" s="7">
        <f>Standing!$M$126</f>
        <v>8.7564465778033687E-5</v>
      </c>
      <c r="E363" s="36">
        <f>AggCap!$M$97</f>
        <v>0</v>
      </c>
      <c r="F363" s="6">
        <f t="shared" si="26"/>
        <v>0</v>
      </c>
      <c r="G363" s="17">
        <f>0.01*Input!$F$58*(E363*$E$348)+10*(B363*$B$348+C363*$C$348+D363*$D$348)</f>
        <v>0</v>
      </c>
      <c r="H363" s="6" t="str">
        <f t="shared" si="27"/>
        <v/>
      </c>
      <c r="I363" s="35" t="str">
        <f t="shared" si="28"/>
        <v/>
      </c>
      <c r="J363" s="10"/>
    </row>
    <row r="364" spans="1:10" x14ac:dyDescent="0.25">
      <c r="A364" s="11" t="s">
        <v>1667</v>
      </c>
      <c r="B364" s="7">
        <f>Standing!$N$89</f>
        <v>0.22940638751556469</v>
      </c>
      <c r="C364" s="7">
        <f>Standing!$N$112</f>
        <v>2.5813203847978586E-2</v>
      </c>
      <c r="D364" s="7">
        <f>Standing!$N$126</f>
        <v>2.0320846723402728E-3</v>
      </c>
      <c r="E364" s="36">
        <f>AggCap!$N$97</f>
        <v>0</v>
      </c>
      <c r="F364" s="6">
        <f t="shared" si="26"/>
        <v>0</v>
      </c>
      <c r="G364" s="17">
        <f>0.01*Input!$F$58*(E364*$E$348)+10*(B364*$B$348+C364*$C$348+D364*$D$348)</f>
        <v>0</v>
      </c>
      <c r="H364" s="6" t="str">
        <f t="shared" si="27"/>
        <v/>
      </c>
      <c r="I364" s="35" t="str">
        <f t="shared" si="28"/>
        <v/>
      </c>
      <c r="J364" s="10"/>
    </row>
    <row r="365" spans="1:10" x14ac:dyDescent="0.25">
      <c r="A365" s="11" t="s">
        <v>1668</v>
      </c>
      <c r="B365" s="7">
        <f>Standing!$O$89</f>
        <v>0.32163028144959926</v>
      </c>
      <c r="C365" s="7">
        <f>Standing!$O$112</f>
        <v>3.6190396041949513E-2</v>
      </c>
      <c r="D365" s="7">
        <f>Standing!$O$126</f>
        <v>2.8490050873142088E-3</v>
      </c>
      <c r="E365" s="36">
        <f>AggCap!$O$97</f>
        <v>0</v>
      </c>
      <c r="F365" s="6">
        <f t="shared" si="26"/>
        <v>0</v>
      </c>
      <c r="G365" s="17">
        <f>0.01*Input!$F$58*(E365*$E$348)+10*(B365*$B$348+C365*$C$348+D365*$D$348)</f>
        <v>0</v>
      </c>
      <c r="H365" s="6" t="str">
        <f t="shared" si="27"/>
        <v/>
      </c>
      <c r="I365" s="35" t="str">
        <f t="shared" si="28"/>
        <v/>
      </c>
      <c r="J365" s="10"/>
    </row>
    <row r="366" spans="1:10" x14ac:dyDescent="0.25">
      <c r="A366" s="11" t="s">
        <v>1669</v>
      </c>
      <c r="B366" s="7">
        <f>Standing!$P$89</f>
        <v>3.0628064050073407E-2</v>
      </c>
      <c r="C366" s="7">
        <f>Standing!$P$112</f>
        <v>1.0086156452486911E-3</v>
      </c>
      <c r="D366" s="7">
        <f>Standing!$P$126</f>
        <v>1.2744597449469612E-5</v>
      </c>
      <c r="E366" s="36">
        <f>AggCap!$P$97</f>
        <v>0</v>
      </c>
      <c r="F366" s="6">
        <f t="shared" si="26"/>
        <v>0</v>
      </c>
      <c r="G366" s="17">
        <f>0.01*Input!$F$58*(E366*$E$348)+10*(B366*$B$348+C366*$C$348+D366*$D$348)</f>
        <v>0</v>
      </c>
      <c r="H366" s="6" t="str">
        <f t="shared" si="27"/>
        <v/>
      </c>
      <c r="I366" s="35" t="str">
        <f t="shared" si="28"/>
        <v/>
      </c>
      <c r="J366" s="10"/>
    </row>
    <row r="367" spans="1:10" x14ac:dyDescent="0.25">
      <c r="A367" s="11" t="s">
        <v>1670</v>
      </c>
      <c r="B367" s="7">
        <f>Standing!$Q$89</f>
        <v>0.56734238781782476</v>
      </c>
      <c r="C367" s="7">
        <f>Standing!$Q$112</f>
        <v>6.3838347602011764E-2</v>
      </c>
      <c r="D367" s="7">
        <f>Standing!$Q$126</f>
        <v>5.0255260227891931E-3</v>
      </c>
      <c r="E367" s="36">
        <f>AggCap!$Q$97</f>
        <v>0</v>
      </c>
      <c r="F367" s="6">
        <f t="shared" si="26"/>
        <v>0</v>
      </c>
      <c r="G367" s="17">
        <f>0.01*Input!$F$58*(E367*$E$348)+10*(B367*$B$348+C367*$C$348+D367*$D$348)</f>
        <v>0</v>
      </c>
      <c r="H367" s="6" t="str">
        <f t="shared" si="27"/>
        <v/>
      </c>
      <c r="I367" s="35" t="str">
        <f t="shared" si="28"/>
        <v/>
      </c>
      <c r="J367" s="10"/>
    </row>
    <row r="368" spans="1:10" x14ac:dyDescent="0.25">
      <c r="A368" s="11" t="s">
        <v>1671</v>
      </c>
      <c r="B368" s="7">
        <f>Standing!$R$89</f>
        <v>0.36940541631150853</v>
      </c>
      <c r="C368" s="7">
        <f>Standing!$R$112</f>
        <v>4.1566136920007941E-2</v>
      </c>
      <c r="D368" s="7">
        <f>Standing!$R$126</f>
        <v>3.272197834139047E-3</v>
      </c>
      <c r="E368" s="36">
        <f>AggCap!$R$97</f>
        <v>0</v>
      </c>
      <c r="F368" s="6">
        <f t="shared" si="26"/>
        <v>0</v>
      </c>
      <c r="G368" s="17">
        <f>0.01*Input!$F$58*(E368*$E$348)+10*(B368*$B$348+C368*$C$348+D368*$D$348)</f>
        <v>0</v>
      </c>
      <c r="H368" s="6" t="str">
        <f t="shared" si="27"/>
        <v/>
      </c>
      <c r="I368" s="35" t="str">
        <f t="shared" si="28"/>
        <v/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0.86734851693716042</v>
      </c>
      <c r="F369" s="6">
        <f t="shared" si="26"/>
        <v>0</v>
      </c>
      <c r="G369" s="17">
        <f>0.01*Input!$F$58*(E369*$E$348)+10*(B369*$B$348+C369*$C$348+D369*$D$348)</f>
        <v>0</v>
      </c>
      <c r="H369" s="6" t="str">
        <f t="shared" si="27"/>
        <v/>
      </c>
      <c r="I369" s="35" t="str">
        <f t="shared" si="28"/>
        <v/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3.9300977682096985</v>
      </c>
      <c r="F370" s="6">
        <f t="shared" si="26"/>
        <v>0</v>
      </c>
      <c r="G370" s="17">
        <f>0.01*Input!$F$58*(E370*$E$348)+10*(B370*$B$348+C370*$C$348+D370*$D$348)</f>
        <v>0</v>
      </c>
      <c r="H370" s="6" t="str">
        <f t="shared" si="27"/>
        <v/>
      </c>
      <c r="I370" s="35" t="str">
        <f t="shared" si="28"/>
        <v/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 t="str">
        <f t="shared" si="27"/>
        <v/>
      </c>
      <c r="I371" s="35" t="str">
        <f t="shared" si="28"/>
        <v/>
      </c>
      <c r="J371" s="10"/>
    </row>
    <row r="372" spans="1:13" x14ac:dyDescent="0.25">
      <c r="A372" s="11" t="s">
        <v>1675</v>
      </c>
      <c r="B372" s="7">
        <f>Scaler!$B$432</f>
        <v>3.8618898444418392</v>
      </c>
      <c r="C372" s="7">
        <f>Scaler!$C$432</f>
        <v>0</v>
      </c>
      <c r="D372" s="7">
        <f>Scaler!$D$432</f>
        <v>1.0243018140585772E-2</v>
      </c>
      <c r="E372" s="36">
        <f>Scaler!$E$432</f>
        <v>0</v>
      </c>
      <c r="F372" s="6">
        <f t="shared" si="26"/>
        <v>0</v>
      </c>
      <c r="G372" s="17">
        <f>0.01*Input!$F$58*(E372*$E$348)+10*(B372*$B$348+C372*$C$348+D372*$D$348)</f>
        <v>0</v>
      </c>
      <c r="H372" s="6" t="str">
        <f t="shared" si="27"/>
        <v/>
      </c>
      <c r="I372" s="35" t="str">
        <f t="shared" si="28"/>
        <v/>
      </c>
      <c r="J372" s="10"/>
    </row>
    <row r="373" spans="1:13" x14ac:dyDescent="0.25">
      <c r="A373" s="11" t="s">
        <v>1676</v>
      </c>
      <c r="B373" s="7">
        <f>Adjust!$B$82</f>
        <v>-2.7835271650822335E-4</v>
      </c>
      <c r="C373" s="7">
        <f>Adjust!$C$82</f>
        <v>4.4387471610141116E-4</v>
      </c>
      <c r="D373" s="7">
        <f>Adjust!$D$82</f>
        <v>4.5190968799031089E-4</v>
      </c>
      <c r="E373" s="36">
        <f>Adjust!$E$82</f>
        <v>-4.8451193070624399E-3</v>
      </c>
      <c r="F373" s="6">
        <f t="shared" si="26"/>
        <v>0</v>
      </c>
      <c r="G373" s="17">
        <f>0.01*Input!$F$58*(E373*$E$348)+10*(B373*$B$348+C373*$C$348+D373*$D$348)</f>
        <v>0</v>
      </c>
      <c r="H373" s="6" t="str">
        <f t="shared" si="27"/>
        <v/>
      </c>
      <c r="I373" s="35" t="str">
        <f t="shared" si="28"/>
        <v/>
      </c>
      <c r="J373" s="10"/>
    </row>
    <row r="375" spans="1:13" x14ac:dyDescent="0.25">
      <c r="A375" s="11" t="s">
        <v>1677</v>
      </c>
      <c r="B375" s="6">
        <f>SUM($B$351:$B$373)</f>
        <v>11.304</v>
      </c>
      <c r="C375" s="6">
        <f>SUM($C$351:$C$373)</f>
        <v>0.54800000000000004</v>
      </c>
      <c r="D375" s="6">
        <f>SUM($D$351:$D$373)</f>
        <v>4.8000000000000001E-2</v>
      </c>
      <c r="E375" s="35">
        <f>SUM($E$351:$E$373)</f>
        <v>4.93</v>
      </c>
      <c r="F375" s="6">
        <f>SUM(F$351:F$373)</f>
        <v>0</v>
      </c>
      <c r="G375" s="17">
        <f>SUM($G$351:$G$373)</f>
        <v>0</v>
      </c>
      <c r="H375" s="6">
        <f>SUM($H$351:$H$373)</f>
        <v>0</v>
      </c>
      <c r="I375" s="35">
        <f>SUM($I$351:$I$373)</f>
        <v>0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330323.58456361934</v>
      </c>
      <c r="C380" s="33">
        <f>Loads!C$313</f>
        <v>1296925.8869242975</v>
      </c>
      <c r="D380" s="33">
        <f>Loads!D$313</f>
        <v>1404437.4713667715</v>
      </c>
      <c r="E380" s="33">
        <f>Loads!E$313</f>
        <v>8296.3040429094544</v>
      </c>
      <c r="F380" s="33">
        <f>Loads!F$313</f>
        <v>1592263.943476967</v>
      </c>
      <c r="G380" s="33">
        <f>Loads!G$313</f>
        <v>353773.68378919433</v>
      </c>
      <c r="H380" s="33">
        <f>Multi!B$130</f>
        <v>3031686.9428546885</v>
      </c>
      <c r="I380" s="6">
        <f>IF(E380,H380/E380,"")</f>
        <v>365.42620993329672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1.5672773029273133</v>
      </c>
      <c r="C383" s="7">
        <f>Standing!$C$113</f>
        <v>5.1612155622740782E-2</v>
      </c>
      <c r="D383" s="7">
        <f>Standing!$C$127</f>
        <v>6.5215739019101274E-4</v>
      </c>
      <c r="E383" s="9"/>
      <c r="F383" s="36">
        <f>Standing!$C$36</f>
        <v>0</v>
      </c>
      <c r="G383" s="7">
        <f>Reactive!$C$21</f>
        <v>5.2718184912008255E-2</v>
      </c>
      <c r="H383" s="6">
        <f t="shared" ref="H383:H405" si="29">IF(H$380&lt;&gt;0,(($B383*B$380+$C383*C$380+$D383*D$380+$G383*G$380))/H$380,0)</f>
        <v>0.19929894793204714</v>
      </c>
      <c r="I383" s="17">
        <f>0.01*Input!$F$58*(E383*$E$380+F383*$F$380)+10*(B383*$B$380+C383*$C$380+D383*$D$380+G383*$G$380)</f>
        <v>6042120.1817026371</v>
      </c>
      <c r="J383" s="6">
        <f t="shared" ref="J383:J405" si="30">IF($H$380&lt;&gt;0,0.1*I383/$H$380,"")</f>
        <v>0.19929894793204714</v>
      </c>
      <c r="K383" s="35">
        <f t="shared" ref="K383:K405" si="31">IF($E$380&lt;&gt;0,I383/$E$380,"")</f>
        <v>728.29059186501422</v>
      </c>
      <c r="L383" s="35">
        <f>IF($F$380&lt;&gt;0,I383/$F$380*100/Input!$F$58,"")</f>
        <v>1.036795762049989</v>
      </c>
      <c r="M383" s="10"/>
    </row>
    <row r="384" spans="1:13" x14ac:dyDescent="0.25">
      <c r="A384" s="11" t="s">
        <v>457</v>
      </c>
      <c r="B384" s="7">
        <f>Standing!$D$90</f>
        <v>0.52472773378089688</v>
      </c>
      <c r="C384" s="7">
        <f>Standing!$D$113</f>
        <v>1.7279858136708914E-2</v>
      </c>
      <c r="D384" s="7">
        <f>Standing!$D$127</f>
        <v>2.1834366438168529E-4</v>
      </c>
      <c r="E384" s="9"/>
      <c r="F384" s="36">
        <f>Standing!$D$36</f>
        <v>0</v>
      </c>
      <c r="G384" s="7">
        <f>Reactive!$D$21</f>
        <v>1.7650159066460547E-2</v>
      </c>
      <c r="H384" s="6">
        <f t="shared" si="29"/>
        <v>6.6725706483449346E-2</v>
      </c>
      <c r="I384" s="17">
        <f>0.01*Input!$F$58*(E384*$E$380+F384*$F$380)+10*(B384*$B$380+C384*$C$380+D384*$D$380+G384*$G$380)</f>
        <v>2022914.5309862783</v>
      </c>
      <c r="J384" s="6">
        <f t="shared" si="30"/>
        <v>6.672570648344936E-2</v>
      </c>
      <c r="K384" s="35">
        <f t="shared" si="31"/>
        <v>243.833220253685</v>
      </c>
      <c r="L384" s="35">
        <f>IF($F$380&lt;&gt;0,I384/$F$380*100/Input!$F$58,"")</f>
        <v>0.34712139938350128</v>
      </c>
      <c r="M384" s="10"/>
    </row>
    <row r="385" spans="1:13" x14ac:dyDescent="0.25">
      <c r="A385" s="11" t="s">
        <v>458</v>
      </c>
      <c r="B385" s="7">
        <f>Standing!$E$90</f>
        <v>0.57598499410165716</v>
      </c>
      <c r="C385" s="7">
        <f>Standing!$E$113</f>
        <v>6.4810828622259092E-2</v>
      </c>
      <c r="D385" s="7">
        <f>Standing!$E$127</f>
        <v>5.1020823381936918E-3</v>
      </c>
      <c r="E385" s="9"/>
      <c r="F385" s="36">
        <f>Standing!$E$36</f>
        <v>0</v>
      </c>
      <c r="G385" s="7">
        <f>Reactive!$E$21</f>
        <v>2.5178098390443923E-2</v>
      </c>
      <c r="H385" s="6">
        <f t="shared" si="29"/>
        <v>9.5784683250458927E-2</v>
      </c>
      <c r="I385" s="17">
        <f>0.01*Input!$F$58*(E385*$E$380+F385*$F$380)+10*(B385*$B$380+C385*$C$380+D385*$D$380+G385*$G$380)</f>
        <v>2903891.735358885</v>
      </c>
      <c r="J385" s="6">
        <f t="shared" si="30"/>
        <v>9.5784683250458927E-2</v>
      </c>
      <c r="K385" s="35">
        <f t="shared" si="31"/>
        <v>350.02233769876534</v>
      </c>
      <c r="L385" s="35">
        <f>IF($F$380&lt;&gt;0,I385/$F$380*100/Input!$F$58,"")</f>
        <v>0.49829241294959964</v>
      </c>
      <c r="M385" s="10"/>
    </row>
    <row r="386" spans="1:13" x14ac:dyDescent="0.25">
      <c r="A386" s="11" t="s">
        <v>459</v>
      </c>
      <c r="B386" s="7">
        <f>Standing!$F$90</f>
        <v>0.80753730430061688</v>
      </c>
      <c r="C386" s="7">
        <f>Standing!$F$113</f>
        <v>9.0865495405373739E-2</v>
      </c>
      <c r="D386" s="7">
        <f>Standing!$F$127</f>
        <v>7.1531756207133916E-3</v>
      </c>
      <c r="E386" s="9"/>
      <c r="F386" s="36">
        <f>Standing!$F$36</f>
        <v>0</v>
      </c>
      <c r="G386" s="7">
        <f>Reactive!$F$21</f>
        <v>3.5299971196899427E-2</v>
      </c>
      <c r="H386" s="6">
        <f t="shared" si="29"/>
        <v>0.13429118066869705</v>
      </c>
      <c r="I386" s="17">
        <f>0.01*Input!$F$58*(E386*$E$380+F386*$F$380)+10*(B386*$B$380+C386*$C$380+D386*$D$380+G386*$G$380)</f>
        <v>4071288.1897382881</v>
      </c>
      <c r="J386" s="6">
        <f t="shared" si="30"/>
        <v>0.13429118066869705</v>
      </c>
      <c r="K386" s="35">
        <f t="shared" si="31"/>
        <v>490.73517179229566</v>
      </c>
      <c r="L386" s="35">
        <f>IF($F$380&lt;&gt;0,I386/$F$380*100/Input!$F$58,"")</f>
        <v>0.69861144999855773</v>
      </c>
      <c r="M386" s="10"/>
    </row>
    <row r="387" spans="1:13" x14ac:dyDescent="0.25">
      <c r="A387" s="11" t="s">
        <v>460</v>
      </c>
      <c r="B387" s="7">
        <f>Standing!$G$90</f>
        <v>7.6371661474666244E-2</v>
      </c>
      <c r="C387" s="7">
        <f>Standing!$G$113</f>
        <v>2.5150023354741056E-3</v>
      </c>
      <c r="D387" s="7">
        <f>Standing!$G$127</f>
        <v>3.1778896650160804E-5</v>
      </c>
      <c r="E387" s="9"/>
      <c r="F387" s="36">
        <f>Standing!$G$36</f>
        <v>0</v>
      </c>
      <c r="G387" s="7">
        <f>Reactive!$G$21</f>
        <v>2.5688978996497823E-3</v>
      </c>
      <c r="H387" s="6">
        <f t="shared" si="29"/>
        <v>9.7116137363148832E-3</v>
      </c>
      <c r="I387" s="17">
        <f>0.01*Input!$F$58*(E387*$E$380+F387*$F$380)+10*(B387*$B$380+C387*$C$380+D387*$D$380+G387*$G$380)</f>
        <v>294425.72558434063</v>
      </c>
      <c r="J387" s="6">
        <f t="shared" si="30"/>
        <v>9.7116137363148832E-3</v>
      </c>
      <c r="K387" s="35">
        <f t="shared" si="31"/>
        <v>35.488781999976901</v>
      </c>
      <c r="L387" s="35">
        <f>IF($F$380&lt;&gt;0,I387/$F$380*100/Input!$F$58,"")</f>
        <v>5.0521892207433208E-2</v>
      </c>
      <c r="M387" s="10"/>
    </row>
    <row r="388" spans="1:13" x14ac:dyDescent="0.25">
      <c r="A388" s="11" t="s">
        <v>461</v>
      </c>
      <c r="B388" s="7">
        <f>Standing!$H$90</f>
        <v>0.59356364436078535</v>
      </c>
      <c r="C388" s="7">
        <f>Standing!$H$113</f>
        <v>6.6788808779766312E-2</v>
      </c>
      <c r="D388" s="7">
        <f>Standing!$H$127</f>
        <v>5.2577942437725244E-3</v>
      </c>
      <c r="E388" s="9"/>
      <c r="F388" s="36">
        <f>Standing!$H$36</f>
        <v>0.2419945852403674</v>
      </c>
      <c r="G388" s="7">
        <f>Reactive!$H$21</f>
        <v>2.5946515953970621E-2</v>
      </c>
      <c r="H388" s="6">
        <f t="shared" si="29"/>
        <v>9.870796330859187E-2</v>
      </c>
      <c r="I388" s="17">
        <f>0.01*Input!$F$58*(E388*$E$380+F388*$F$380)+10*(B388*$B$380+C388*$C$380+D388*$D$380+G388*$G$380)</f>
        <v>4402784.8996817116</v>
      </c>
      <c r="J388" s="6">
        <f t="shared" si="30"/>
        <v>0.14522557845421777</v>
      </c>
      <c r="K388" s="35">
        <f t="shared" si="31"/>
        <v>530.69232719895433</v>
      </c>
      <c r="L388" s="35">
        <f>IF($F$380&lt;&gt;0,I388/$F$380*100/Input!$F$58,"")</f>
        <v>0.75549452641330139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0.44026473243242564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2565724.6320742704</v>
      </c>
      <c r="J389" s="6">
        <f t="shared" si="30"/>
        <v>8.463026296700478E-2</v>
      </c>
      <c r="K389" s="35">
        <f t="shared" si="31"/>
        <v>309.26116241690789</v>
      </c>
      <c r="L389" s="35">
        <f>IF($F$380&lt;&gt;0,I389/$F$380*100/Input!$F$58,"")</f>
        <v>0.4402647324324257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0.10732601157096025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625462.29862317222</v>
      </c>
      <c r="J390" s="6">
        <f t="shared" si="30"/>
        <v>2.0630833935453317E-2</v>
      </c>
      <c r="K390" s="35">
        <f t="shared" si="31"/>
        <v>75.390474527959455</v>
      </c>
      <c r="L390" s="35">
        <f>IF($F$380&lt;&gt;0,I390/$F$380*100/Input!$F$58,"")</f>
        <v>0.10732601157096025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0.35257631074495593</v>
      </c>
      <c r="C393" s="7">
        <f>Standing!$K$113</f>
        <v>0</v>
      </c>
      <c r="D393" s="7">
        <f>Standing!$K$127</f>
        <v>9.3514980809178264E-4</v>
      </c>
      <c r="E393" s="9"/>
      <c r="F393" s="36">
        <f>Standing!$K$36</f>
        <v>0</v>
      </c>
      <c r="G393" s="7">
        <f>Reactive!$K$21</f>
        <v>1.0795281818284153E-2</v>
      </c>
      <c r="H393" s="6">
        <f t="shared" si="29"/>
        <v>4.0108599317057216E-2</v>
      </c>
      <c r="I393" s="17">
        <f>0.01*Input!$F$58*(E393*$E$380+F393*$F$380)+10*(B393*$B$380+C393*$C$380+D393*$D$380+G393*$G$380)</f>
        <v>1215967.1684571283</v>
      </c>
      <c r="J393" s="6">
        <f t="shared" si="30"/>
        <v>4.0108599317057216E-2</v>
      </c>
      <c r="K393" s="35">
        <f t="shared" si="31"/>
        <v>146.56733434165432</v>
      </c>
      <c r="L393" s="35">
        <f>IF($F$380&lt;&gt;0,I393/$F$380*100/Input!$F$58,"")</f>
        <v>0.20865351385529948</v>
      </c>
      <c r="M393" s="10"/>
    </row>
    <row r="394" spans="1:13" x14ac:dyDescent="0.25">
      <c r="A394" s="11" t="s">
        <v>1665</v>
      </c>
      <c r="B394" s="7">
        <f>Standing!$L$90</f>
        <v>0.60634038125678558</v>
      </c>
      <c r="C394" s="7">
        <f>Standing!$L$113</f>
        <v>1.9967451872955861E-2</v>
      </c>
      <c r="D394" s="7">
        <f>Standing!$L$127</f>
        <v>2.5230337979710284E-4</v>
      </c>
      <c r="E394" s="9"/>
      <c r="F394" s="36">
        <f>Standing!$L$36</f>
        <v>0</v>
      </c>
      <c r="G394" s="7">
        <f>Reactive!$L$21</f>
        <v>2.0395346936377647E-2</v>
      </c>
      <c r="H394" s="6">
        <f t="shared" si="29"/>
        <v>7.7103777262317777E-2</v>
      </c>
      <c r="I394" s="17">
        <f>0.01*Input!$F$58*(E394*$E$380+F394*$F$380)+10*(B394*$B$380+C394*$C$380+D394*$D$380+G394*$G$380)</f>
        <v>2337545.1477094502</v>
      </c>
      <c r="J394" s="6">
        <f t="shared" si="30"/>
        <v>7.7103777262317777E-2</v>
      </c>
      <c r="K394" s="35">
        <f t="shared" si="31"/>
        <v>281.75741096509887</v>
      </c>
      <c r="L394" s="35">
        <f>IF($F$380&lt;&gt;0,I394/$F$380*100/Input!$F$58,"")</f>
        <v>0.40111034369771975</v>
      </c>
      <c r="M394" s="10"/>
    </row>
    <row r="395" spans="1:13" x14ac:dyDescent="0.25">
      <c r="A395" s="11" t="s">
        <v>1666</v>
      </c>
      <c r="B395" s="7">
        <f>Standing!$M$90</f>
        <v>0.20300403353156557</v>
      </c>
      <c r="C395" s="7">
        <f>Standing!$M$113</f>
        <v>6.6851448375509145E-3</v>
      </c>
      <c r="D395" s="7">
        <f>Standing!$M$127</f>
        <v>8.44717016311788E-5</v>
      </c>
      <c r="E395" s="9"/>
      <c r="F395" s="36">
        <f>Standing!$M$36</f>
        <v>0</v>
      </c>
      <c r="G395" s="7">
        <f>Reactive!$M$21</f>
        <v>6.8284050037678169E-3</v>
      </c>
      <c r="H395" s="6">
        <f t="shared" si="29"/>
        <v>2.5814506618092335E-2</v>
      </c>
      <c r="I395" s="17">
        <f>0.01*Input!$F$58*(E395*$E$380+F395*$F$380)+10*(B395*$B$380+C395*$C$380+D395*$D$380+G395*$G$380)</f>
        <v>782615.02650306467</v>
      </c>
      <c r="J395" s="6">
        <f t="shared" si="30"/>
        <v>2.5814506618092335E-2</v>
      </c>
      <c r="K395" s="35">
        <f t="shared" si="31"/>
        <v>94.33297314747486</v>
      </c>
      <c r="L395" s="35">
        <f>IF($F$380&lt;&gt;0,I395/$F$380*100/Input!$F$58,"")</f>
        <v>0.13429258578010703</v>
      </c>
      <c r="M395" s="10"/>
    </row>
    <row r="396" spans="1:13" x14ac:dyDescent="0.25">
      <c r="A396" s="11" t="s">
        <v>1667</v>
      </c>
      <c r="B396" s="7">
        <f>Standing!$N$90</f>
        <v>0.22283418529029972</v>
      </c>
      <c r="C396" s="7">
        <f>Standing!$N$113</f>
        <v>2.50736882764717E-2</v>
      </c>
      <c r="D396" s="7">
        <f>Standing!$N$127</f>
        <v>1.9738680221845512E-3</v>
      </c>
      <c r="E396" s="9"/>
      <c r="F396" s="36">
        <f>Standing!$N$36</f>
        <v>0</v>
      </c>
      <c r="G396" s="7">
        <f>Reactive!$N$21</f>
        <v>9.7407764081495485E-3</v>
      </c>
      <c r="H396" s="6">
        <f t="shared" si="29"/>
        <v>3.7056697785495356E-2</v>
      </c>
      <c r="I396" s="17">
        <f>0.01*Input!$F$58*(E396*$E$380+F396*$F$380)+10*(B396*$B$380+C396*$C$380+D396*$D$380+G396*$G$380)</f>
        <v>1123443.0682159851</v>
      </c>
      <c r="J396" s="6">
        <f t="shared" si="30"/>
        <v>3.7056697785495356E-2</v>
      </c>
      <c r="K396" s="35">
        <f t="shared" si="31"/>
        <v>135.41488624397155</v>
      </c>
      <c r="L396" s="35">
        <f>IF($F$380&lt;&gt;0,I396/$F$380*100/Input!$F$58,"")</f>
        <v>0.19277686921191642</v>
      </c>
      <c r="M396" s="10"/>
    </row>
    <row r="397" spans="1:13" x14ac:dyDescent="0.25">
      <c r="A397" s="11" t="s">
        <v>1668</v>
      </c>
      <c r="B397" s="7">
        <f>Standing!$O$90</f>
        <v>0.31241598155870259</v>
      </c>
      <c r="C397" s="7">
        <f>Standing!$O$113</f>
        <v>3.5153587067378214E-2</v>
      </c>
      <c r="D397" s="7">
        <f>Standing!$O$127</f>
        <v>2.7673847027319914E-3</v>
      </c>
      <c r="E397" s="9"/>
      <c r="F397" s="36">
        <f>Standing!$O$36</f>
        <v>0</v>
      </c>
      <c r="G397" s="7">
        <f>Reactive!$O$21</f>
        <v>1.3656675786667854E-2</v>
      </c>
      <c r="H397" s="6">
        <f t="shared" si="29"/>
        <v>5.1953898352254738E-2</v>
      </c>
      <c r="I397" s="17">
        <f>0.01*Input!$F$58*(E397*$E$380+F397*$F$380)+10*(B397*$B$380+C397*$C$380+D397*$D$380+G397*$G$380)</f>
        <v>1575079.552649304</v>
      </c>
      <c r="J397" s="6">
        <f t="shared" si="30"/>
        <v>5.1953898352254738E-2</v>
      </c>
      <c r="K397" s="35">
        <f t="shared" si="31"/>
        <v>189.85316166124198</v>
      </c>
      <c r="L397" s="35">
        <f>IF($F$380&lt;&gt;0,I397/$F$380*100/Input!$F$58,"")</f>
        <v>0.27027529343486351</v>
      </c>
      <c r="M397" s="10"/>
    </row>
    <row r="398" spans="1:13" x14ac:dyDescent="0.25">
      <c r="A398" s="11" t="s">
        <v>1669</v>
      </c>
      <c r="B398" s="7">
        <f>Standing!$P$90</f>
        <v>2.9546285299526798E-2</v>
      </c>
      <c r="C398" s="7">
        <f>Standing!$P$113</f>
        <v>9.7299148791654461E-4</v>
      </c>
      <c r="D398" s="7">
        <f>Standing!$P$127</f>
        <v>1.2294460128267501E-5</v>
      </c>
      <c r="E398" s="9"/>
      <c r="F398" s="36">
        <f>Standing!$P$36</f>
        <v>0</v>
      </c>
      <c r="G398" s="7">
        <f>Reactive!$P$21</f>
        <v>9.9384233343653792E-4</v>
      </c>
      <c r="H398" s="6">
        <f t="shared" si="29"/>
        <v>3.7571804073837835E-3</v>
      </c>
      <c r="I398" s="17">
        <f>0.01*Input!$F$58*(E398*$E$380+F398*$F$380)+10*(B398*$B$380+C398*$C$380+D398*$D$380+G398*$G$380)</f>
        <v>113905.94783014877</v>
      </c>
      <c r="J398" s="6">
        <f t="shared" si="30"/>
        <v>3.7571804073837844E-3</v>
      </c>
      <c r="K398" s="35">
        <f t="shared" si="31"/>
        <v>13.729721963058958</v>
      </c>
      <c r="L398" s="35">
        <f>IF($F$380&lt;&gt;0,I398/$F$380*100/Input!$F$58,"")</f>
        <v>1.9545656231767676E-2</v>
      </c>
      <c r="M398" s="10"/>
    </row>
    <row r="399" spans="1:13" x14ac:dyDescent="0.25">
      <c r="A399" s="11" t="s">
        <v>1670</v>
      </c>
      <c r="B399" s="7">
        <f>Standing!$Q$90</f>
        <v>0.44087099801948004</v>
      </c>
      <c r="C399" s="7">
        <f>Standing!$Q$113</f>
        <v>4.960756788764862E-2</v>
      </c>
      <c r="D399" s="7">
        <f>Standing!$Q$127</f>
        <v>3.9052408577505736E-3</v>
      </c>
      <c r="E399" s="9"/>
      <c r="F399" s="36">
        <f>Standing!$Q$36</f>
        <v>0.17974213098095776</v>
      </c>
      <c r="G399" s="7">
        <f>Reactive!$Q$21</f>
        <v>1.9271844716962461E-2</v>
      </c>
      <c r="H399" s="6">
        <f t="shared" si="29"/>
        <v>7.3315606017604923E-2</v>
      </c>
      <c r="I399" s="17">
        <f>0.01*Input!$F$58*(E399*$E$380+F399*$F$380)+10*(B399*$B$380+C399*$C$380+D399*$D$380+G399*$G$380)</f>
        <v>3270180.3609924926</v>
      </c>
      <c r="J399" s="6">
        <f t="shared" si="30"/>
        <v>0.10786669015083841</v>
      </c>
      <c r="K399" s="35">
        <f t="shared" si="31"/>
        <v>394.17315759870149</v>
      </c>
      <c r="L399" s="35">
        <f>IF($F$380&lt;&gt;0,I399/$F$380*100/Input!$F$58,"")</f>
        <v>0.56114559748142789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0.58516442759657572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3410154.5617865594</v>
      </c>
      <c r="J400" s="6">
        <f t="shared" si="30"/>
        <v>0.11248373021574251</v>
      </c>
      <c r="K400" s="35">
        <f t="shared" si="31"/>
        <v>411.04503211898231</v>
      </c>
      <c r="L400" s="35">
        <f>IF($F$380&lt;&gt;0,I400/$F$380*100/Input!$F$58,"")</f>
        <v>0.58516442759657572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0.6775098022761491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3948314.4120304682</v>
      </c>
      <c r="J401" s="6">
        <f t="shared" si="30"/>
        <v>0.13023489847248765</v>
      </c>
      <c r="K401" s="35">
        <f t="shared" si="31"/>
        <v>475.91245349848856</v>
      </c>
      <c r="L401" s="35">
        <f>IF($F$380&lt;&gt;0,I401/$F$380*100/Input!$F$58,"")</f>
        <v>0.6775098022761491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7.8752780705781635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239128.66674326407</v>
      </c>
      <c r="J402" s="6">
        <f t="shared" si="30"/>
        <v>7.887643785479263E-3</v>
      </c>
      <c r="K402" s="35">
        <f t="shared" si="31"/>
        <v>28.823517738316081</v>
      </c>
      <c r="L402" s="35">
        <f>IF($F$380&lt;&gt;0,I402/$F$380*100/Input!$F$58,"")</f>
        <v>4.1033210331512415E-2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3.6687845960175927</v>
      </c>
      <c r="C404" s="7">
        <f>Scaler!$C$433</f>
        <v>0</v>
      </c>
      <c r="D404" s="7">
        <f>Scaler!$D$433</f>
        <v>9.7308387045258217E-3</v>
      </c>
      <c r="E404" s="36">
        <f>Scaler!$E$433</f>
        <v>0</v>
      </c>
      <c r="F404" s="36">
        <f>Scaler!$F$433</f>
        <v>0</v>
      </c>
      <c r="G404" s="7">
        <f>Scaler!$G$433</f>
        <v>0.1123318908207627</v>
      </c>
      <c r="H404" s="6">
        <f t="shared" si="29"/>
        <v>0.41735592227211599</v>
      </c>
      <c r="I404" s="17">
        <f>0.01*Input!$F$58*(E404*$E$380+F404*$F$380)+10*(B404*$B$380+C404*$C$380+D404*$D$380+G404*$G$380)</f>
        <v>12652925.000754504</v>
      </c>
      <c r="J404" s="6">
        <f t="shared" si="30"/>
        <v>0.41735592227211599</v>
      </c>
      <c r="K404" s="35">
        <f t="shared" si="31"/>
        <v>1525.1279286911492</v>
      </c>
      <c r="L404" s="35">
        <f>IF($F$380&lt;&gt;0,I404/$F$380*100/Input!$F$58,"")</f>
        <v>2.1711747902740162</v>
      </c>
      <c r="M404" s="10"/>
    </row>
    <row r="405" spans="1:13" x14ac:dyDescent="0.25">
      <c r="A405" s="11" t="s">
        <v>1676</v>
      </c>
      <c r="B405" s="7">
        <f>Adjust!$B$83</f>
        <v>1.6458733515456458E-4</v>
      </c>
      <c r="C405" s="7">
        <f>Adjust!$C$83</f>
        <v>-3.3258033224475847E-4</v>
      </c>
      <c r="D405" s="7">
        <f>Adjust!$D$83</f>
        <v>-7.6883790743741132E-5</v>
      </c>
      <c r="E405" s="36">
        <f>Adjust!$E$83</f>
        <v>4.7219294218363572E-3</v>
      </c>
      <c r="F405" s="36">
        <f>Adjust!$F$83</f>
        <v>-2.0016900974360041E-3</v>
      </c>
      <c r="G405" s="7">
        <f>Adjust!$G$83</f>
        <v>-3.7589124384135308E-4</v>
      </c>
      <c r="H405" s="6">
        <f t="shared" si="29"/>
        <v>-2.0382179367283982E-4</v>
      </c>
      <c r="I405" s="17">
        <f>0.01*Input!$F$58*(E405*$E$380+F405*$F$380)+10*(B405*$B$380+C405*$C$380+D405*$D$380+G405*$G$380)</f>
        <v>-17701.081231466596</v>
      </c>
      <c r="J405" s="6">
        <f t="shared" si="30"/>
        <v>-5.8386903282299171E-4</v>
      </c>
      <c r="K405" s="35">
        <f t="shared" si="31"/>
        <v>-2.1336104776192548</v>
      </c>
      <c r="L405" s="35">
        <f>IF($F$380&lt;&gt;0,I405/$F$380*100/Input!$F$58,"")</f>
        <v>-3.0374116125766234E-3</v>
      </c>
      <c r="M405" s="10"/>
    </row>
    <row r="407" spans="1:13" x14ac:dyDescent="0.25">
      <c r="A407" s="11" t="s">
        <v>1677</v>
      </c>
      <c r="B407" s="6">
        <f>SUM($B$383:$B$405)</f>
        <v>9.9819999999999993</v>
      </c>
      <c r="C407" s="6">
        <f>SUM($C$383:$C$405)</f>
        <v>0.43099999999999999</v>
      </c>
      <c r="D407" s="6">
        <f>SUM($D$383:$D$405)</f>
        <v>3.7999999999999999E-2</v>
      </c>
      <c r="E407" s="35">
        <f>SUM($E$383:$E$405)</f>
        <v>7.88</v>
      </c>
      <c r="F407" s="35">
        <f>SUM($F$383:$F$405)</f>
        <v>2.23</v>
      </c>
      <c r="G407" s="6">
        <f>SUM($G$383:$G$405)</f>
        <v>0.35299999999999998</v>
      </c>
      <c r="H407" s="6">
        <f>SUM(H$383:H$405)</f>
        <v>1.3307824616182085</v>
      </c>
      <c r="I407" s="17">
        <f>SUM($I$383:$I$405)</f>
        <v>53580170.026190482</v>
      </c>
      <c r="J407" s="6">
        <f>SUM($J$383:$J$405)</f>
        <v>1.7673384830340853</v>
      </c>
      <c r="K407" s="35">
        <f>SUM($K$383:$K$405)</f>
        <v>6458.3180352440777</v>
      </c>
      <c r="L407" s="35">
        <f>SUM($L$383:$L$405)</f>
        <v>9.1940728655645483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6983.8063178972898</v>
      </c>
      <c r="C412" s="33">
        <f>Loads!C$314</f>
        <v>26762.746004627832</v>
      </c>
      <c r="D412" s="33">
        <f>Loads!D$314</f>
        <v>32262.204811398013</v>
      </c>
      <c r="E412" s="33">
        <f>Loads!E$314</f>
        <v>96</v>
      </c>
      <c r="F412" s="33">
        <f>Loads!F$314</f>
        <v>46000</v>
      </c>
      <c r="G412" s="33">
        <f>Loads!G$314</f>
        <v>5734.0249999999996</v>
      </c>
      <c r="H412" s="33">
        <f>Multi!B$131</f>
        <v>66008.757133923136</v>
      </c>
      <c r="I412" s="6">
        <f>IF(E412,H412/E412,"")</f>
        <v>687.59122014503271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1.5549579601408037</v>
      </c>
      <c r="C415" s="7">
        <f>Standing!$C$114</f>
        <v>5.1206466191853442E-2</v>
      </c>
      <c r="D415" s="7">
        <f>Standing!$C$128</f>
        <v>6.4703120708001368E-4</v>
      </c>
      <c r="E415" s="9"/>
      <c r="F415" s="36">
        <f>Standing!$C$37</f>
        <v>0</v>
      </c>
      <c r="G415" s="7">
        <f>Reactive!$C$22</f>
        <v>5.0788882627945717E-2</v>
      </c>
      <c r="H415" s="6">
        <f t="shared" ref="H415:H437" si="32">IF(H$412&lt;&gt;0,(($B415*B$412+$C415*C$412+$D415*D$412+$G415*G$412))/H$412,0)</f>
        <v>0.19000585369559181</v>
      </c>
      <c r="I415" s="17">
        <f>0.01*Input!$F$58*(E415*$E$412+F415*$F$412)+10*(B415*$B$412+C415*$C$412+D415*$D$412+G415*$G$412)</f>
        <v>125420.50250616053</v>
      </c>
      <c r="J415" s="6">
        <f t="shared" ref="J415:J437" si="33">IF($H$412&lt;&gt;0,0.1*I415/$H$412,"")</f>
        <v>0.19000585369559184</v>
      </c>
      <c r="K415" s="35">
        <f t="shared" ref="K415:K437" si="34">IF($E$412&lt;&gt;0,I415/$E$412,"")</f>
        <v>1306.4635677725055</v>
      </c>
      <c r="L415" s="35">
        <f>IF($F$412&lt;&gt;0,I415/$F$412*100/Input!$F$58,"")</f>
        <v>0.74495427955666749</v>
      </c>
      <c r="M415" s="10"/>
    </row>
    <row r="416" spans="1:13" x14ac:dyDescent="0.25">
      <c r="A416" s="11" t="s">
        <v>457</v>
      </c>
      <c r="B416" s="7">
        <f>Standing!$D$91</f>
        <v>0.52060319193373217</v>
      </c>
      <c r="C416" s="7">
        <f>Standing!$D$114</f>
        <v>1.7144032462917326E-2</v>
      </c>
      <c r="D416" s="7">
        <f>Standing!$D$128</f>
        <v>2.1662740750630244E-4</v>
      </c>
      <c r="E416" s="9"/>
      <c r="F416" s="36">
        <f>Standing!$D$37</f>
        <v>0</v>
      </c>
      <c r="G416" s="7">
        <f>Reactive!$D$22</f>
        <v>1.7004224608401602E-2</v>
      </c>
      <c r="H416" s="6">
        <f t="shared" si="32"/>
        <v>6.3614359008819552E-2</v>
      </c>
      <c r="I416" s="17">
        <f>0.01*Input!$F$58*(E416*$E$412+F416*$F$412)+10*(B416*$B$412+C416*$C$412+D416*$D$412+G416*$G$412)</f>
        <v>41991.047740433649</v>
      </c>
      <c r="J416" s="6">
        <f t="shared" si="33"/>
        <v>6.3614359008819552E-2</v>
      </c>
      <c r="K416" s="35">
        <f t="shared" si="34"/>
        <v>437.40674729618382</v>
      </c>
      <c r="L416" s="35">
        <f>IF($F$412&lt;&gt;0,I416/$F$412*100/Input!$F$58,"")</f>
        <v>0.24941225790231436</v>
      </c>
      <c r="M416" s="10"/>
    </row>
    <row r="417" spans="1:13" x14ac:dyDescent="0.25">
      <c r="A417" s="11" t="s">
        <v>458</v>
      </c>
      <c r="B417" s="7">
        <f>Standing!$E$91</f>
        <v>0.57145755242367835</v>
      </c>
      <c r="C417" s="7">
        <f>Standing!$E$114</f>
        <v>6.4301393047211844E-2</v>
      </c>
      <c r="D417" s="7">
        <f>Standing!$E$128</f>
        <v>5.0619782027405682E-3</v>
      </c>
      <c r="E417" s="9"/>
      <c r="F417" s="36">
        <f>Standing!$E$37</f>
        <v>0</v>
      </c>
      <c r="G417" s="7">
        <f>Reactive!$E$22</f>
        <v>2.4256667525285873E-2</v>
      </c>
      <c r="H417" s="6">
        <f t="shared" si="32"/>
        <v>9.1112602199509993E-2</v>
      </c>
      <c r="I417" s="17">
        <f>0.01*Input!$F$58*(E417*$E$412+F417*$F$412)+10*(B417*$B$412+C417*$C$412+D417*$D$412+G417*$G$412)</f>
        <v>60142.296304272058</v>
      </c>
      <c r="J417" s="6">
        <f t="shared" si="33"/>
        <v>9.1112602199509993E-2</v>
      </c>
      <c r="K417" s="35">
        <f t="shared" si="34"/>
        <v>626.48225316950061</v>
      </c>
      <c r="L417" s="35">
        <f>IF($F$412&lt;&gt;0,I417/$F$412*100/Input!$F$58,"")</f>
        <v>0.35722437814369246</v>
      </c>
      <c r="M417" s="10"/>
    </row>
    <row r="418" spans="1:13" x14ac:dyDescent="0.25">
      <c r="A418" s="11" t="s">
        <v>459</v>
      </c>
      <c r="B418" s="7">
        <f>Standing!$F$91</f>
        <v>0.8011897812132911</v>
      </c>
      <c r="C418" s="7">
        <f>Standing!$F$114</f>
        <v>9.0151261119409201E-2</v>
      </c>
      <c r="D418" s="7">
        <f>Standing!$F$128</f>
        <v>7.0969491811936711E-3</v>
      </c>
      <c r="E418" s="9"/>
      <c r="F418" s="36">
        <f>Standing!$F$37</f>
        <v>0</v>
      </c>
      <c r="G418" s="7">
        <f>Reactive!$F$22</f>
        <v>3.4008114977433751E-2</v>
      </c>
      <c r="H418" s="6">
        <f t="shared" si="32"/>
        <v>0.127740871587743</v>
      </c>
      <c r="I418" s="17">
        <f>0.01*Input!$F$58*(E418*$E$412+F418*$F$412)+10*(B418*$B$412+C418*$C$412+D418*$D$412+G418*$G$412)</f>
        <v>84320.16168710991</v>
      </c>
      <c r="J418" s="6">
        <f t="shared" si="33"/>
        <v>0.12774087158774303</v>
      </c>
      <c r="K418" s="35">
        <f t="shared" si="34"/>
        <v>878.33501757406157</v>
      </c>
      <c r="L418" s="35">
        <f>IF($F$412&lt;&gt;0,I418/$F$412*100/Input!$F$58,"")</f>
        <v>0.50083251180274357</v>
      </c>
      <c r="M418" s="10"/>
    </row>
    <row r="419" spans="1:13" x14ac:dyDescent="0.25">
      <c r="A419" s="11" t="s">
        <v>460</v>
      </c>
      <c r="B419" s="7">
        <f>Standing!$G$91</f>
        <v>7.5771353746656417E-2</v>
      </c>
      <c r="C419" s="7">
        <f>Standing!$G$114</f>
        <v>2.4952335454701234E-3</v>
      </c>
      <c r="D419" s="7">
        <f>Standing!$G$128</f>
        <v>3.1529103508590278E-5</v>
      </c>
      <c r="E419" s="9"/>
      <c r="F419" s="36">
        <f>Standing!$G$37</f>
        <v>0</v>
      </c>
      <c r="G419" s="7">
        <f>Reactive!$G$22</f>
        <v>2.4748851677321325E-3</v>
      </c>
      <c r="H419" s="6">
        <f t="shared" si="32"/>
        <v>9.2587716988827527E-3</v>
      </c>
      <c r="I419" s="17">
        <f>0.01*Input!$F$58*(E419*$E$412+F419*$F$412)+10*(B419*$B$412+C419*$C$412+D419*$D$412+G419*$G$412)</f>
        <v>6111.6001242999255</v>
      </c>
      <c r="J419" s="6">
        <f t="shared" si="33"/>
        <v>9.2587716988827527E-3</v>
      </c>
      <c r="K419" s="35">
        <f t="shared" si="34"/>
        <v>63.662501294790893</v>
      </c>
      <c r="L419" s="35">
        <f>IF($F$412&lt;&gt;0,I419/$F$412*100/Input!$F$58,"")</f>
        <v>3.6300784772510843E-2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1.1656921237790798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196255.92595944589</v>
      </c>
      <c r="J420" s="6">
        <f t="shared" si="33"/>
        <v>0.29731801427690613</v>
      </c>
      <c r="K420" s="35">
        <f t="shared" si="34"/>
        <v>2044.3325620775613</v>
      </c>
      <c r="L420" s="35">
        <f>IF($F$412&lt;&gt;0,I420/$F$412*100/Input!$F$58,"")</f>
        <v>1.1656921237790798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0.4241525738804614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71410.327338514486</v>
      </c>
      <c r="J421" s="6">
        <f t="shared" si="33"/>
        <v>0.10818311151296528</v>
      </c>
      <c r="K421" s="35">
        <f t="shared" si="34"/>
        <v>743.85757644285923</v>
      </c>
      <c r="L421" s="35">
        <f>IF($F$412&lt;&gt;0,I421/$F$412*100/Input!$F$58,"")</f>
        <v>0.4241525738804614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0.34980493874693286</v>
      </c>
      <c r="C425" s="7">
        <f>Standing!$K$114</f>
        <v>0</v>
      </c>
      <c r="D425" s="7">
        <f>Standing!$K$128</f>
        <v>9.2779920649683622E-4</v>
      </c>
      <c r="E425" s="9"/>
      <c r="F425" s="36">
        <f>Standing!$K$37</f>
        <v>0</v>
      </c>
      <c r="G425" s="7">
        <f>Reactive!$K$22</f>
        <v>1.0400212035364328E-2</v>
      </c>
      <c r="H425" s="6">
        <f t="shared" si="32"/>
        <v>3.8366695194006602E-2</v>
      </c>
      <c r="I425" s="17">
        <f>0.01*Input!$F$58*(E425*$E$412+F425*$F$412)+10*(B425*$B$412+C425*$C$412+D425*$D$412+G425*$G$412)</f>
        <v>25325.378650924376</v>
      </c>
      <c r="J425" s="6">
        <f t="shared" si="33"/>
        <v>3.8366695194006602E-2</v>
      </c>
      <c r="K425" s="35">
        <f t="shared" si="34"/>
        <v>263.80602761379561</v>
      </c>
      <c r="L425" s="35">
        <f>IF($F$412&lt;&gt;0,I425/$F$412*100/Input!$F$58,"")</f>
        <v>0.15042396442696826</v>
      </c>
      <c r="M425" s="10"/>
    </row>
    <row r="426" spans="1:13" x14ac:dyDescent="0.25">
      <c r="A426" s="11" t="s">
        <v>1665</v>
      </c>
      <c r="B426" s="7">
        <f>Standing!$L$91</f>
        <v>0.60157433571522545</v>
      </c>
      <c r="C426" s="7">
        <f>Standing!$L$114</f>
        <v>1.9810500780933642E-2</v>
      </c>
      <c r="D426" s="7">
        <f>Standing!$L$128</f>
        <v>2.5032018778882838E-4</v>
      </c>
      <c r="E426" s="9"/>
      <c r="F426" s="36">
        <f>Standing!$L$37</f>
        <v>0</v>
      </c>
      <c r="G426" s="7">
        <f>Reactive!$L$22</f>
        <v>1.9648948146391263E-2</v>
      </c>
      <c r="H426" s="6">
        <f t="shared" si="32"/>
        <v>7.350851157968262E-2</v>
      </c>
      <c r="I426" s="17">
        <f>0.01*Input!$F$58*(E426*$E$412+F426*$F$412)+10*(B426*$B$412+C426*$C$412+D426*$D$412+G426*$G$412)</f>
        <v>48522.05488139447</v>
      </c>
      <c r="J426" s="6">
        <f t="shared" si="33"/>
        <v>7.350851157968262E-2</v>
      </c>
      <c r="K426" s="35">
        <f t="shared" si="34"/>
        <v>505.43807168119241</v>
      </c>
      <c r="L426" s="35">
        <f>IF($F$412&lt;&gt;0,I426/$F$412*100/Input!$F$58,"")</f>
        <v>0.2882041748716706</v>
      </c>
      <c r="M426" s="10"/>
    </row>
    <row r="427" spans="1:13" x14ac:dyDescent="0.25">
      <c r="A427" s="11" t="s">
        <v>1666</v>
      </c>
      <c r="B427" s="7">
        <f>Standing!$M$91</f>
        <v>0.20140835147105954</v>
      </c>
      <c r="C427" s="7">
        <f>Standing!$M$114</f>
        <v>6.6325972821965227E-3</v>
      </c>
      <c r="D427" s="7">
        <f>Standing!$M$128</f>
        <v>8.3807724780234465E-5</v>
      </c>
      <c r="E427" s="9"/>
      <c r="F427" s="36">
        <f>Standing!$M$37</f>
        <v>0</v>
      </c>
      <c r="G427" s="7">
        <f>Reactive!$M$22</f>
        <v>6.5785091207388024E-3</v>
      </c>
      <c r="H427" s="6">
        <f t="shared" si="32"/>
        <v>2.4610804114096552E-2</v>
      </c>
      <c r="I427" s="17">
        <f>0.01*Input!$F$58*(E427*$E$412+F427*$F$412)+10*(B427*$B$412+C427*$C$412+D427*$D$412+G427*$G$412)</f>
        <v>16245.285916379555</v>
      </c>
      <c r="J427" s="6">
        <f t="shared" si="33"/>
        <v>2.4610804114096552E-2</v>
      </c>
      <c r="K427" s="35">
        <f t="shared" si="34"/>
        <v>169.22172829562035</v>
      </c>
      <c r="L427" s="35">
        <f>IF($F$412&lt;&gt;0,I427/$F$412*100/Input!$F$58,"")</f>
        <v>9.6491363247680886E-2</v>
      </c>
      <c r="M427" s="10"/>
    </row>
    <row r="428" spans="1:13" x14ac:dyDescent="0.25">
      <c r="A428" s="11" t="s">
        <v>1667</v>
      </c>
      <c r="B428" s="7">
        <f>Standing!$N$91</f>
        <v>0.22108263136425471</v>
      </c>
      <c r="C428" s="7">
        <f>Standing!$N$114</f>
        <v>2.4876600396603232E-2</v>
      </c>
      <c r="D428" s="7">
        <f>Standing!$N$128</f>
        <v>1.9583527354288493E-3</v>
      </c>
      <c r="E428" s="9"/>
      <c r="F428" s="36">
        <f>Standing!$N$37</f>
        <v>0</v>
      </c>
      <c r="G428" s="7">
        <f>Reactive!$N$22</f>
        <v>9.3842978570736271E-3</v>
      </c>
      <c r="H428" s="6">
        <f t="shared" si="32"/>
        <v>3.5249186504368618E-2</v>
      </c>
      <c r="I428" s="17">
        <f>0.01*Input!$F$58*(E428*$E$412+F428*$F$412)+10*(B428*$B$412+C428*$C$412+D428*$D$412+G428*$G$412)</f>
        <v>23267.549911352293</v>
      </c>
      <c r="J428" s="6">
        <f t="shared" si="33"/>
        <v>3.5249186504368618E-2</v>
      </c>
      <c r="K428" s="35">
        <f t="shared" si="34"/>
        <v>242.37031157658637</v>
      </c>
      <c r="L428" s="35">
        <f>IF($F$412&lt;&gt;0,I428/$F$412*100/Input!$F$58,"")</f>
        <v>0.13820117552478195</v>
      </c>
      <c r="M428" s="10"/>
    </row>
    <row r="429" spans="1:13" x14ac:dyDescent="0.25">
      <c r="A429" s="11" t="s">
        <v>1668</v>
      </c>
      <c r="B429" s="7">
        <f>Standing!$O$91</f>
        <v>0.30996028366681283</v>
      </c>
      <c r="C429" s="7">
        <f>Standing!$O$114</f>
        <v>3.4877267689531331E-2</v>
      </c>
      <c r="D429" s="7">
        <f>Standing!$O$128</f>
        <v>2.7456320998509184E-3</v>
      </c>
      <c r="E429" s="9"/>
      <c r="F429" s="36">
        <f>Standing!$O$37</f>
        <v>0</v>
      </c>
      <c r="G429" s="7">
        <f>Reactive!$O$22</f>
        <v>1.3156888932626945E-2</v>
      </c>
      <c r="H429" s="6">
        <f t="shared" si="32"/>
        <v>4.9419747632355217E-2</v>
      </c>
      <c r="I429" s="17">
        <f>0.01*Input!$F$58*(E429*$E$412+F429*$F$412)+10*(B429*$B$412+C429*$C$412+D429*$D$412+G429*$G$412)</f>
        <v>32621.361190839085</v>
      </c>
      <c r="J429" s="6">
        <f t="shared" si="33"/>
        <v>4.9419747632355224E-2</v>
      </c>
      <c r="K429" s="35">
        <f t="shared" si="34"/>
        <v>339.80584573790713</v>
      </c>
      <c r="L429" s="35">
        <f>IF($F$412&lt;&gt;0,I429/$F$412*100/Input!$F$58,"")</f>
        <v>0.19375956991470117</v>
      </c>
      <c r="M429" s="10"/>
    </row>
    <row r="430" spans="1:13" x14ac:dyDescent="0.25">
      <c r="A430" s="11" t="s">
        <v>1669</v>
      </c>
      <c r="B430" s="7">
        <f>Standing!$P$91</f>
        <v>2.9314041256948618E-2</v>
      </c>
      <c r="C430" s="7">
        <f>Standing!$P$114</f>
        <v>9.6534343760304106E-4</v>
      </c>
      <c r="D430" s="7">
        <f>Standing!$P$128</f>
        <v>1.2197821410656839E-5</v>
      </c>
      <c r="E430" s="9"/>
      <c r="F430" s="36">
        <f>Standing!$P$37</f>
        <v>0</v>
      </c>
      <c r="G430" s="7">
        <f>Reactive!$P$22</f>
        <v>9.574711592943043E-4</v>
      </c>
      <c r="H430" s="6">
        <f t="shared" si="32"/>
        <v>3.5819871514661166E-3</v>
      </c>
      <c r="I430" s="17">
        <f>0.01*Input!$F$58*(E430*$E$412+F430*$F$412)+10*(B430*$B$412+C430*$C$412+D430*$D$412+G430*$G$412)</f>
        <v>2364.4251993796006</v>
      </c>
      <c r="J430" s="6">
        <f t="shared" si="33"/>
        <v>3.581987151466117E-3</v>
      </c>
      <c r="K430" s="35">
        <f t="shared" si="34"/>
        <v>24.629429160204172</v>
      </c>
      <c r="L430" s="35">
        <f>IF($F$412&lt;&gt;0,I430/$F$412*100/Input!$F$58,"")</f>
        <v>1.4043865522568311E-2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0.865820969455391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145769.61841750963</v>
      </c>
      <c r="J431" s="6">
        <f t="shared" si="33"/>
        <v>0.22083375713583295</v>
      </c>
      <c r="K431" s="35">
        <f t="shared" si="34"/>
        <v>1518.433525182392</v>
      </c>
      <c r="L431" s="35">
        <f>IF($F$412&lt;&gt;0,I431/$F$412*100/Input!$F$58,"")</f>
        <v>0.865820969455391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0.56374944396998561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94912.856386786792</v>
      </c>
      <c r="J432" s="6">
        <f t="shared" si="33"/>
        <v>0.14378827977963743</v>
      </c>
      <c r="K432" s="35">
        <f t="shared" si="34"/>
        <v>988.67558736236242</v>
      </c>
      <c r="L432" s="35">
        <f>IF($F$412&lt;&gt;0,I432/$F$412*100/Input!$F$58,"")</f>
        <v>0.56374944396998572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5.9567932453267289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2092.9788746779996</v>
      </c>
      <c r="J434" s="6">
        <f t="shared" si="33"/>
        <v>3.1707594045917564E-3</v>
      </c>
      <c r="K434" s="35">
        <f t="shared" si="34"/>
        <v>21.80186327789583</v>
      </c>
      <c r="L434" s="35">
        <f>IF($F$412&lt;&gt;0,I434/$F$412*100/Input!$F$58,"")</f>
        <v>1.2431568511986218E-2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3.6399466775689642</v>
      </c>
      <c r="C436" s="7">
        <f>Scaler!$C$434</f>
        <v>0</v>
      </c>
      <c r="D436" s="7">
        <f>Scaler!$D$434</f>
        <v>9.6543509398032794E-3</v>
      </c>
      <c r="E436" s="36">
        <f>Scaler!$E$434</f>
        <v>0</v>
      </c>
      <c r="F436" s="36">
        <f>Scaler!$F$434</f>
        <v>0</v>
      </c>
      <c r="G436" s="7">
        <f>Scaler!$G$434</f>
        <v>0.10822093415760577</v>
      </c>
      <c r="H436" s="6">
        <f t="shared" si="32"/>
        <v>0.39923028302855817</v>
      </c>
      <c r="I436" s="17">
        <f>0.01*Input!$F$58*(E436*$E$412+F436*$F$412)+10*(B436*$B$412+C436*$C$412+D436*$D$412+G436*$G$412)</f>
        <v>263526.9479293949</v>
      </c>
      <c r="J436" s="6">
        <f t="shared" si="33"/>
        <v>0.39923028302855817</v>
      </c>
      <c r="K436" s="35">
        <f t="shared" si="34"/>
        <v>2745.07237426453</v>
      </c>
      <c r="L436" s="35">
        <f>IF($F$412&lt;&gt;0,I436/$F$412*100/Input!$F$58,"")</f>
        <v>1.5652586595948854</v>
      </c>
      <c r="M436" s="10"/>
    </row>
    <row r="437" spans="1:13" x14ac:dyDescent="0.25">
      <c r="A437" s="11" t="s">
        <v>1676</v>
      </c>
      <c r="B437" s="7">
        <f>Adjust!$B$84</f>
        <v>-7.1099248359018929E-5</v>
      </c>
      <c r="C437" s="7">
        <f>Adjust!$C$84</f>
        <v>-4.6069595372960626E-4</v>
      </c>
      <c r="D437" s="7">
        <f>Adjust!$D$84</f>
        <v>3.1342418241125589E-4</v>
      </c>
      <c r="E437" s="36">
        <f>Adjust!$E$84</f>
        <v>3.2067546732710284E-3</v>
      </c>
      <c r="F437" s="36">
        <f>Adjust!$F$84</f>
        <v>5.8488891508190477E-4</v>
      </c>
      <c r="G437" s="7">
        <f>Adjust!$G$84</f>
        <v>1.1996368410582825E-4</v>
      </c>
      <c r="H437" s="6">
        <f t="shared" si="32"/>
        <v>-3.0698991063406319E-5</v>
      </c>
      <c r="I437" s="17">
        <f>0.01*Input!$F$58*(E437*$E$412+F437*$F$412)+10*(B437*$B$412+C437*$C$412+D437*$D$412+G437*$G$412)</f>
        <v>79.334600611581351</v>
      </c>
      <c r="J437" s="6">
        <f t="shared" si="33"/>
        <v>1.2018799331522305E-4</v>
      </c>
      <c r="K437" s="35">
        <f t="shared" si="34"/>
        <v>0.82640208970397244</v>
      </c>
      <c r="L437" s="35">
        <f>IF($F$412&lt;&gt;0,I437/$F$412*100/Input!$F$58,"")</f>
        <v>4.7122000838430351E-4</v>
      </c>
      <c r="M437" s="10"/>
    </row>
    <row r="439" spans="1:13" x14ac:dyDescent="0.25">
      <c r="A439" s="11" t="s">
        <v>1677</v>
      </c>
      <c r="B439" s="6">
        <f>SUM($B$415:$B$437)</f>
        <v>8.8770000000000007</v>
      </c>
      <c r="C439" s="6">
        <f>SUM($C$415:$C$437)</f>
        <v>0.312</v>
      </c>
      <c r="D439" s="6">
        <f>SUM($D$415:$D$437)</f>
        <v>2.9000000000000001E-2</v>
      </c>
      <c r="E439" s="35">
        <f>SUM($E$415:$E$437)</f>
        <v>5.96</v>
      </c>
      <c r="F439" s="35">
        <f>SUM($F$415:$F$437)</f>
        <v>3.02</v>
      </c>
      <c r="G439" s="6">
        <f>SUM($G$415:$G$437)</f>
        <v>0.29699999999999999</v>
      </c>
      <c r="H439" s="6">
        <f>SUM(H$415:H$437)</f>
        <v>1.1056689744040176</v>
      </c>
      <c r="I439" s="17">
        <f>SUM($I$415:$I$437)</f>
        <v>1240379.6536194868</v>
      </c>
      <c r="J439" s="6">
        <f>SUM($J$415:$J$437)</f>
        <v>1.87911378349833</v>
      </c>
      <c r="K439" s="35">
        <f>SUM($K$415:$K$437)</f>
        <v>12920.621391869654</v>
      </c>
      <c r="L439" s="35">
        <f>SUM($L$415:$L$437)</f>
        <v>7.3674248848864732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786120.51327423565</v>
      </c>
      <c r="C444" s="33">
        <f>Loads!C$315</f>
        <v>3010477.4296077546</v>
      </c>
      <c r="D444" s="33">
        <f>Loads!D$315</f>
        <v>4147764.1616068888</v>
      </c>
      <c r="E444" s="33">
        <f>Loads!E$315</f>
        <v>2934.8773219938753</v>
      </c>
      <c r="F444" s="33">
        <f>Loads!F$315</f>
        <v>2689235.7917046617</v>
      </c>
      <c r="G444" s="33">
        <f>Loads!G$315</f>
        <v>743173.10191804683</v>
      </c>
      <c r="H444" s="33">
        <f>Multi!B$132</f>
        <v>7944362.1044888794</v>
      </c>
      <c r="I444" s="6">
        <f>IF(E444,H444/E444,"")</f>
        <v>2706.8804699106458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1.3244973072365192</v>
      </c>
      <c r="C447" s="7">
        <f>Standing!$C$115</f>
        <v>4.3617144850698258E-2</v>
      </c>
      <c r="D447" s="7">
        <f>Standing!$C$129</f>
        <v>5.5113457305165398E-4</v>
      </c>
      <c r="E447" s="9"/>
      <c r="F447" s="36">
        <f>Standing!$C$38</f>
        <v>4.0376504081330714E-2</v>
      </c>
      <c r="G447" s="7">
        <f>Reactive!$C$23</f>
        <v>4.0461367146158611E-2</v>
      </c>
      <c r="H447" s="6">
        <f t="shared" ref="H447:H469" si="35">IF(H$444&lt;&gt;0,(($B447*B$444+$C447*C$444+$D447*D$444+$G447*G$444))/H$444,0)</f>
        <v>0.1516646262122735</v>
      </c>
      <c r="I447" s="17">
        <f>0.01*Input!$F$58*(E447*$E$444+F447*$F$444)+10*(B447*$B$444+C447*$C$444+D447*$D$444+G447*$G$444)</f>
        <v>12446196.990827655</v>
      </c>
      <c r="J447" s="6">
        <f t="shared" ref="J447:J469" si="36">IF($H$444&lt;&gt;0,0.1*I447/$H$444,"")</f>
        <v>0.15666704043859053</v>
      </c>
      <c r="K447" s="35">
        <f t="shared" ref="K447:K469" si="37">IF($E$444&lt;&gt;0,I447/$E$444,"")</f>
        <v>4240.7895204192218</v>
      </c>
      <c r="L447" s="35">
        <f>IF($F$444&lt;&gt;0,I447/$F$444*100/Input!$F$58,"")</f>
        <v>1.2645229106378786</v>
      </c>
      <c r="M447" s="10"/>
    </row>
    <row r="448" spans="1:13" x14ac:dyDescent="0.25">
      <c r="A448" s="11" t="s">
        <v>457</v>
      </c>
      <c r="B448" s="7">
        <f>Standing!$D$92</f>
        <v>0.45020149623106331</v>
      </c>
      <c r="C448" s="7">
        <f>Standing!$D$115</f>
        <v>1.4825627629309201E-2</v>
      </c>
      <c r="D448" s="7">
        <f>Standing!$D$129</f>
        <v>1.8733266429224617E-4</v>
      </c>
      <c r="E448" s="9"/>
      <c r="F448" s="36">
        <f>Standing!$D$38</f>
        <v>0</v>
      </c>
      <c r="G448" s="7">
        <f>Reactive!$D$23</f>
        <v>1.375296720441135E-2</v>
      </c>
      <c r="H448" s="6">
        <f t="shared" si="35"/>
        <v>5.1551363127005277E-2</v>
      </c>
      <c r="I448" s="17">
        <f>0.01*Input!$F$58*(E448*$E$444+F448*$F$444)+10*(B448*$B$444+C448*$C$444+D448*$D$444+G448*$G$444)</f>
        <v>4095426.9566092603</v>
      </c>
      <c r="J448" s="6">
        <f t="shared" si="36"/>
        <v>5.1551363127005277E-2</v>
      </c>
      <c r="K448" s="35">
        <f t="shared" si="37"/>
        <v>1395.4337804576239</v>
      </c>
      <c r="L448" s="35">
        <f>IF($F$444&lt;&gt;0,I448/$F$444*100/Input!$F$58,"")</f>
        <v>0.41609185675696025</v>
      </c>
      <c r="M448" s="10"/>
    </row>
    <row r="449" spans="1:13" x14ac:dyDescent="0.25">
      <c r="A449" s="11" t="s">
        <v>458</v>
      </c>
      <c r="B449" s="7">
        <f>Standing!$E$92</f>
        <v>0.36947965642218761</v>
      </c>
      <c r="C449" s="7">
        <f>Standing!$E$115</f>
        <v>4.15744905457784E-2</v>
      </c>
      <c r="D449" s="7">
        <f>Standing!$E$129</f>
        <v>3.27285545397526E-3</v>
      </c>
      <c r="E449" s="9"/>
      <c r="F449" s="36">
        <f>Standing!$E$38</f>
        <v>0.22256719219174417</v>
      </c>
      <c r="G449" s="7">
        <f>Reactive!$E$23</f>
        <v>1.4668211279610429E-2</v>
      </c>
      <c r="H449" s="6">
        <f t="shared" si="35"/>
        <v>5.5396600687701802E-2</v>
      </c>
      <c r="I449" s="17">
        <f>0.01*Input!$F$58*(E449*$E$444+F449*$F$444)+10*(B449*$B$444+C449*$C$444+D449*$D$444+G449*$G$444)</f>
        <v>6591547.0652513783</v>
      </c>
      <c r="J449" s="6">
        <f t="shared" si="36"/>
        <v>8.2971382454066309E-2</v>
      </c>
      <c r="K449" s="35">
        <f t="shared" si="37"/>
        <v>2245.9361472639889</v>
      </c>
      <c r="L449" s="35">
        <f>IF($F$444&lt;&gt;0,I449/$F$444*100/Input!$F$58,"")</f>
        <v>0.66969551315160103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1.0824037311005472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10653670.208385952</v>
      </c>
      <c r="J450" s="6">
        <f t="shared" si="36"/>
        <v>0.134103532395209</v>
      </c>
      <c r="K450" s="35">
        <f t="shared" si="37"/>
        <v>3630.0223278662088</v>
      </c>
      <c r="L450" s="35">
        <f>IF($F$444&lt;&gt;0,I450/$F$444*100/Input!$F$58,"")</f>
        <v>1.0824037311005474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8.4994401289534657E-2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836566.1489149112</v>
      </c>
      <c r="J451" s="6">
        <f t="shared" si="36"/>
        <v>1.0530312414161211E-2</v>
      </c>
      <c r="K451" s="35">
        <f t="shared" si="37"/>
        <v>285.04297015950607</v>
      </c>
      <c r="L451" s="35">
        <f>IF($F$444&lt;&gt;0,I451/$F$444*100/Input!$F$58,"")</f>
        <v>8.4994401289534657E-2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0.79588636515722266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7833593.5234765364</v>
      </c>
      <c r="J452" s="6">
        <f t="shared" si="36"/>
        <v>9.8605695717850605E-2</v>
      </c>
      <c r="K452" s="35">
        <f t="shared" si="37"/>
        <v>2669.138319606016</v>
      </c>
      <c r="L452" s="35">
        <f>IF($F$444&lt;&gt;0,I452/$F$444*100/Input!$F$58,"")</f>
        <v>0.79588636515722266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0.30250046341039466</v>
      </c>
      <c r="C457" s="7">
        <f>Standing!$K$115</f>
        <v>0</v>
      </c>
      <c r="D457" s="7">
        <f>Standing!$K$129</f>
        <v>8.0233198228265505E-4</v>
      </c>
      <c r="E457" s="9"/>
      <c r="F457" s="36">
        <f>Standing!$K$38</f>
        <v>0</v>
      </c>
      <c r="G457" s="7">
        <f>Reactive!$K$23</f>
        <v>8.4116611215908285E-3</v>
      </c>
      <c r="H457" s="6">
        <f t="shared" si="35"/>
        <v>3.1139192856268798E-2</v>
      </c>
      <c r="I457" s="17">
        <f>0.01*Input!$F$58*(E457*$E$444+F457*$F$444)+10*(B457*$B$444+C457*$C$444+D457*$D$444+G457*$G$444)</f>
        <v>2473810.2369171269</v>
      </c>
      <c r="J457" s="6">
        <f t="shared" si="36"/>
        <v>3.1139192856268802E-2</v>
      </c>
      <c r="K457" s="35">
        <f t="shared" si="37"/>
        <v>842.90072991415127</v>
      </c>
      <c r="L457" s="35">
        <f>IF($F$444&lt;&gt;0,I457/$F$444*100/Input!$F$58,"")</f>
        <v>0.25133699261369352</v>
      </c>
      <c r="M457" s="10"/>
    </row>
    <row r="458" spans="1:13" x14ac:dyDescent="0.25">
      <c r="A458" s="11" t="s">
        <v>1665</v>
      </c>
      <c r="B458" s="7">
        <f>Standing!$L$92</f>
        <v>0.51241487434506827</v>
      </c>
      <c r="C458" s="7">
        <f>Standing!$L$115</f>
        <v>1.6874382209649957E-2</v>
      </c>
      <c r="D458" s="7">
        <f>Standing!$L$129</f>
        <v>2.1322017904794083E-4</v>
      </c>
      <c r="E458" s="9"/>
      <c r="F458" s="36">
        <f>Standing!$L$38</f>
        <v>1.5620659364340733E-2</v>
      </c>
      <c r="G458" s="7">
        <f>Reactive!$L$23</f>
        <v>1.5653490761175393E-2</v>
      </c>
      <c r="H458" s="6">
        <f t="shared" si="35"/>
        <v>5.8675249816326026E-2</v>
      </c>
      <c r="I458" s="17">
        <f>0.01*Input!$F$58*(E458*$E$444+F458*$F$444)+10*(B458*$B$444+C458*$C$444+D458*$D$444+G458*$G$444)</f>
        <v>4815122.259806945</v>
      </c>
      <c r="J458" s="6">
        <f t="shared" si="36"/>
        <v>6.0610558739338058E-2</v>
      </c>
      <c r="K458" s="35">
        <f t="shared" si="37"/>
        <v>1640.655377218862</v>
      </c>
      <c r="L458" s="35">
        <f>IF($F$444&lt;&gt;0,I458/$F$444*100/Input!$F$58,"")</f>
        <v>0.48921228062962047</v>
      </c>
      <c r="M458" s="10"/>
    </row>
    <row r="459" spans="1:13" x14ac:dyDescent="0.25">
      <c r="A459" s="11" t="s">
        <v>1666</v>
      </c>
      <c r="B459" s="7">
        <f>Standing!$M$92</f>
        <v>0.17417169658315285</v>
      </c>
      <c r="C459" s="7">
        <f>Standing!$M$115</f>
        <v>5.7356644496391199E-3</v>
      </c>
      <c r="D459" s="7">
        <f>Standing!$M$129</f>
        <v>7.2474321472438145E-5</v>
      </c>
      <c r="E459" s="9"/>
      <c r="F459" s="36">
        <f>Standing!$M$38</f>
        <v>0</v>
      </c>
      <c r="G459" s="7">
        <f>Reactive!$M$23</f>
        <v>5.3206789650813878E-3</v>
      </c>
      <c r="H459" s="6">
        <f t="shared" si="35"/>
        <v>1.994393277715005E-2</v>
      </c>
      <c r="I459" s="17">
        <f>0.01*Input!$F$58*(E459*$E$444+F459*$F$444)+10*(B459*$B$444+C459*$C$444+D459*$D$444+G459*$G$444)</f>
        <v>1584418.2376926451</v>
      </c>
      <c r="J459" s="6">
        <f t="shared" si="36"/>
        <v>1.994393277715005E-2</v>
      </c>
      <c r="K459" s="35">
        <f t="shared" si="37"/>
        <v>539.85842127678256</v>
      </c>
      <c r="L459" s="35">
        <f>IF($F$444&lt;&gt;0,I459/$F$444*100/Input!$F$58,"")</f>
        <v>0.16097553036251674</v>
      </c>
      <c r="M459" s="10"/>
    </row>
    <row r="460" spans="1:13" x14ac:dyDescent="0.25">
      <c r="A460" s="11" t="s">
        <v>1667</v>
      </c>
      <c r="B460" s="7">
        <f>Standing!$N$92</f>
        <v>0.15294832298078953</v>
      </c>
      <c r="C460" s="7">
        <f>Standing!$N$115</f>
        <v>1.7210010070193536E-2</v>
      </c>
      <c r="D460" s="7">
        <f>Standing!$N$129</f>
        <v>1.3548181729173721E-3</v>
      </c>
      <c r="E460" s="9"/>
      <c r="F460" s="36">
        <f>Standing!$N$38</f>
        <v>9.2133026012595737E-2</v>
      </c>
      <c r="G460" s="7">
        <f>Reactive!$N$23</f>
        <v>6.07199416083898E-3</v>
      </c>
      <c r="H460" s="6">
        <f t="shared" si="35"/>
        <v>2.2931755583151619E-2</v>
      </c>
      <c r="I460" s="17">
        <f>0.01*Input!$F$58*(E460*$E$444+F460*$F$444)+10*(B460*$B$444+C460*$C$444+D460*$D$444+G460*$G$444)</f>
        <v>2728610.4984550425</v>
      </c>
      <c r="J460" s="6">
        <f t="shared" si="36"/>
        <v>3.4346502117687583E-2</v>
      </c>
      <c r="K460" s="35">
        <f t="shared" si="37"/>
        <v>929.71875792113156</v>
      </c>
      <c r="L460" s="35">
        <f>IF($F$444&lt;&gt;0,I460/$F$444*100/Input!$F$58,"")</f>
        <v>0.2772244800597517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0.64585758505141655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6356919.8026749976</v>
      </c>
      <c r="J461" s="6">
        <f t="shared" si="36"/>
        <v>8.0018001685536036E-2</v>
      </c>
      <c r="K461" s="35">
        <f t="shared" si="37"/>
        <v>2165.9916600385463</v>
      </c>
      <c r="L461" s="35">
        <f>IF($F$444&lt;&gt;0,I461/$F$444*100/Input!$F$58,"")</f>
        <v>0.64585758505141644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5.0715160325561184E-2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499169.18904611416</v>
      </c>
      <c r="J462" s="6">
        <f t="shared" si="36"/>
        <v>6.2833136566630542E-3</v>
      </c>
      <c r="K462" s="35">
        <f t="shared" si="37"/>
        <v>170.08179023544068</v>
      </c>
      <c r="L462" s="35">
        <f>IF($F$444&lt;&gt;0,I462/$F$444*100/Input!$F$58,"")</f>
        <v>5.0715160325561191E-2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0.85019836886692735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8368165.0139974607</v>
      </c>
      <c r="J463" s="6">
        <f t="shared" si="36"/>
        <v>0.105334637368419</v>
      </c>
      <c r="K463" s="35">
        <f t="shared" si="37"/>
        <v>2851.282726976935</v>
      </c>
      <c r="L463" s="35">
        <f>IF($F$444&lt;&gt;0,I463/$F$444*100/Input!$F$58,"")</f>
        <v>0.85019836886692746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59.876093236646959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643168.09670156322</v>
      </c>
      <c r="J467" s="6">
        <f t="shared" si="36"/>
        <v>8.0959061060188551E-3</v>
      </c>
      <c r="K467" s="35">
        <f t="shared" si="37"/>
        <v>219.14650124612788</v>
      </c>
      <c r="L467" s="35">
        <f>IF($F$444&lt;&gt;0,I467/$F$444*100/Input!$F$58,"")</f>
        <v>6.5345325505441962E-2</v>
      </c>
      <c r="M467" s="10"/>
    </row>
    <row r="468" spans="1:13" x14ac:dyDescent="0.25">
      <c r="A468" s="11" t="s">
        <v>1675</v>
      </c>
      <c r="B468" s="7">
        <f>Scaler!$B$435</f>
        <v>3.1477130102794821</v>
      </c>
      <c r="C468" s="7">
        <f>Scaler!$C$435</f>
        <v>0</v>
      </c>
      <c r="D468" s="7">
        <f>Scaler!$D$435</f>
        <v>8.3487833067156132E-3</v>
      </c>
      <c r="E468" s="36">
        <f>Scaler!$E$435</f>
        <v>0</v>
      </c>
      <c r="F468" s="36">
        <f>Scaler!$F$435</f>
        <v>0</v>
      </c>
      <c r="G468" s="7">
        <f>Scaler!$G$435</f>
        <v>8.7528775499997213E-2</v>
      </c>
      <c r="H468" s="6">
        <f t="shared" si="35"/>
        <v>0.32402344571056652</v>
      </c>
      <c r="I468" s="17">
        <f>0.01*Input!$F$58*(E468*$E$444+F468*$F$444)+10*(B468*$B$444+C468*$C$444+D468*$D$444+G468*$G$444)</f>
        <v>25741595.830689341</v>
      </c>
      <c r="J468" s="6">
        <f t="shared" si="36"/>
        <v>0.32402344571056652</v>
      </c>
      <c r="K468" s="35">
        <f t="shared" si="37"/>
        <v>8770.9273698708494</v>
      </c>
      <c r="L468" s="35">
        <f>IF($F$444&lt;&gt;0,I468/$F$444*100/Input!$F$58,"")</f>
        <v>2.6153239988307933</v>
      </c>
      <c r="M468" s="10"/>
    </row>
    <row r="469" spans="1:13" x14ac:dyDescent="0.25">
      <c r="A469" s="11" t="s">
        <v>1676</v>
      </c>
      <c r="B469" s="7">
        <f>Adjust!$B$85</f>
        <v>7.3172511343422286E-5</v>
      </c>
      <c r="C469" s="7">
        <f>Adjust!$C$85</f>
        <v>1.6268024473153897E-4</v>
      </c>
      <c r="D469" s="7">
        <f>Adjust!$D$85</f>
        <v>1.9704934624481876E-4</v>
      </c>
      <c r="E469" s="36">
        <f>Adjust!$E$85</f>
        <v>3.9067633530436296E-3</v>
      </c>
      <c r="F469" s="36">
        <f>Adjust!$F$85</f>
        <v>-7.5299344122115031E-4</v>
      </c>
      <c r="G469" s="7">
        <f>Adjust!$G$85</f>
        <v>1.3085386113581565E-4</v>
      </c>
      <c r="H469" s="6">
        <f t="shared" si="35"/>
        <v>1.8400834255236331E-4</v>
      </c>
      <c r="I469" s="17">
        <f>0.01*Input!$F$58*(E469*$E$444+F469*$F$444)+10*(B469*$B$444+C469*$C$444+D469*$D$444+G469*$G$444)</f>
        <v>7248.8386215343025</v>
      </c>
      <c r="J469" s="6">
        <f t="shared" si="36"/>
        <v>9.124506821558929E-5</v>
      </c>
      <c r="K469" s="35">
        <f t="shared" si="37"/>
        <v>2.4698949312844327</v>
      </c>
      <c r="L469" s="35">
        <f>IF($F$444&lt;&gt;0,I469/$F$444*100/Input!$F$58,"")</f>
        <v>7.364757700044466E-4</v>
      </c>
      <c r="M469" s="10"/>
    </row>
    <row r="471" spans="1:13" x14ac:dyDescent="0.25">
      <c r="A471" s="11" t="s">
        <v>1677</v>
      </c>
      <c r="B471" s="6">
        <f>SUM($B$447:$B$469)</f>
        <v>6.4340000000000002</v>
      </c>
      <c r="C471" s="6">
        <f>SUM($C$447:$C$469)</f>
        <v>0.14000000000000001</v>
      </c>
      <c r="D471" s="6">
        <f>SUM($D$447:$D$469)</f>
        <v>1.4999999999999999E-2</v>
      </c>
      <c r="E471" s="35">
        <f>SUM($E$447:$E$469)</f>
        <v>59.88</v>
      </c>
      <c r="F471" s="35">
        <f>SUM($F$447:$F$469)</f>
        <v>3.88</v>
      </c>
      <c r="G471" s="6">
        <f>SUM($G$447:$G$469)</f>
        <v>0.192</v>
      </c>
      <c r="H471" s="6">
        <f>SUM(H$447:H$469)</f>
        <v>0.71551017511299597</v>
      </c>
      <c r="I471" s="17">
        <f>SUM($I$447:$I$469)</f>
        <v>95675228.898068458</v>
      </c>
      <c r="J471" s="6">
        <f>SUM($J$447:$J$469)</f>
        <v>1.2043160626327463</v>
      </c>
      <c r="K471" s="35">
        <f>SUM($K$447:$K$469)</f>
        <v>32599.396295402676</v>
      </c>
      <c r="L471" s="35">
        <f>SUM($L$447:$L$469)</f>
        <v>9.7205209761094729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52719.981735363108</v>
      </c>
      <c r="C476" s="33">
        <f>Multi!B$133</f>
        <v>52719.981735363108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0.15497896708052297</v>
      </c>
      <c r="C479" s="17">
        <f t="shared" ref="C479:C499" si="38">0+10*(B479*$B$476)</f>
        <v>81704.883138506106</v>
      </c>
      <c r="D479" s="6">
        <f t="shared" ref="D479:D499" si="39">IF($C$476&lt;&gt;0,0.1*C479/$C$476,"")</f>
        <v>0.15497896708052297</v>
      </c>
      <c r="E479" s="10"/>
    </row>
    <row r="480" spans="1:13" x14ac:dyDescent="0.25">
      <c r="A480" s="11" t="s">
        <v>457</v>
      </c>
      <c r="B480" s="7">
        <f>Yard!$D$75</f>
        <v>5.1887283780589877E-2</v>
      </c>
      <c r="C480" s="17">
        <f t="shared" si="38"/>
        <v>27354.966532103008</v>
      </c>
      <c r="D480" s="6">
        <f t="shared" si="39"/>
        <v>5.1887283780589877E-2</v>
      </c>
      <c r="E480" s="10"/>
    </row>
    <row r="481" spans="1:5" x14ac:dyDescent="0.25">
      <c r="A481" s="11" t="s">
        <v>458</v>
      </c>
      <c r="B481" s="7">
        <f>Yard!$E$75</f>
        <v>7.3880263468975596E-2</v>
      </c>
      <c r="C481" s="17">
        <f t="shared" si="38"/>
        <v>38949.661406882078</v>
      </c>
      <c r="D481" s="6">
        <f t="shared" si="39"/>
        <v>7.3880263468975596E-2</v>
      </c>
      <c r="E481" s="10"/>
    </row>
    <row r="482" spans="1:5" x14ac:dyDescent="0.25">
      <c r="A482" s="11" t="s">
        <v>459</v>
      </c>
      <c r="B482" s="7">
        <f>Yard!$F$75</f>
        <v>0.10358094293030511</v>
      </c>
      <c r="C482" s="17">
        <f t="shared" si="38"/>
        <v>54607.854194173735</v>
      </c>
      <c r="D482" s="6">
        <f t="shared" si="39"/>
        <v>0.10358094293030512</v>
      </c>
      <c r="E482" s="10"/>
    </row>
    <row r="483" spans="1:5" x14ac:dyDescent="0.25">
      <c r="A483" s="11" t="s">
        <v>460</v>
      </c>
      <c r="B483" s="7">
        <f>Yard!$G$75</f>
        <v>7.5519508816086454E-3</v>
      </c>
      <c r="C483" s="17">
        <f t="shared" si="38"/>
        <v>3981.3871254476708</v>
      </c>
      <c r="D483" s="6">
        <f t="shared" si="39"/>
        <v>7.5519508816086454E-3</v>
      </c>
      <c r="E483" s="10"/>
    </row>
    <row r="484" spans="1:5" x14ac:dyDescent="0.25">
      <c r="A484" s="11" t="s">
        <v>461</v>
      </c>
      <c r="B484" s="7">
        <f>Yard!$H$75</f>
        <v>9.5168795368044956E-2</v>
      </c>
      <c r="C484" s="17">
        <f t="shared" si="38"/>
        <v>50172.971535798388</v>
      </c>
      <c r="D484" s="6">
        <f t="shared" si="39"/>
        <v>9.5168795368044942E-2</v>
      </c>
      <c r="E484" s="10"/>
    </row>
    <row r="485" spans="1:5" x14ac:dyDescent="0.25">
      <c r="A485" s="11" t="s">
        <v>462</v>
      </c>
      <c r="B485" s="7">
        <f>Yard!$I$75</f>
        <v>3.4628431199822798E-2</v>
      </c>
      <c r="C485" s="17">
        <f t="shared" si="38"/>
        <v>18256.102603789361</v>
      </c>
      <c r="D485" s="6">
        <f t="shared" si="39"/>
        <v>3.4628431199822805E-2</v>
      </c>
      <c r="E485" s="10"/>
    </row>
    <row r="486" spans="1:5" x14ac:dyDescent="0.25">
      <c r="A486" s="11" t="s">
        <v>463</v>
      </c>
      <c r="B486" s="7">
        <f>Yard!$J$75</f>
        <v>8.0926403604962213E-3</v>
      </c>
      <c r="C486" s="17">
        <f t="shared" si="38"/>
        <v>4266.4385199622311</v>
      </c>
      <c r="D486" s="6">
        <f t="shared" si="39"/>
        <v>8.0926403604962213E-3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3.1764748362997058E-2</v>
      </c>
      <c r="C488" s="17">
        <f t="shared" si="38"/>
        <v>16746.369535256101</v>
      </c>
      <c r="D488" s="6">
        <f t="shared" si="39"/>
        <v>3.1764748362997058E-2</v>
      </c>
      <c r="E488" s="10"/>
    </row>
    <row r="489" spans="1:5" x14ac:dyDescent="0.25">
      <c r="A489" s="11" t="s">
        <v>1665</v>
      </c>
      <c r="B489" s="7">
        <f>Yard!$L$75</f>
        <v>5.9957485386199855E-2</v>
      </c>
      <c r="C489" s="17">
        <f t="shared" si="38"/>
        <v>31609.575344587571</v>
      </c>
      <c r="D489" s="6">
        <f t="shared" si="39"/>
        <v>5.9957485386199869E-2</v>
      </c>
      <c r="E489" s="10"/>
    </row>
    <row r="490" spans="1:5" x14ac:dyDescent="0.25">
      <c r="A490" s="11" t="s">
        <v>1666</v>
      </c>
      <c r="B490" s="7">
        <f>Yard!$M$75</f>
        <v>2.0073892074580105E-2</v>
      </c>
      <c r="C490" s="17">
        <f t="shared" si="38"/>
        <v>10582.952235295134</v>
      </c>
      <c r="D490" s="6">
        <f t="shared" si="39"/>
        <v>2.0073892074580105E-2</v>
      </c>
      <c r="E490" s="10"/>
    </row>
    <row r="491" spans="1:5" x14ac:dyDescent="0.25">
      <c r="A491" s="11" t="s">
        <v>1667</v>
      </c>
      <c r="B491" s="7">
        <f>Yard!$N$75</f>
        <v>2.8582425736313994E-2</v>
      </c>
      <c r="C491" s="17">
        <f t="shared" si="38"/>
        <v>15068.649627708463</v>
      </c>
      <c r="D491" s="6">
        <f t="shared" si="39"/>
        <v>2.8582425736313997E-2</v>
      </c>
      <c r="E491" s="10"/>
    </row>
    <row r="492" spans="1:5" x14ac:dyDescent="0.25">
      <c r="A492" s="11" t="s">
        <v>1668</v>
      </c>
      <c r="B492" s="7">
        <f>Yard!$O$75</f>
        <v>4.0072875623217839E-2</v>
      </c>
      <c r="C492" s="17">
        <f t="shared" si="38"/>
        <v>21126.412709395223</v>
      </c>
      <c r="D492" s="6">
        <f t="shared" si="39"/>
        <v>4.0072875623217846E-2</v>
      </c>
      <c r="E492" s="10"/>
    </row>
    <row r="493" spans="1:5" x14ac:dyDescent="0.25">
      <c r="A493" s="11" t="s">
        <v>1669</v>
      </c>
      <c r="B493" s="7">
        <f>Yard!$P$75</f>
        <v>2.9216608753501929E-3</v>
      </c>
      <c r="C493" s="17">
        <f t="shared" si="38"/>
        <v>1540.2990798538715</v>
      </c>
      <c r="D493" s="6">
        <f t="shared" si="39"/>
        <v>2.9216608753501929E-3</v>
      </c>
      <c r="E493" s="10"/>
    </row>
    <row r="494" spans="1:5" x14ac:dyDescent="0.25">
      <c r="A494" s="11" t="s">
        <v>1670</v>
      </c>
      <c r="B494" s="7">
        <f>Yard!$Q$75</f>
        <v>7.0686879482663945E-2</v>
      </c>
      <c r="C494" s="17">
        <f t="shared" si="38"/>
        <v>37266.10995255856</v>
      </c>
      <c r="D494" s="6">
        <f t="shared" si="39"/>
        <v>7.0686879482663945E-2</v>
      </c>
      <c r="E494" s="10"/>
    </row>
    <row r="495" spans="1:5" x14ac:dyDescent="0.25">
      <c r="A495" s="11" t="s">
        <v>1671</v>
      </c>
      <c r="B495" s="7">
        <f>Yard!$R$75</f>
        <v>4.6025322104858449E-2</v>
      </c>
      <c r="C495" s="17">
        <f t="shared" si="38"/>
        <v>24264.541407323413</v>
      </c>
      <c r="D495" s="6">
        <f t="shared" si="39"/>
        <v>4.6025322104858449E-2</v>
      </c>
      <c r="E495" s="10"/>
    </row>
    <row r="496" spans="1:5" x14ac:dyDescent="0.25">
      <c r="A496" s="11" t="s">
        <v>1672</v>
      </c>
      <c r="B496" s="7">
        <f>Yard!$S$75</f>
        <v>5.1085874619562377E-2</v>
      </c>
      <c r="C496" s="17">
        <f t="shared" si="38"/>
        <v>26932.463768783782</v>
      </c>
      <c r="D496" s="6">
        <f t="shared" si="39"/>
        <v>5.1085874619562377E-2</v>
      </c>
      <c r="E496" s="10"/>
    </row>
    <row r="497" spans="1:5" x14ac:dyDescent="0.25">
      <c r="A497" s="11" t="s">
        <v>1673</v>
      </c>
      <c r="B497" s="7">
        <f>Otex!$B$156</f>
        <v>0.55885956771641832</v>
      </c>
      <c r="C497" s="17">
        <f t="shared" si="38"/>
        <v>294630.66202642495</v>
      </c>
      <c r="D497" s="6">
        <f t="shared" si="39"/>
        <v>0.55885956771641832</v>
      </c>
      <c r="E497" s="10"/>
    </row>
    <row r="498" spans="1:5" x14ac:dyDescent="0.25">
      <c r="A498" s="11" t="s">
        <v>1675</v>
      </c>
      <c r="B498" s="7">
        <f>Scaler!$B$436</f>
        <v>0.3305327554318846</v>
      </c>
      <c r="C498" s="17">
        <f t="shared" si="38"/>
        <v>174256.80829308197</v>
      </c>
      <c r="D498" s="6">
        <f t="shared" si="39"/>
        <v>0.3305327554318846</v>
      </c>
      <c r="E498" s="10"/>
    </row>
    <row r="499" spans="1:5" x14ac:dyDescent="0.25">
      <c r="A499" s="11" t="s">
        <v>1676</v>
      </c>
      <c r="B499" s="7">
        <f>Adjust!$B$86</f>
        <v>-3.3276248441294065E-4</v>
      </c>
      <c r="C499" s="17">
        <f t="shared" si="38"/>
        <v>-175.43232100464283</v>
      </c>
      <c r="D499" s="6">
        <f t="shared" si="39"/>
        <v>-3.3276248441294071E-4</v>
      </c>
      <c r="E499" s="10"/>
    </row>
    <row r="501" spans="1:5" x14ac:dyDescent="0.25">
      <c r="A501" s="11" t="s">
        <v>1677</v>
      </c>
      <c r="B501" s="6">
        <f>SUM($B$479:$B$499)</f>
        <v>1.77</v>
      </c>
      <c r="C501" s="17">
        <f>SUM($C$479:$C$499)</f>
        <v>933143.67671592697</v>
      </c>
      <c r="D501" s="6">
        <f>SUM($D$479:$D$499)</f>
        <v>1.77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23714.44887676285</v>
      </c>
      <c r="C506" s="33">
        <f>Multi!B$134</f>
        <v>23714.44887676285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0.23789018854420371</v>
      </c>
      <c r="C509" s="17">
        <f t="shared" ref="C509:C529" si="40">0+10*(B509*$B$506)</f>
        <v>56414.347145149943</v>
      </c>
      <c r="D509" s="6">
        <f t="shared" ref="D509:D529" si="41">IF($C$506&lt;&gt;0,0.1*C509/$C$506,"")</f>
        <v>0.23789018854420374</v>
      </c>
      <c r="E509" s="10"/>
    </row>
    <row r="510" spans="1:5" x14ac:dyDescent="0.25">
      <c r="A510" s="11" t="s">
        <v>457</v>
      </c>
      <c r="B510" s="7">
        <f>Yard!$D$76</f>
        <v>7.9646134918409828E-2</v>
      </c>
      <c r="C510" s="17">
        <f t="shared" si="40"/>
        <v>18887.641947543863</v>
      </c>
      <c r="D510" s="6">
        <f t="shared" si="41"/>
        <v>7.9646134918409828E-2</v>
      </c>
      <c r="E510" s="10"/>
    </row>
    <row r="511" spans="1:5" x14ac:dyDescent="0.25">
      <c r="A511" s="11" t="s">
        <v>458</v>
      </c>
      <c r="B511" s="7">
        <f>Yard!$E$76</f>
        <v>9.4402742621967586E-2</v>
      </c>
      <c r="C511" s="17">
        <f t="shared" si="40"/>
        <v>22387.090137348518</v>
      </c>
      <c r="D511" s="6">
        <f t="shared" si="41"/>
        <v>9.44027426219676E-2</v>
      </c>
      <c r="E511" s="10"/>
    </row>
    <row r="512" spans="1:5" x14ac:dyDescent="0.25">
      <c r="A512" s="11" t="s">
        <v>459</v>
      </c>
      <c r="B512" s="7">
        <f>Yard!$F$76</f>
        <v>0.13235368469004583</v>
      </c>
      <c r="C512" s="17">
        <f t="shared" si="40"/>
        <v>31386.946892332817</v>
      </c>
      <c r="D512" s="6">
        <f t="shared" si="41"/>
        <v>0.13235368469004583</v>
      </c>
      <c r="E512" s="10"/>
    </row>
    <row r="513" spans="1:5" x14ac:dyDescent="0.25">
      <c r="A513" s="11" t="s">
        <v>460</v>
      </c>
      <c r="B513" s="7">
        <f>Yard!$G$76</f>
        <v>1.1592121517812245E-2</v>
      </c>
      <c r="C513" s="17">
        <f t="shared" si="40"/>
        <v>2749.0077310738106</v>
      </c>
      <c r="D513" s="6">
        <f t="shared" si="41"/>
        <v>1.1592121517812247E-2</v>
      </c>
      <c r="E513" s="10"/>
    </row>
    <row r="514" spans="1:5" x14ac:dyDescent="0.25">
      <c r="A514" s="11" t="s">
        <v>461</v>
      </c>
      <c r="B514" s="7">
        <f>Yard!$H$76</f>
        <v>0.12160480855005296</v>
      </c>
      <c r="C514" s="17">
        <f t="shared" si="40"/>
        <v>28837.910155287645</v>
      </c>
      <c r="D514" s="6">
        <f t="shared" si="41"/>
        <v>0.12160480855005294</v>
      </c>
      <c r="E514" s="10"/>
    </row>
    <row r="515" spans="1:5" x14ac:dyDescent="0.25">
      <c r="A515" s="11" t="s">
        <v>462</v>
      </c>
      <c r="B515" s="7">
        <f>Yard!$I$76</f>
        <v>4.424752598956469E-2</v>
      </c>
      <c r="C515" s="17">
        <f t="shared" si="40"/>
        <v>10493.056930027673</v>
      </c>
      <c r="D515" s="6">
        <f t="shared" si="41"/>
        <v>4.424752598956469E-2</v>
      </c>
      <c r="E515" s="10"/>
    </row>
    <row r="516" spans="1:5" x14ac:dyDescent="0.25">
      <c r="A516" s="11" t="s">
        <v>463</v>
      </c>
      <c r="B516" s="7">
        <f>Yard!$J$76</f>
        <v>1.0340616143104083E-2</v>
      </c>
      <c r="C516" s="17">
        <f t="shared" si="40"/>
        <v>2452.2201287987041</v>
      </c>
      <c r="D516" s="6">
        <f t="shared" si="41"/>
        <v>1.0340616143104083E-2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5.3332053841189685E-2</v>
      </c>
      <c r="C518" s="17">
        <f t="shared" si="40"/>
        <v>12647.402643096566</v>
      </c>
      <c r="D518" s="6">
        <f t="shared" si="41"/>
        <v>5.3332053841189685E-2</v>
      </c>
      <c r="E518" s="10"/>
    </row>
    <row r="519" spans="1:5" x14ac:dyDescent="0.25">
      <c r="A519" s="11" t="s">
        <v>1665</v>
      </c>
      <c r="B519" s="7">
        <f>Yard!$L$76</f>
        <v>9.2033762850855669E-2</v>
      </c>
      <c r="C519" s="17">
        <f t="shared" si="40"/>
        <v>21825.299640627327</v>
      </c>
      <c r="D519" s="6">
        <f t="shared" si="41"/>
        <v>9.2033762850855669E-2</v>
      </c>
      <c r="E519" s="10"/>
    </row>
    <row r="520" spans="1:5" x14ac:dyDescent="0.25">
      <c r="A520" s="11" t="s">
        <v>1666</v>
      </c>
      <c r="B520" s="7">
        <f>Yard!$M$76</f>
        <v>3.0813097160188811E-2</v>
      </c>
      <c r="C520" s="17">
        <f t="shared" si="40"/>
        <v>7307.1561734002407</v>
      </c>
      <c r="D520" s="6">
        <f t="shared" si="41"/>
        <v>3.0813097160188811E-2</v>
      </c>
      <c r="E520" s="10"/>
    </row>
    <row r="521" spans="1:5" x14ac:dyDescent="0.25">
      <c r="A521" s="11" t="s">
        <v>1667</v>
      </c>
      <c r="B521" s="7">
        <f>Yard!$N$76</f>
        <v>3.652205952716759E-2</v>
      </c>
      <c r="C521" s="17">
        <f t="shared" si="40"/>
        <v>8661.0051353110539</v>
      </c>
      <c r="D521" s="6">
        <f t="shared" si="41"/>
        <v>3.652205952716759E-2</v>
      </c>
      <c r="E521" s="10"/>
    </row>
    <row r="522" spans="1:5" x14ac:dyDescent="0.25">
      <c r="A522" s="11" t="s">
        <v>1668</v>
      </c>
      <c r="B522" s="7">
        <f>Yard!$O$76</f>
        <v>5.1204329626806717E-2</v>
      </c>
      <c r="C522" s="17">
        <f t="shared" si="40"/>
        <v>12142.824572038211</v>
      </c>
      <c r="D522" s="6">
        <f t="shared" si="41"/>
        <v>5.1204329626806711E-2</v>
      </c>
      <c r="E522" s="10"/>
    </row>
    <row r="523" spans="1:5" x14ac:dyDescent="0.25">
      <c r="A523" s="11" t="s">
        <v>1669</v>
      </c>
      <c r="B523" s="7">
        <f>Yard!$P$76</f>
        <v>4.4847018249783467E-3</v>
      </c>
      <c r="C523" s="17">
        <f t="shared" si="40"/>
        <v>1063.5223215597407</v>
      </c>
      <c r="D523" s="6">
        <f t="shared" si="41"/>
        <v>4.4847018249783476E-3</v>
      </c>
      <c r="E523" s="10"/>
    </row>
    <row r="524" spans="1:5" x14ac:dyDescent="0.25">
      <c r="A524" s="11" t="s">
        <v>1670</v>
      </c>
      <c r="B524" s="7">
        <f>Yard!$Q$76</f>
        <v>9.0322299586196836E-2</v>
      </c>
      <c r="C524" s="17">
        <f t="shared" si="40"/>
        <v>21419.435559685229</v>
      </c>
      <c r="D524" s="6">
        <f t="shared" si="41"/>
        <v>9.0322299586196822E-2</v>
      </c>
      <c r="E524" s="10"/>
    </row>
    <row r="525" spans="1:5" x14ac:dyDescent="0.25">
      <c r="A525" s="11" t="s">
        <v>1671</v>
      </c>
      <c r="B525" s="7">
        <f>Yard!$R$76</f>
        <v>5.881024826857395E-2</v>
      </c>
      <c r="C525" s="17">
        <f t="shared" si="40"/>
        <v>13946.526259948278</v>
      </c>
      <c r="D525" s="6">
        <f t="shared" si="41"/>
        <v>5.8810248268573943E-2</v>
      </c>
      <c r="E525" s="10"/>
    </row>
    <row r="526" spans="1:5" x14ac:dyDescent="0.25">
      <c r="A526" s="11" t="s">
        <v>1672</v>
      </c>
      <c r="B526" s="7">
        <f>Yard!$S$76</f>
        <v>6.5276522401058024E-2</v>
      </c>
      <c r="C526" s="17">
        <f t="shared" si="40"/>
        <v>15479.967533327554</v>
      </c>
      <c r="D526" s="6">
        <f t="shared" si="41"/>
        <v>6.5276522401058024E-2</v>
      </c>
      <c r="E526" s="10"/>
    </row>
    <row r="527" spans="1:5" x14ac:dyDescent="0.25">
      <c r="A527" s="11" t="s">
        <v>1673</v>
      </c>
      <c r="B527" s="7">
        <f>Otex!$B$157</f>
        <v>0.55885956771641832</v>
      </c>
      <c r="C527" s="17">
        <f t="shared" si="40"/>
        <v>132530.46647900788</v>
      </c>
      <c r="D527" s="6">
        <f t="shared" si="41"/>
        <v>0.55885956771641832</v>
      </c>
      <c r="E527" s="10"/>
    </row>
    <row r="528" spans="1:5" x14ac:dyDescent="0.25">
      <c r="A528" s="11" t="s">
        <v>1675</v>
      </c>
      <c r="B528" s="7">
        <f>Scaler!$B$437</f>
        <v>0.55495452088973574</v>
      </c>
      <c r="C528" s="17">
        <f t="shared" si="40"/>
        <v>131604.40614568058</v>
      </c>
      <c r="D528" s="6">
        <f t="shared" si="41"/>
        <v>0.55495452088973574</v>
      </c>
      <c r="E528" s="10"/>
    </row>
    <row r="529" spans="1:5" x14ac:dyDescent="0.25">
      <c r="A529" s="11" t="s">
        <v>1676</v>
      </c>
      <c r="B529" s="7">
        <f>Adjust!$B$87</f>
        <v>3.0901333166966083E-4</v>
      </c>
      <c r="C529" s="17">
        <f t="shared" si="40"/>
        <v>73.280808561183349</v>
      </c>
      <c r="D529" s="6">
        <f t="shared" si="41"/>
        <v>3.0901333166966088E-4</v>
      </c>
      <c r="E529" s="10"/>
    </row>
    <row r="531" spans="1:5" x14ac:dyDescent="0.25">
      <c r="A531" s="11" t="s">
        <v>1677</v>
      </c>
      <c r="B531" s="6">
        <f>SUM($B$509:$B$529)</f>
        <v>2.3290000000000002</v>
      </c>
      <c r="C531" s="17">
        <f>SUM($C$509:$C$529)</f>
        <v>552309.51433980674</v>
      </c>
      <c r="D531" s="6">
        <f>SUM($D$509:$D$529)</f>
        <v>2.3290000000000002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381.63823691686002</v>
      </c>
      <c r="C536" s="33">
        <f>Multi!B$135</f>
        <v>381.63823691686002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0.43087085582872531</v>
      </c>
      <c r="C539" s="17">
        <f t="shared" ref="C539:C559" si="42">0+10*(B539*$B$536)</f>
        <v>1644.3679375733332</v>
      </c>
      <c r="D539" s="6">
        <f t="shared" ref="D539:D559" si="43">IF($C$536&lt;&gt;0,0.1*C539/$C$536,"")</f>
        <v>0.43087085582872536</v>
      </c>
      <c r="E539" s="10"/>
    </row>
    <row r="540" spans="1:5" x14ac:dyDescent="0.25">
      <c r="A540" s="11" t="s">
        <v>457</v>
      </c>
      <c r="B540" s="7">
        <f>Yard!$D$77</f>
        <v>0.14425646776671788</v>
      </c>
      <c r="C540" s="17">
        <f t="shared" si="42"/>
        <v>550.53784022344064</v>
      </c>
      <c r="D540" s="6">
        <f t="shared" si="43"/>
        <v>0.14425646776671791</v>
      </c>
      <c r="E540" s="10"/>
    </row>
    <row r="541" spans="1:5" x14ac:dyDescent="0.25">
      <c r="A541" s="11" t="s">
        <v>458</v>
      </c>
      <c r="B541" s="7">
        <f>Yard!$E$77</f>
        <v>0.16718716439374498</v>
      </c>
      <c r="C541" s="17">
        <f t="shared" si="42"/>
        <v>638.05014654358069</v>
      </c>
      <c r="D541" s="6">
        <f t="shared" si="43"/>
        <v>0.16718716439374498</v>
      </c>
      <c r="E541" s="10"/>
    </row>
    <row r="542" spans="1:5" x14ac:dyDescent="0.25">
      <c r="A542" s="11" t="s">
        <v>459</v>
      </c>
      <c r="B542" s="7">
        <f>Yard!$F$77</f>
        <v>0.23439824549380636</v>
      </c>
      <c r="C542" s="17">
        <f t="shared" si="42"/>
        <v>894.55333146661587</v>
      </c>
      <c r="D542" s="6">
        <f t="shared" si="43"/>
        <v>0.23439824549380636</v>
      </c>
      <c r="E542" s="10"/>
    </row>
    <row r="543" spans="1:5" x14ac:dyDescent="0.25">
      <c r="A543" s="11" t="s">
        <v>460</v>
      </c>
      <c r="B543" s="7">
        <f>Yard!$G$77</f>
        <v>2.0995852539425972E-2</v>
      </c>
      <c r="C543" s="17">
        <f t="shared" si="42"/>
        <v>80.128201457129066</v>
      </c>
      <c r="D543" s="6">
        <f t="shared" si="43"/>
        <v>2.0995852539425972E-2</v>
      </c>
      <c r="E543" s="10"/>
    </row>
    <row r="544" spans="1:5" x14ac:dyDescent="0.25">
      <c r="A544" s="11" t="s">
        <v>461</v>
      </c>
      <c r="B544" s="7">
        <f>Yard!$H$77</f>
        <v>0.21536199641509784</v>
      </c>
      <c r="C544" s="17">
        <f t="shared" si="42"/>
        <v>821.9037261075307</v>
      </c>
      <c r="D544" s="6">
        <f t="shared" si="43"/>
        <v>0.21536199641509784</v>
      </c>
      <c r="E544" s="10"/>
    </row>
    <row r="545" spans="1:5" x14ac:dyDescent="0.25">
      <c r="A545" s="11" t="s">
        <v>462</v>
      </c>
      <c r="B545" s="7">
        <f>Yard!$I$77</f>
        <v>7.8362325036014605E-2</v>
      </c>
      <c r="C545" s="17">
        <f t="shared" si="42"/>
        <v>299.06059567450535</v>
      </c>
      <c r="D545" s="6">
        <f t="shared" si="43"/>
        <v>7.8362325036014618E-2</v>
      </c>
      <c r="E545" s="10"/>
    </row>
    <row r="546" spans="1:5" x14ac:dyDescent="0.25">
      <c r="A546" s="11" t="s">
        <v>463</v>
      </c>
      <c r="B546" s="7">
        <f>Yard!$J$77</f>
        <v>1.8313221025502893E-2</v>
      </c>
      <c r="C546" s="17">
        <f t="shared" si="42"/>
        <v>69.890253844416947</v>
      </c>
      <c r="D546" s="6">
        <f t="shared" si="43"/>
        <v>1.8313221025502893E-2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9.5942288978335191E-2</v>
      </c>
      <c r="C548" s="17">
        <f t="shared" si="42"/>
        <v>366.15246011459732</v>
      </c>
      <c r="D548" s="6">
        <f t="shared" si="43"/>
        <v>9.5942288978335191E-2</v>
      </c>
      <c r="E548" s="10"/>
    </row>
    <row r="549" spans="1:5" x14ac:dyDescent="0.25">
      <c r="A549" s="11" t="s">
        <v>1665</v>
      </c>
      <c r="B549" s="7">
        <f>Yard!$L$77</f>
        <v>0.16669315538970902</v>
      </c>
      <c r="C549" s="17">
        <f t="shared" si="42"/>
        <v>636.1648192903674</v>
      </c>
      <c r="D549" s="6">
        <f t="shared" si="43"/>
        <v>0.16669315538970905</v>
      </c>
      <c r="E549" s="10"/>
    </row>
    <row r="550" spans="1:5" x14ac:dyDescent="0.25">
      <c r="A550" s="11" t="s">
        <v>1666</v>
      </c>
      <c r="B550" s="7">
        <f>Yard!$M$77</f>
        <v>5.5809218637351429E-2</v>
      </c>
      <c r="C550" s="17">
        <f t="shared" si="42"/>
        <v>212.98931804466363</v>
      </c>
      <c r="D550" s="6">
        <f t="shared" si="43"/>
        <v>5.5809218637351422E-2</v>
      </c>
      <c r="E550" s="10"/>
    </row>
    <row r="551" spans="1:5" x14ac:dyDescent="0.25">
      <c r="A551" s="11" t="s">
        <v>1667</v>
      </c>
      <c r="B551" s="7">
        <f>Yard!$N$77</f>
        <v>6.4680531524577048E-2</v>
      </c>
      <c r="C551" s="17">
        <f t="shared" si="42"/>
        <v>246.84564013884969</v>
      </c>
      <c r="D551" s="6">
        <f t="shared" si="43"/>
        <v>6.4680531524577048E-2</v>
      </c>
      <c r="E551" s="10"/>
    </row>
    <row r="552" spans="1:5" x14ac:dyDescent="0.25">
      <c r="A552" s="11" t="s">
        <v>1668</v>
      </c>
      <c r="B552" s="7">
        <f>Yard!$O$77</f>
        <v>9.0682817439631844E-2</v>
      </c>
      <c r="C552" s="17">
        <f t="shared" si="42"/>
        <v>346.08030566314585</v>
      </c>
      <c r="D552" s="6">
        <f t="shared" si="43"/>
        <v>9.0682817439631858E-2</v>
      </c>
      <c r="E552" s="10"/>
    </row>
    <row r="553" spans="1:5" x14ac:dyDescent="0.25">
      <c r="A553" s="11" t="s">
        <v>1669</v>
      </c>
      <c r="B553" s="7">
        <f>Yard!$P$77</f>
        <v>8.1227701120847613E-3</v>
      </c>
      <c r="C553" s="17">
        <f t="shared" si="42"/>
        <v>30.999596644569934</v>
      </c>
      <c r="D553" s="6">
        <f t="shared" si="43"/>
        <v>8.1227701120847613E-3</v>
      </c>
      <c r="E553" s="10"/>
    </row>
    <row r="554" spans="1:5" x14ac:dyDescent="0.25">
      <c r="A554" s="11" t="s">
        <v>1670</v>
      </c>
      <c r="B554" s="7">
        <f>Yard!$Q$77</f>
        <v>0.15996070378811875</v>
      </c>
      <c r="C554" s="17">
        <f t="shared" si="42"/>
        <v>610.47120969677724</v>
      </c>
      <c r="D554" s="6">
        <f t="shared" si="43"/>
        <v>0.15996070378811875</v>
      </c>
      <c r="E554" s="10"/>
    </row>
    <row r="555" spans="1:5" x14ac:dyDescent="0.25">
      <c r="A555" s="11" t="s">
        <v>1671</v>
      </c>
      <c r="B555" s="7">
        <f>Yard!$R$77</f>
        <v>0.10415289187823913</v>
      </c>
      <c r="C555" s="17">
        <f t="shared" si="42"/>
        <v>397.48726026203536</v>
      </c>
      <c r="D555" s="6">
        <f t="shared" si="43"/>
        <v>0.10415289187823916</v>
      </c>
      <c r="E555" s="10"/>
    </row>
    <row r="556" spans="1:5" x14ac:dyDescent="0.25">
      <c r="A556" s="11" t="s">
        <v>1672</v>
      </c>
      <c r="B556" s="7">
        <f>Yard!$S$77</f>
        <v>0.11560465701107826</v>
      </c>
      <c r="C556" s="17">
        <f t="shared" si="42"/>
        <v>441.19157481086228</v>
      </c>
      <c r="D556" s="6">
        <f t="shared" si="43"/>
        <v>0.11560465701107828</v>
      </c>
      <c r="E556" s="10"/>
    </row>
    <row r="557" spans="1:5" x14ac:dyDescent="0.25">
      <c r="A557" s="11" t="s">
        <v>1673</v>
      </c>
      <c r="B557" s="7">
        <f>Otex!$B$158</f>
        <v>0.55885956771641832</v>
      </c>
      <c r="C557" s="17">
        <f t="shared" si="42"/>
        <v>2132.8218010741243</v>
      </c>
      <c r="D557" s="6">
        <f t="shared" si="43"/>
        <v>0.55885956771641832</v>
      </c>
      <c r="E557" s="10"/>
    </row>
    <row r="558" spans="1:5" x14ac:dyDescent="0.25">
      <c r="A558" s="11" t="s">
        <v>1675</v>
      </c>
      <c r="B558" s="7">
        <f>Scaler!$B$438</f>
        <v>0.99834158218589375</v>
      </c>
      <c r="C558" s="17">
        <f t="shared" si="42"/>
        <v>3810.0532126621301</v>
      </c>
      <c r="D558" s="6">
        <f t="shared" si="43"/>
        <v>0.99834158218589386</v>
      </c>
      <c r="E558" s="10"/>
    </row>
    <row r="559" spans="1:5" x14ac:dyDescent="0.25">
      <c r="A559" s="11" t="s">
        <v>1676</v>
      </c>
      <c r="B559" s="7">
        <f>Adjust!$B$88</f>
        <v>4.0368683952696216E-4</v>
      </c>
      <c r="C559" s="17">
        <f t="shared" si="42"/>
        <v>1.5406233370360924</v>
      </c>
      <c r="D559" s="6">
        <f t="shared" si="43"/>
        <v>4.0368683952696221E-4</v>
      </c>
      <c r="E559" s="10"/>
    </row>
    <row r="561" spans="1:5" x14ac:dyDescent="0.25">
      <c r="A561" s="11" t="s">
        <v>1677</v>
      </c>
      <c r="B561" s="6">
        <f>SUM($B$539:$B$559)</f>
        <v>3.7290000000000001</v>
      </c>
      <c r="C561" s="17">
        <f>SUM($C$539:$C$559)</f>
        <v>14231.289854629713</v>
      </c>
      <c r="D561" s="6">
        <f>SUM($D$539:$D$559)</f>
        <v>3.729000000000001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9513.7048495501022</v>
      </c>
      <c r="C566" s="33">
        <f>Multi!B$136</f>
        <v>9513.7048495501022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8.3063215454650383E-2</v>
      </c>
      <c r="C569" s="17">
        <f t="shared" ref="C569:C589" si="44">0+10*(B569*$B$566)</f>
        <v>7902.3891569013231</v>
      </c>
      <c r="D569" s="6">
        <f t="shared" ref="D569:D589" si="45">IF($C$566&lt;&gt;0,0.1*C569/$C$566,"")</f>
        <v>8.3063215454650383E-2</v>
      </c>
      <c r="E569" s="10"/>
    </row>
    <row r="570" spans="1:5" x14ac:dyDescent="0.25">
      <c r="A570" s="11" t="s">
        <v>457</v>
      </c>
      <c r="B570" s="7">
        <f>Yard!$D$78</f>
        <v>2.7809739045327356E-2</v>
      </c>
      <c r="C570" s="17">
        <f t="shared" si="44"/>
        <v>2645.7364922025367</v>
      </c>
      <c r="D570" s="6">
        <f t="shared" si="45"/>
        <v>2.7809739045327356E-2</v>
      </c>
      <c r="E570" s="10"/>
    </row>
    <row r="571" spans="1:5" x14ac:dyDescent="0.25">
      <c r="A571" s="11" t="s">
        <v>458</v>
      </c>
      <c r="B571" s="7">
        <f>Yard!$E$78</f>
        <v>5.6335694756743854E-2</v>
      </c>
      <c r="C571" s="17">
        <f t="shared" si="44"/>
        <v>5359.6117241000829</v>
      </c>
      <c r="D571" s="6">
        <f t="shared" si="45"/>
        <v>5.6335694756743861E-2</v>
      </c>
      <c r="E571" s="10"/>
    </row>
    <row r="572" spans="1:5" x14ac:dyDescent="0.25">
      <c r="A572" s="11" t="s">
        <v>459</v>
      </c>
      <c r="B572" s="7">
        <f>Yard!$F$78</f>
        <v>7.8983264400346684E-2</v>
      </c>
      <c r="C572" s="17">
        <f t="shared" si="44"/>
        <v>7514.2346555887616</v>
      </c>
      <c r="D572" s="6">
        <f t="shared" si="45"/>
        <v>7.8983264400346684E-2</v>
      </c>
      <c r="E572" s="10"/>
    </row>
    <row r="573" spans="1:5" x14ac:dyDescent="0.25">
      <c r="A573" s="11" t="s">
        <v>460</v>
      </c>
      <c r="B573" s="7">
        <f>Yard!$G$78</f>
        <v>4.0475771325542047E-3</v>
      </c>
      <c r="C573" s="17">
        <f t="shared" si="44"/>
        <v>385.07454194909036</v>
      </c>
      <c r="D573" s="6">
        <f t="shared" si="45"/>
        <v>4.0475771325542047E-3</v>
      </c>
      <c r="E573" s="10"/>
    </row>
    <row r="574" spans="1:5" x14ac:dyDescent="0.25">
      <c r="A574" s="11" t="s">
        <v>461</v>
      </c>
      <c r="B574" s="7">
        <f>Yard!$H$78</f>
        <v>7.2568774859236976E-2</v>
      </c>
      <c r="C574" s="17">
        <f t="shared" si="44"/>
        <v>6903.9790530423234</v>
      </c>
      <c r="D574" s="6">
        <f t="shared" si="45"/>
        <v>7.2568774859236976E-2</v>
      </c>
      <c r="E574" s="10"/>
    </row>
    <row r="575" spans="1:5" x14ac:dyDescent="0.25">
      <c r="A575" s="11" t="s">
        <v>462</v>
      </c>
      <c r="B575" s="7">
        <f>Yard!$I$78</f>
        <v>2.6405113333107237E-2</v>
      </c>
      <c r="C575" s="17">
        <f t="shared" si="44"/>
        <v>2512.1045477010239</v>
      </c>
      <c r="D575" s="6">
        <f t="shared" si="45"/>
        <v>2.6405113333107237E-2</v>
      </c>
      <c r="E575" s="10"/>
    </row>
    <row r="576" spans="1:5" x14ac:dyDescent="0.25">
      <c r="A576" s="11" t="s">
        <v>463</v>
      </c>
      <c r="B576" s="7">
        <f>Yard!$J$78</f>
        <v>6.1708566769861049E-3</v>
      </c>
      <c r="C576" s="17">
        <f t="shared" si="44"/>
        <v>587.07709093721337</v>
      </c>
      <c r="D576" s="6">
        <f t="shared" si="45"/>
        <v>6.1708566769861058E-3</v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>
        <f t="shared" si="45"/>
        <v>0</v>
      </c>
      <c r="E577" s="10"/>
    </row>
    <row r="578" spans="1:5" x14ac:dyDescent="0.25">
      <c r="A578" s="11" t="s">
        <v>1664</v>
      </c>
      <c r="B578" s="7">
        <f>Yard!$K$78</f>
        <v>1.2979902709817076E-2</v>
      </c>
      <c r="C578" s="17">
        <f t="shared" si="44"/>
        <v>1234.8696335707523</v>
      </c>
      <c r="D578" s="6">
        <f t="shared" si="45"/>
        <v>1.2979902709817076E-2</v>
      </c>
      <c r="E578" s="10"/>
    </row>
    <row r="579" spans="1:5" x14ac:dyDescent="0.25">
      <c r="A579" s="11" t="s">
        <v>1665</v>
      </c>
      <c r="B579" s="7">
        <f>Yard!$L$78</f>
        <v>3.2135080137457347E-2</v>
      </c>
      <c r="C579" s="17">
        <f t="shared" si="44"/>
        <v>3057.2366774440911</v>
      </c>
      <c r="D579" s="6">
        <f t="shared" si="45"/>
        <v>3.2135080137457347E-2</v>
      </c>
      <c r="E579" s="10"/>
    </row>
    <row r="580" spans="1:5" x14ac:dyDescent="0.25">
      <c r="A580" s="11" t="s">
        <v>1666</v>
      </c>
      <c r="B580" s="7">
        <f>Yard!$M$78</f>
        <v>1.0758892344003739E-2</v>
      </c>
      <c r="C580" s="17">
        <f t="shared" si="44"/>
        <v>1023.5692626893583</v>
      </c>
      <c r="D580" s="6">
        <f t="shared" si="45"/>
        <v>1.0758892344003739E-2</v>
      </c>
      <c r="E580" s="10"/>
    </row>
    <row r="581" spans="1:5" x14ac:dyDescent="0.25">
      <c r="A581" s="11" t="s">
        <v>1667</v>
      </c>
      <c r="B581" s="7">
        <f>Yard!$N$78</f>
        <v>2.1794870999133045E-2</v>
      </c>
      <c r="C581" s="17">
        <f t="shared" si="44"/>
        <v>2073.4996991977091</v>
      </c>
      <c r="D581" s="6">
        <f t="shared" si="45"/>
        <v>2.1794870999133045E-2</v>
      </c>
      <c r="E581" s="10"/>
    </row>
    <row r="582" spans="1:5" x14ac:dyDescent="0.25">
      <c r="A582" s="11" t="s">
        <v>1668</v>
      </c>
      <c r="B582" s="7">
        <f>Yard!$O$78</f>
        <v>3.0556649139219214E-2</v>
      </c>
      <c r="C582" s="17">
        <f t="shared" si="44"/>
        <v>2907.0694110179079</v>
      </c>
      <c r="D582" s="6">
        <f t="shared" si="45"/>
        <v>3.0556649139219214E-2</v>
      </c>
      <c r="E582" s="10"/>
    </row>
    <row r="583" spans="1:5" x14ac:dyDescent="0.25">
      <c r="A583" s="11" t="s">
        <v>1669</v>
      </c>
      <c r="B583" s="7">
        <f>Yard!$P$78</f>
        <v>1.5659063377841719E-3</v>
      </c>
      <c r="C583" s="17">
        <f t="shared" si="44"/>
        <v>148.97570719718516</v>
      </c>
      <c r="D583" s="6">
        <f t="shared" si="45"/>
        <v>1.5659063377841719E-3</v>
      </c>
      <c r="E583" s="10"/>
    </row>
    <row r="584" spans="1:5" x14ac:dyDescent="0.25">
      <c r="A584" s="11" t="s">
        <v>1670</v>
      </c>
      <c r="B584" s="7">
        <f>Yard!$Q$78</f>
        <v>5.3900653284951167E-2</v>
      </c>
      <c r="C584" s="17">
        <f t="shared" si="44"/>
        <v>5127.9490655095851</v>
      </c>
      <c r="D584" s="6">
        <f t="shared" si="45"/>
        <v>5.3900653284951167E-2</v>
      </c>
      <c r="E584" s="10"/>
    </row>
    <row r="585" spans="1:5" x14ac:dyDescent="0.25">
      <c r="A585" s="11" t="s">
        <v>1671</v>
      </c>
      <c r="B585" s="7">
        <f>Yard!$R$78</f>
        <v>3.5095550224573044E-2</v>
      </c>
      <c r="C585" s="17">
        <f t="shared" si="44"/>
        <v>3338.8870636914976</v>
      </c>
      <c r="D585" s="6">
        <f t="shared" si="45"/>
        <v>3.5095550224573044E-2</v>
      </c>
      <c r="E585" s="10"/>
    </row>
    <row r="586" spans="1:5" x14ac:dyDescent="0.25">
      <c r="A586" s="11" t="s">
        <v>1672</v>
      </c>
      <c r="B586" s="7">
        <f>Yard!$S$78</f>
        <v>3.8954358089931425E-2</v>
      </c>
      <c r="C586" s="17">
        <f t="shared" si="44"/>
        <v>3706.0026547129182</v>
      </c>
      <c r="D586" s="6">
        <f t="shared" si="45"/>
        <v>3.8954358089931425E-2</v>
      </c>
      <c r="E586" s="10"/>
    </row>
    <row r="587" spans="1:5" x14ac:dyDescent="0.25">
      <c r="A587" s="11" t="s">
        <v>1673</v>
      </c>
      <c r="B587" s="7">
        <f>Otex!$B$159</f>
        <v>0.55885956771641832</v>
      </c>
      <c r="C587" s="17">
        <f t="shared" si="44"/>
        <v>53168.249796011623</v>
      </c>
      <c r="D587" s="6">
        <f t="shared" si="45"/>
        <v>0.55885956771641832</v>
      </c>
      <c r="E587" s="10"/>
    </row>
    <row r="588" spans="1:5" x14ac:dyDescent="0.25">
      <c r="A588" s="11" t="s">
        <v>1675</v>
      </c>
      <c r="B588" s="7">
        <f>Scaler!$B$439</f>
        <v>0.13506428443523888</v>
      </c>
      <c r="C588" s="17">
        <f t="shared" si="44"/>
        <v>12849.617378325465</v>
      </c>
      <c r="D588" s="6">
        <f t="shared" si="45"/>
        <v>0.13506428443523888</v>
      </c>
      <c r="E588" s="10"/>
    </row>
    <row r="589" spans="1:5" x14ac:dyDescent="0.25">
      <c r="A589" s="11" t="s">
        <v>1676</v>
      </c>
      <c r="B589" s="7">
        <f>Adjust!$B$89</f>
        <v>-4.9951077480070438E-5</v>
      </c>
      <c r="C589" s="17">
        <f t="shared" si="44"/>
        <v>-4.752198080623991</v>
      </c>
      <c r="D589" s="6">
        <f t="shared" si="45"/>
        <v>-4.9951077480070445E-5</v>
      </c>
      <c r="E589" s="10"/>
    </row>
    <row r="591" spans="1:5" x14ac:dyDescent="0.25">
      <c r="A591" s="11" t="s">
        <v>1677</v>
      </c>
      <c r="B591" s="6">
        <f>SUM($B$569:$B$589)</f>
        <v>1.2869999999999999</v>
      </c>
      <c r="C591" s="17">
        <f>SUM($C$569:$C$589)</f>
        <v>122441.38141370982</v>
      </c>
      <c r="D591" s="6">
        <f>SUM($D$569:$D$589)</f>
        <v>1.2869999999999999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13660.345298374526</v>
      </c>
      <c r="C596" s="33">
        <f>Loads!C$320</f>
        <v>31428.326026746687</v>
      </c>
      <c r="D596" s="33">
        <f>Loads!D$320</f>
        <v>218801.6594834046</v>
      </c>
      <c r="E596" s="33">
        <f>Multi!B$137</f>
        <v>263890.33080852579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4.6930803550233895</v>
      </c>
      <c r="C599" s="7">
        <f>Yard!$C$104</f>
        <v>4.2560868122783778E-2</v>
      </c>
      <c r="D599" s="7">
        <f>Yard!$C$124</f>
        <v>6.4100545583828156E-4</v>
      </c>
      <c r="E599" s="6">
        <f t="shared" ref="E599:E619" si="46">IF(E$596&lt;&gt;0,(($B599*B$596+$C599*C$596+$D599*D$596))/E$596,0)</f>
        <v>0.24853873144388117</v>
      </c>
      <c r="F599" s="17">
        <f t="shared" ref="F599:F619" si="47">0+10*(B599*$B$596+C599*$C$596+D599*$D$596)</f>
        <v>655869.68059457152</v>
      </c>
      <c r="G599" s="6">
        <f t="shared" ref="G599:G619" si="48">IF($E$596&lt;&gt;0,0.1*F599/$E$596,"")</f>
        <v>0.24853873144388117</v>
      </c>
      <c r="H599" s="10"/>
    </row>
    <row r="600" spans="1:8" x14ac:dyDescent="0.25">
      <c r="A600" s="11" t="s">
        <v>457</v>
      </c>
      <c r="B600" s="7">
        <f>Yard!$D$79</f>
        <v>1.5712531627578088</v>
      </c>
      <c r="C600" s="7">
        <f>Yard!$D$104</f>
        <v>1.4249468065480999E-2</v>
      </c>
      <c r="D600" s="7">
        <f>Yard!$D$124</f>
        <v>2.1460997333080857E-4</v>
      </c>
      <c r="E600" s="6">
        <f t="shared" si="46"/>
        <v>8.3211289453207285E-2</v>
      </c>
      <c r="F600" s="17">
        <f t="shared" si="47"/>
        <v>219586.54700810864</v>
      </c>
      <c r="G600" s="6">
        <f t="shared" si="48"/>
        <v>8.3211289453207285E-2</v>
      </c>
      <c r="H600" s="10"/>
    </row>
    <row r="601" spans="1:8" x14ac:dyDescent="0.25">
      <c r="A601" s="11" t="s">
        <v>458</v>
      </c>
      <c r="B601" s="7">
        <f>Yard!$E$79</f>
        <v>1.7130080731613748</v>
      </c>
      <c r="C601" s="7">
        <f>Yard!$E$104</f>
        <v>5.4367871011870704E-2</v>
      </c>
      <c r="D601" s="7">
        <f>Yard!$E$124</f>
        <v>5.0148363939575905E-3</v>
      </c>
      <c r="E601" s="6">
        <f t="shared" si="46"/>
        <v>9.9307266767114891E-2</v>
      </c>
      <c r="F601" s="17">
        <f t="shared" si="47"/>
        <v>262062.27478864469</v>
      </c>
      <c r="G601" s="6">
        <f t="shared" si="48"/>
        <v>9.9307266767114905E-2</v>
      </c>
      <c r="H601" s="10"/>
    </row>
    <row r="602" spans="1:8" x14ac:dyDescent="0.25">
      <c r="A602" s="11" t="s">
        <v>459</v>
      </c>
      <c r="B602" s="7">
        <f>Yard!$F$79</f>
        <v>2.4016561816917479</v>
      </c>
      <c r="C602" s="7">
        <f>Yard!$F$104</f>
        <v>7.6224353840963002E-2</v>
      </c>
      <c r="D602" s="7">
        <f>Yard!$F$124</f>
        <v>7.030855846168799E-3</v>
      </c>
      <c r="E602" s="6">
        <f t="shared" si="46"/>
        <v>0.13922988154865795</v>
      </c>
      <c r="F602" s="17">
        <f t="shared" si="47"/>
        <v>367414.19500307209</v>
      </c>
      <c r="G602" s="6">
        <f t="shared" si="48"/>
        <v>0.13922988154865795</v>
      </c>
      <c r="H602" s="10"/>
    </row>
    <row r="603" spans="1:8" x14ac:dyDescent="0.25">
      <c r="A603" s="11" t="s">
        <v>460</v>
      </c>
      <c r="B603" s="7">
        <f>Yard!$G$79</f>
        <v>0.22868853104540576</v>
      </c>
      <c r="C603" s="7">
        <f>Yard!$G$104</f>
        <v>2.0739432685396987E-3</v>
      </c>
      <c r="D603" s="7">
        <f>Yard!$G$124</f>
        <v>3.123547542305331E-5</v>
      </c>
      <c r="E603" s="6">
        <f t="shared" si="46"/>
        <v>1.2111013045185014E-2</v>
      </c>
      <c r="F603" s="17">
        <f t="shared" si="47"/>
        <v>31959.792389202448</v>
      </c>
      <c r="G603" s="6">
        <f t="shared" si="48"/>
        <v>1.2111013045185014E-2</v>
      </c>
      <c r="H603" s="10"/>
    </row>
    <row r="604" spans="1:8" x14ac:dyDescent="0.25">
      <c r="A604" s="11" t="s">
        <v>461</v>
      </c>
      <c r="B604" s="7">
        <f>Yard!$H$79</f>
        <v>2.2066098186962013</v>
      </c>
      <c r="C604" s="7">
        <f>Yard!$H$104</f>
        <v>7.0033924460728897E-2</v>
      </c>
      <c r="D604" s="7">
        <f>Yard!$H$124</f>
        <v>6.4598570196110292E-3</v>
      </c>
      <c r="E604" s="6">
        <f t="shared" si="46"/>
        <v>0.1279225669449342</v>
      </c>
      <c r="F604" s="17">
        <f t="shared" si="47"/>
        <v>337575.28508974472</v>
      </c>
      <c r="G604" s="6">
        <f t="shared" si="48"/>
        <v>0.1279225669449342</v>
      </c>
      <c r="H604" s="10"/>
    </row>
    <row r="605" spans="1:8" x14ac:dyDescent="0.25">
      <c r="A605" s="11" t="s">
        <v>462</v>
      </c>
      <c r="B605" s="7">
        <f>Yard!$I$79</f>
        <v>0.8029043132895608</v>
      </c>
      <c r="C605" s="7">
        <f>Yard!$I$104</f>
        <v>2.5482774321805079E-2</v>
      </c>
      <c r="D605" s="7">
        <f>Yard!$I$124</f>
        <v>2.3505048424664983E-3</v>
      </c>
      <c r="E605" s="6">
        <f t="shared" si="46"/>
        <v>4.6546326358616184E-2</v>
      </c>
      <c r="F605" s="17">
        <f t="shared" si="47"/>
        <v>122831.25460696829</v>
      </c>
      <c r="G605" s="6">
        <f t="shared" si="48"/>
        <v>4.6546326358616184E-2</v>
      </c>
      <c r="H605" s="10"/>
    </row>
    <row r="606" spans="1:8" x14ac:dyDescent="0.25">
      <c r="A606" s="11" t="s">
        <v>463</v>
      </c>
      <c r="B606" s="7">
        <f>Yard!$J$79</f>
        <v>0.18763818129239573</v>
      </c>
      <c r="C606" s="7">
        <f>Yard!$J$104</f>
        <v>5.9553066895826259E-3</v>
      </c>
      <c r="D606" s="7">
        <f>Yard!$J$124</f>
        <v>5.4931135187503185E-4</v>
      </c>
      <c r="E606" s="6">
        <f t="shared" si="46"/>
        <v>1.0877844195393236E-2</v>
      </c>
      <c r="F606" s="17">
        <f t="shared" si="47"/>
        <v>28705.579032059231</v>
      </c>
      <c r="G606" s="6">
        <f t="shared" si="48"/>
        <v>1.0877844195393236E-2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1.0557601737186093</v>
      </c>
      <c r="C608" s="7">
        <f>Yard!$K$104</f>
        <v>0</v>
      </c>
      <c r="D608" s="7">
        <f>Yard!$K$124</f>
        <v>9.1915868474231862E-4</v>
      </c>
      <c r="E608" s="6">
        <f t="shared" si="46"/>
        <v>5.5413784680987767E-2</v>
      </c>
      <c r="F608" s="17">
        <f t="shared" si="47"/>
        <v>146231.61970818281</v>
      </c>
      <c r="G608" s="6">
        <f t="shared" si="48"/>
        <v>5.5413784680987774E-2</v>
      </c>
      <c r="H608" s="10"/>
    </row>
    <row r="609" spans="1:8" x14ac:dyDescent="0.25">
      <c r="A609" s="11" t="s">
        <v>1665</v>
      </c>
      <c r="B609" s="7">
        <f>Yard!$L$79</f>
        <v>1.8156353865513639</v>
      </c>
      <c r="C609" s="7">
        <f>Yard!$L$104</f>
        <v>1.6465735167598045E-2</v>
      </c>
      <c r="D609" s="7">
        <f>Yard!$L$124</f>
        <v>2.4798897537450576E-4</v>
      </c>
      <c r="E609" s="6">
        <f t="shared" si="46"/>
        <v>9.6153417713182948E-2</v>
      </c>
      <c r="F609" s="17">
        <f t="shared" si="47"/>
        <v>253739.5720870221</v>
      </c>
      <c r="G609" s="6">
        <f t="shared" si="48"/>
        <v>9.6153417713182948E-2</v>
      </c>
      <c r="H609" s="10"/>
    </row>
    <row r="610" spans="1:8" x14ac:dyDescent="0.25">
      <c r="A610" s="11" t="s">
        <v>1666</v>
      </c>
      <c r="B610" s="7">
        <f>Yard!$M$79</f>
        <v>0.60787854196449398</v>
      </c>
      <c r="C610" s="7">
        <f>Yard!$M$104</f>
        <v>5.5127627276886828E-3</v>
      </c>
      <c r="D610" s="7">
        <f>Yard!$M$124</f>
        <v>8.3027229966173996E-5</v>
      </c>
      <c r="E610" s="6">
        <f t="shared" si="46"/>
        <v>3.2192366263257492E-2</v>
      </c>
      <c r="F610" s="17">
        <f t="shared" si="47"/>
        <v>84952.54182720244</v>
      </c>
      <c r="G610" s="6">
        <f t="shared" si="48"/>
        <v>3.2192366263257492E-2</v>
      </c>
      <c r="H610" s="10"/>
    </row>
    <row r="611" spans="1:8" x14ac:dyDescent="0.25">
      <c r="A611" s="11" t="s">
        <v>1667</v>
      </c>
      <c r="B611" s="7">
        <f>Yard!$N$79</f>
        <v>0.66271997063737886</v>
      </c>
      <c r="C611" s="7">
        <f>Yard!$N$104</f>
        <v>2.1033569219617722E-2</v>
      </c>
      <c r="D611" s="7">
        <f>Yard!$N$124</f>
        <v>1.9401147489173261E-3</v>
      </c>
      <c r="E611" s="6">
        <f t="shared" si="46"/>
        <v>3.8419497226608104E-2</v>
      </c>
      <c r="F611" s="17">
        <f t="shared" si="47"/>
        <v>101385.33832626852</v>
      </c>
      <c r="G611" s="6">
        <f t="shared" si="48"/>
        <v>3.8419497226608111E-2</v>
      </c>
      <c r="H611" s="10"/>
    </row>
    <row r="612" spans="1:8" x14ac:dyDescent="0.25">
      <c r="A612" s="11" t="s">
        <v>1668</v>
      </c>
      <c r="B612" s="7">
        <f>Yard!$O$79</f>
        <v>0.92914069650265729</v>
      </c>
      <c r="C612" s="7">
        <f>Yard!$O$104</f>
        <v>2.9489295661117028E-2</v>
      </c>
      <c r="D612" s="7">
        <f>Yard!$O$124</f>
        <v>2.7200622419306483E-3</v>
      </c>
      <c r="E612" s="6">
        <f t="shared" si="46"/>
        <v>5.3864558175424279E-2</v>
      </c>
      <c r="F612" s="17">
        <f t="shared" si="47"/>
        <v>142143.36075767793</v>
      </c>
      <c r="G612" s="6">
        <f t="shared" si="48"/>
        <v>5.3864558175424279E-2</v>
      </c>
      <c r="H612" s="10"/>
    </row>
    <row r="613" spans="1:8" x14ac:dyDescent="0.25">
      <c r="A613" s="11" t="s">
        <v>1669</v>
      </c>
      <c r="B613" s="7">
        <f>Yard!$P$79</f>
        <v>8.8473871754624928E-2</v>
      </c>
      <c r="C613" s="7">
        <f>Yard!$P$104</f>
        <v>8.0235676851987551E-4</v>
      </c>
      <c r="D613" s="7">
        <f>Yard!$P$124</f>
        <v>1.2084224049807129E-5</v>
      </c>
      <c r="E613" s="6">
        <f t="shared" si="46"/>
        <v>4.6854479762500293E-3</v>
      </c>
      <c r="F613" s="17">
        <f t="shared" si="47"/>
        <v>12364.44416438758</v>
      </c>
      <c r="G613" s="6">
        <f t="shared" si="48"/>
        <v>4.6854479762500293E-3</v>
      </c>
      <c r="H613" s="10"/>
    </row>
    <row r="614" spans="1:8" x14ac:dyDescent="0.25">
      <c r="A614" s="11" t="s">
        <v>1670</v>
      </c>
      <c r="B614" s="7">
        <f>Yard!$Q$79</f>
        <v>1.638965395287693</v>
      </c>
      <c r="C614" s="7">
        <f>Yard!$Q$104</f>
        <v>5.2017886313561232E-2</v>
      </c>
      <c r="D614" s="7">
        <f>Yard!$Q$124</f>
        <v>4.7980762271349333E-3</v>
      </c>
      <c r="E614" s="6">
        <f t="shared" si="46"/>
        <v>9.5014831676494868E-2</v>
      </c>
      <c r="F614" s="17">
        <f t="shared" si="47"/>
        <v>250734.95362826626</v>
      </c>
      <c r="G614" s="6">
        <f t="shared" si="48"/>
        <v>9.5014831676494868E-2</v>
      </c>
      <c r="H614" s="10"/>
    </row>
    <row r="615" spans="1:8" x14ac:dyDescent="0.25">
      <c r="A615" s="11" t="s">
        <v>1671</v>
      </c>
      <c r="B615" s="7">
        <f>Yard!$R$79</f>
        <v>1.067155754913937</v>
      </c>
      <c r="C615" s="7">
        <f>Yard!$R$104</f>
        <v>3.3869651487200385E-2</v>
      </c>
      <c r="D615" s="7">
        <f>Yard!$R$124</f>
        <v>3.1241017492038095E-3</v>
      </c>
      <c r="E615" s="6">
        <f t="shared" si="46"/>
        <v>6.1865628595503222E-2</v>
      </c>
      <c r="F615" s="17">
        <f t="shared" si="47"/>
        <v>163257.41195744739</v>
      </c>
      <c r="G615" s="6">
        <f t="shared" si="48"/>
        <v>6.1865628595503229E-2</v>
      </c>
      <c r="H615" s="10"/>
    </row>
    <row r="616" spans="1:8" x14ac:dyDescent="0.25">
      <c r="A616" s="11" t="s">
        <v>1672</v>
      </c>
      <c r="B616" s="7">
        <f>Yard!$S$79</f>
        <v>1.1844911149317741</v>
      </c>
      <c r="C616" s="7">
        <f>Yard!$S$104</f>
        <v>3.7593669965880504E-2</v>
      </c>
      <c r="D616" s="7">
        <f>Yard!$S$124</f>
        <v>3.4676013759333177E-3</v>
      </c>
      <c r="E616" s="6">
        <f t="shared" si="46"/>
        <v>6.8667846332283913E-2</v>
      </c>
      <c r="F616" s="17">
        <f t="shared" si="47"/>
        <v>181207.80684535418</v>
      </c>
      <c r="G616" s="6">
        <f t="shared" si="48"/>
        <v>6.8667846332283913E-2</v>
      </c>
      <c r="H616" s="10"/>
    </row>
    <row r="617" spans="1:8" x14ac:dyDescent="0.25">
      <c r="A617" s="11" t="s">
        <v>1673</v>
      </c>
      <c r="B617" s="7">
        <f>Otex!$B$160</f>
        <v>0.55885956771641832</v>
      </c>
      <c r="C617" s="7">
        <f>Otex!$B$160</f>
        <v>0.55885956771641832</v>
      </c>
      <c r="D617" s="7">
        <f>Otex!$B$160</f>
        <v>0.55885956771641832</v>
      </c>
      <c r="E617" s="6">
        <f t="shared" si="46"/>
        <v>0.55885956771641832</v>
      </c>
      <c r="F617" s="17">
        <f t="shared" si="47"/>
        <v>1474776.3620019536</v>
      </c>
      <c r="G617" s="6">
        <f t="shared" si="48"/>
        <v>0.55885956771641843</v>
      </c>
      <c r="H617" s="10"/>
    </row>
    <row r="618" spans="1:8" x14ac:dyDescent="0.25">
      <c r="A618" s="11" t="s">
        <v>1675</v>
      </c>
      <c r="B618" s="7">
        <f>Scaler!$B$440</f>
        <v>10.985867582095079</v>
      </c>
      <c r="C618" s="7">
        <f>Scaler!$C$440</f>
        <v>0</v>
      </c>
      <c r="D618" s="7">
        <f>Scaler!$D$440</f>
        <v>9.5644407213670204E-3</v>
      </c>
      <c r="E618" s="6">
        <f t="shared" si="46"/>
        <v>0.57661627695601525</v>
      </c>
      <c r="F618" s="17">
        <f t="shared" si="47"/>
        <v>1521634.600755034</v>
      </c>
      <c r="G618" s="6">
        <f t="shared" si="48"/>
        <v>0.57661627695601536</v>
      </c>
      <c r="H618" s="10"/>
    </row>
    <row r="619" spans="1:8" x14ac:dyDescent="0.25">
      <c r="A619" s="11" t="s">
        <v>1676</v>
      </c>
      <c r="B619" s="7">
        <f>Adjust!$B$90</f>
        <v>2.1332696808684659E-4</v>
      </c>
      <c r="C619" s="7">
        <f>Adjust!$C$90</f>
        <v>4.0699519064335554E-4</v>
      </c>
      <c r="D619" s="7">
        <f>Adjust!$D$90</f>
        <v>-2.8440253709183239E-5</v>
      </c>
      <c r="E619" s="6">
        <f t="shared" si="46"/>
        <v>3.5933574571024937E-5</v>
      </c>
      <c r="F619" s="17">
        <f t="shared" si="47"/>
        <v>94.825228806806024</v>
      </c>
      <c r="G619" s="6">
        <f t="shared" si="48"/>
        <v>3.5933574571024944E-5</v>
      </c>
      <c r="H619" s="10"/>
    </row>
    <row r="621" spans="1:8" x14ac:dyDescent="0.25">
      <c r="A621" s="11" t="s">
        <v>1677</v>
      </c>
      <c r="B621" s="6">
        <f>SUM($B$599:$B$619)</f>
        <v>34.4</v>
      </c>
      <c r="C621" s="6">
        <f>SUM($C$599:$C$619)</f>
        <v>1.0469999999999999</v>
      </c>
      <c r="D621" s="6">
        <f>SUM($D$599:$D$619)</f>
        <v>0.60799999999999998</v>
      </c>
      <c r="E621" s="6">
        <f>SUM(E$599:E$619)</f>
        <v>2.409534076643987</v>
      </c>
      <c r="F621" s="17">
        <f>SUM($F$599:$F$619)</f>
        <v>6358527.4457999747</v>
      </c>
      <c r="G621" s="6">
        <f>SUM($G$599:$G$619)</f>
        <v>2.4095340766439874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1385.1550821670639</v>
      </c>
      <c r="C626" s="33">
        <f>Loads!E$321</f>
        <v>115</v>
      </c>
      <c r="D626" s="33">
        <f>Multi!B$138</f>
        <v>1385.1550821670639</v>
      </c>
      <c r="E626" s="6">
        <f>IF(C626,D626/C626,"")</f>
        <v>12.04482680145273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-0.13355802509367634</v>
      </c>
      <c r="C629" s="9"/>
      <c r="D629" s="17">
        <f>0.01*Input!$F$58*(C629*$C$626)+10*(B629*$B$626)</f>
        <v>-1849.9857722270203</v>
      </c>
      <c r="E629" s="6">
        <f t="shared" ref="E629:E651" si="49">IF($D$626&lt;&gt;0,0.1*D629/$D$626,"")</f>
        <v>-0.13355802509367634</v>
      </c>
      <c r="F629" s="35">
        <f t="shared" ref="F629:F651" si="50">IF($C$626&lt;&gt;0,D629/$C$626,"")</f>
        <v>-16.08683280197409</v>
      </c>
      <c r="G629" s="10"/>
    </row>
    <row r="630" spans="1:7" x14ac:dyDescent="0.25">
      <c r="A630" s="11" t="s">
        <v>457</v>
      </c>
      <c r="B630" s="7">
        <f>Yard!$D$42</f>
        <v>-4.4715507399207939E-2</v>
      </c>
      <c r="C630" s="9"/>
      <c r="D630" s="17">
        <f>0.01*Input!$F$58*(C630*$C$626)+10*(B630*$B$626)</f>
        <v>-619.37912325691832</v>
      </c>
      <c r="E630" s="6">
        <f t="shared" si="49"/>
        <v>-4.4715507399207946E-2</v>
      </c>
      <c r="F630" s="35">
        <f t="shared" si="50"/>
        <v>-5.3859054196253764</v>
      </c>
      <c r="G630" s="10"/>
    </row>
    <row r="631" spans="1:7" x14ac:dyDescent="0.25">
      <c r="A631" s="11" t="s">
        <v>458</v>
      </c>
      <c r="B631" s="7">
        <f>Yard!$E$42</f>
        <v>-6.3787042407751626E-2</v>
      </c>
      <c r="C631" s="9"/>
      <c r="D631" s="17">
        <f>0.01*Input!$F$58*(C631*$C$626)+10*(B631*$B$626)</f>
        <v>-883.54945967503204</v>
      </c>
      <c r="E631" s="6">
        <f t="shared" si="49"/>
        <v>-6.378704240775164E-2</v>
      </c>
      <c r="F631" s="35">
        <f t="shared" si="50"/>
        <v>-7.683038779782887</v>
      </c>
      <c r="G631" s="10"/>
    </row>
    <row r="632" spans="1:7" x14ac:dyDescent="0.25">
      <c r="A632" s="11" t="s">
        <v>459</v>
      </c>
      <c r="B632" s="7">
        <f>Yard!$F$42</f>
        <v>-8.9430135859014492E-2</v>
      </c>
      <c r="C632" s="9"/>
      <c r="D632" s="17">
        <f>0.01*Input!$F$58*(C632*$C$626)+10*(B632*$B$626)</f>
        <v>-1238.7460718400491</v>
      </c>
      <c r="E632" s="6">
        <f t="shared" si="49"/>
        <v>-8.9430135859014492E-2</v>
      </c>
      <c r="F632" s="35">
        <f t="shared" si="50"/>
        <v>-10.771704972522166</v>
      </c>
      <c r="G632" s="10"/>
    </row>
    <row r="633" spans="1:7" x14ac:dyDescent="0.25">
      <c r="A633" s="11" t="s">
        <v>460</v>
      </c>
      <c r="B633" s="7">
        <f>Yard!$G$42</f>
        <v>-6.5081324540512938E-3</v>
      </c>
      <c r="C633" s="9"/>
      <c r="D633" s="17">
        <f>0.01*Input!$F$58*(C633*$C$626)+10*(B633*$B$626)</f>
        <v>-90.147727441455544</v>
      </c>
      <c r="E633" s="6">
        <f t="shared" si="49"/>
        <v>-6.5081324540512938E-3</v>
      </c>
      <c r="F633" s="35">
        <f t="shared" si="50"/>
        <v>-0.7838932820996134</v>
      </c>
      <c r="G633" s="10"/>
    </row>
    <row r="634" spans="1:7" x14ac:dyDescent="0.25">
      <c r="A634" s="11" t="s">
        <v>461</v>
      </c>
      <c r="B634" s="7">
        <f>Yard!$H$42</f>
        <v>-8.2167221677346997E-2</v>
      </c>
      <c r="C634" s="9"/>
      <c r="D634" s="17">
        <f>0.01*Input!$F$58*(C634*$C$626)+10*(B634*$B$626)</f>
        <v>-1138.1434469392493</v>
      </c>
      <c r="E634" s="6">
        <f t="shared" si="49"/>
        <v>-8.2167221677346997E-2</v>
      </c>
      <c r="F634" s="35">
        <f t="shared" si="50"/>
        <v>-9.8968995386021685</v>
      </c>
      <c r="G634" s="10"/>
    </row>
    <row r="635" spans="1:7" x14ac:dyDescent="0.25">
      <c r="A635" s="11" t="s">
        <v>462</v>
      </c>
      <c r="B635" s="7">
        <f>Yard!$I$42</f>
        <v>-2.9897635792603294E-2</v>
      </c>
      <c r="C635" s="9"/>
      <c r="D635" s="17">
        <f>0.01*Input!$F$58*(C635*$C$626)+10*(B635*$B$626)</f>
        <v>-414.12862162904366</v>
      </c>
      <c r="E635" s="6">
        <f t="shared" si="49"/>
        <v>-2.9897635792603294E-2</v>
      </c>
      <c r="F635" s="35">
        <f t="shared" si="50"/>
        <v>-3.6011184489482058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-2.7349130520828827E-2</v>
      </c>
      <c r="C639" s="9"/>
      <c r="D639" s="17">
        <f>0.01*Input!$F$58*(C639*$C$626)+10*(B639*$B$626)</f>
        <v>-378.82787133776412</v>
      </c>
      <c r="E639" s="6">
        <f t="shared" si="49"/>
        <v>-2.7349130520828827E-2</v>
      </c>
      <c r="F639" s="35">
        <f t="shared" si="50"/>
        <v>-3.2941554029370792</v>
      </c>
      <c r="G639" s="10"/>
    </row>
    <row r="640" spans="1:7" x14ac:dyDescent="0.25">
      <c r="A640" s="11" t="s">
        <v>1665</v>
      </c>
      <c r="B640" s="7">
        <f>Yard!$L$42</f>
        <v>-5.167025880100988E-2</v>
      </c>
      <c r="C640" s="9"/>
      <c r="D640" s="17">
        <f>0.01*Input!$F$58*(C640*$C$626)+10*(B640*$B$626)</f>
        <v>-715.71321575106299</v>
      </c>
      <c r="E640" s="6">
        <f t="shared" si="49"/>
        <v>-5.167025880100988E-2</v>
      </c>
      <c r="F640" s="35">
        <f t="shared" si="50"/>
        <v>-6.2235931804440261</v>
      </c>
      <c r="G640" s="10"/>
    </row>
    <row r="641" spans="1:7" x14ac:dyDescent="0.25">
      <c r="A641" s="11" t="s">
        <v>1666</v>
      </c>
      <c r="B641" s="7">
        <f>Yard!$M$42</f>
        <v>-1.7299311202864896E-2</v>
      </c>
      <c r="C641" s="9"/>
      <c r="D641" s="17">
        <f>0.01*Input!$F$58*(C641*$C$626)+10*(B641*$B$626)</f>
        <v>-239.62228830637937</v>
      </c>
      <c r="E641" s="6">
        <f t="shared" si="49"/>
        <v>-1.72993112028649E-2</v>
      </c>
      <c r="F641" s="35">
        <f t="shared" si="50"/>
        <v>-2.083672072229386</v>
      </c>
      <c r="G641" s="10"/>
    </row>
    <row r="642" spans="1:7" x14ac:dyDescent="0.25">
      <c r="A642" s="11" t="s">
        <v>1667</v>
      </c>
      <c r="B642" s="7">
        <f>Yard!$N$42</f>
        <v>-2.4677611001269376E-2</v>
      </c>
      <c r="C642" s="9"/>
      <c r="D642" s="17">
        <f>0.01*Input!$F$58*(C642*$C$626)+10*(B642*$B$626)</f>
        <v>-341.82318294150122</v>
      </c>
      <c r="E642" s="6">
        <f t="shared" si="49"/>
        <v>-2.4677611001269376E-2</v>
      </c>
      <c r="F642" s="35">
        <f t="shared" si="50"/>
        <v>-2.9723755038391411</v>
      </c>
      <c r="G642" s="10"/>
    </row>
    <row r="643" spans="1:7" x14ac:dyDescent="0.25">
      <c r="A643" s="11" t="s">
        <v>1668</v>
      </c>
      <c r="B643" s="7">
        <f>Yard!$O$42</f>
        <v>-3.4598282366063077E-2</v>
      </c>
      <c r="C643" s="9"/>
      <c r="D643" s="17">
        <f>0.01*Input!$F$58*(C643*$C$626)+10*(B643*$B$626)</f>
        <v>-479.23986653603379</v>
      </c>
      <c r="E643" s="6">
        <f t="shared" si="49"/>
        <v>-3.4598282366063077E-2</v>
      </c>
      <c r="F643" s="35">
        <f t="shared" si="50"/>
        <v>-4.1673031872698587</v>
      </c>
      <c r="G643" s="10"/>
    </row>
    <row r="644" spans="1:7" x14ac:dyDescent="0.25">
      <c r="A644" s="11" t="s">
        <v>1669</v>
      </c>
      <c r="B644" s="7">
        <f>Yard!$P$42</f>
        <v>-2.5178336380477359E-3</v>
      </c>
      <c r="C644" s="9"/>
      <c r="D644" s="17">
        <f>0.01*Input!$F$58*(C644*$C$626)+10*(B644*$B$626)</f>
        <v>-34.875900597930091</v>
      </c>
      <c r="E644" s="6">
        <f t="shared" si="49"/>
        <v>-2.5178336380477359E-3</v>
      </c>
      <c r="F644" s="35">
        <f t="shared" si="50"/>
        <v>-0.30326870085156599</v>
      </c>
      <c r="G644" s="10"/>
    </row>
    <row r="645" spans="1:7" x14ac:dyDescent="0.25">
      <c r="A645" s="11" t="s">
        <v>1670</v>
      </c>
      <c r="B645" s="7">
        <f>Yard!$Q$42</f>
        <v>-6.1029925551439469E-2</v>
      </c>
      <c r="C645" s="9"/>
      <c r="D645" s="17">
        <f>0.01*Input!$F$58*(C645*$C$626)+10*(B645*$B$626)</f>
        <v>-845.35911541853932</v>
      </c>
      <c r="E645" s="6">
        <f t="shared" si="49"/>
        <v>-6.1029925551439469E-2</v>
      </c>
      <c r="F645" s="35">
        <f t="shared" si="50"/>
        <v>-7.3509488297264287</v>
      </c>
      <c r="G645" s="10"/>
    </row>
    <row r="646" spans="1:7" x14ac:dyDescent="0.25">
      <c r="A646" s="11" t="s">
        <v>1671</v>
      </c>
      <c r="B646" s="7">
        <f>Yard!$R$42</f>
        <v>-3.9737529823047631E-2</v>
      </c>
      <c r="C646" s="9"/>
      <c r="D646" s="17">
        <f>0.01*Input!$F$58*(C646*$C$626)+10*(B646*$B$626)</f>
        <v>-550.42641387159699</v>
      </c>
      <c r="E646" s="6">
        <f t="shared" si="49"/>
        <v>-3.9737529823047638E-2</v>
      </c>
      <c r="F646" s="35">
        <f t="shared" si="50"/>
        <v>-4.7863166423617134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-5.641641177700496E-5</v>
      </c>
      <c r="C651" s="36">
        <f>Adjust!$E$91</f>
        <v>0</v>
      </c>
      <c r="D651" s="17">
        <f>0.01*Input!$F$58*(C651*$C$626)+10*(B651*$B$626)</f>
        <v>-0.7814547949054822</v>
      </c>
      <c r="E651" s="6">
        <f t="shared" si="49"/>
        <v>-5.6416411777004967E-5</v>
      </c>
      <c r="F651" s="35">
        <f t="shared" si="50"/>
        <v>-6.7952590861346278E-3</v>
      </c>
      <c r="G651" s="10"/>
    </row>
    <row r="653" spans="1:7" x14ac:dyDescent="0.25">
      <c r="A653" s="11" t="s">
        <v>1677</v>
      </c>
      <c r="B653" s="6">
        <f>SUM($B$629:$B$651)</f>
        <v>-0.70899999999999996</v>
      </c>
      <c r="C653" s="35">
        <f>SUM($C$629:$C$651)</f>
        <v>0</v>
      </c>
      <c r="D653" s="17">
        <f>SUM($D$629:$D$651)</f>
        <v>-9820.7495325644813</v>
      </c>
      <c r="E653" s="6">
        <f>SUM($E$629:$E$651)</f>
        <v>-0.70899999999999996</v>
      </c>
      <c r="F653" s="35">
        <f>SUM($F$629:$F$651)</f>
        <v>-85.397822022299835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-0.12867026571238899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-4.3079075289447349E-2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-6.1452658422106551E-2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-8.6157303805619617E-2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-6.2699574328600296E-3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-7.9160187032247364E-2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-2.6348247427660343E-2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-4.9779306969316928E-2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-1.6666216556831412E-2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-2.3774496234525759E-2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-3.3332105518265709E-2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-2.4256896805711493E-3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-5.8796442457150724E-2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-8.8047461008100569E-5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-0.61599999999999999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26187.017099343026</v>
      </c>
      <c r="C690" s="33">
        <f>Loads!E$323</f>
        <v>187</v>
      </c>
      <c r="D690" s="33">
        <f>Loads!G$323</f>
        <v>1118.03</v>
      </c>
      <c r="E690" s="33">
        <f>Multi!B$140</f>
        <v>26187.017099343026</v>
      </c>
      <c r="F690" s="6">
        <f>IF(C690,E690/C690,"")</f>
        <v>140.03752459541724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-0.13355802509367634</v>
      </c>
      <c r="C693" s="9"/>
      <c r="D693" s="7">
        <f>Reactive!$C$77</f>
        <v>3.6878508387319139E-2</v>
      </c>
      <c r="E693" s="17">
        <f>0.01*Input!$F$58*(C693*$C$690)+10*(B693*$B$690+D693*$D$690)</f>
        <v>-34562.550081503126</v>
      </c>
      <c r="F693" s="6">
        <f t="shared" ref="F693:F715" si="53">IF($E$690&lt;&gt;0,0.1*E693/$E$690,"")</f>
        <v>-0.131983531955498</v>
      </c>
      <c r="G693" s="35">
        <f t="shared" ref="G693:G715" si="54">IF($C$690&lt;&gt;0,E693/$C$690,"")</f>
        <v>-184.82647102408089</v>
      </c>
      <c r="H693" s="10"/>
    </row>
    <row r="694" spans="1:8" x14ac:dyDescent="0.25">
      <c r="A694" s="11" t="s">
        <v>457</v>
      </c>
      <c r="B694" s="7">
        <f>Yard!$D$44</f>
        <v>-4.4715507399207939E-2</v>
      </c>
      <c r="C694" s="9"/>
      <c r="D694" s="7">
        <f>Reactive!$D$77</f>
        <v>1.3348750278390917E-2</v>
      </c>
      <c r="E694" s="17">
        <f>0.01*Input!$F$58*(C694*$C$690)+10*(B694*$B$690+D694*$D$690)</f>
        <v>-11560.414535951084</v>
      </c>
      <c r="F694" s="6">
        <f t="shared" si="53"/>
        <v>-4.4145595094300022E-2</v>
      </c>
      <c r="G694" s="35">
        <f t="shared" si="54"/>
        <v>-61.820398587973713</v>
      </c>
      <c r="H694" s="10"/>
    </row>
    <row r="695" spans="1:8" x14ac:dyDescent="0.25">
      <c r="A695" s="11" t="s">
        <v>458</v>
      </c>
      <c r="B695" s="7">
        <f>Yard!$E$44</f>
        <v>-6.3787042407751626E-2</v>
      </c>
      <c r="C695" s="9"/>
      <c r="D695" s="7">
        <f>Reactive!$E$77</f>
        <v>1.9042103056025932E-2</v>
      </c>
      <c r="E695" s="17">
        <f>0.01*Input!$F$58*(C695*$C$690)+10*(B695*$B$690+D695*$D$690)</f>
        <v>-16491.027277685818</v>
      </c>
      <c r="F695" s="6">
        <f t="shared" si="53"/>
        <v>-6.2974057774986297E-2</v>
      </c>
      <c r="G695" s="35">
        <f t="shared" si="54"/>
        <v>-88.187311645378713</v>
      </c>
      <c r="H695" s="10"/>
    </row>
    <row r="696" spans="1:8" x14ac:dyDescent="0.25">
      <c r="A696" s="11" t="s">
        <v>459</v>
      </c>
      <c r="B696" s="7">
        <f>Yard!$F$44</f>
        <v>-8.9430135859014492E-2</v>
      </c>
      <c r="C696" s="9"/>
      <c r="D696" s="7">
        <f>Reactive!$F$77</f>
        <v>2.6697238170346756E-2</v>
      </c>
      <c r="E696" s="17">
        <f>0.01*Input!$F$58*(C696*$C$690)+10*(B696*$B$690+D696*$D$690)</f>
        <v>-23120.601837449896</v>
      </c>
      <c r="F696" s="6">
        <f t="shared" si="53"/>
        <v>-8.8290322451540101E-2</v>
      </c>
      <c r="G696" s="35">
        <f t="shared" si="54"/>
        <v>-123.63958201844865</v>
      </c>
      <c r="H696" s="10"/>
    </row>
    <row r="697" spans="1:8" x14ac:dyDescent="0.25">
      <c r="A697" s="11" t="s">
        <v>460</v>
      </c>
      <c r="B697" s="7">
        <f>Yard!$G$44</f>
        <v>-6.5081324540512938E-3</v>
      </c>
      <c r="C697" s="9"/>
      <c r="D697" s="7">
        <f>Reactive!$G$77</f>
        <v>2.394648550751978E-2</v>
      </c>
      <c r="E697" s="17">
        <f>0.01*Input!$F$58*(C697*$C$690)+10*(B697*$B$690+D697*$D$690)</f>
        <v>-1436.5568666705822</v>
      </c>
      <c r="F697" s="6">
        <f t="shared" si="53"/>
        <v>-5.4857598374830644E-3</v>
      </c>
      <c r="G697" s="35">
        <f t="shared" si="54"/>
        <v>-7.6821222816608676</v>
      </c>
      <c r="H697" s="10"/>
    </row>
    <row r="698" spans="1:8" x14ac:dyDescent="0.25">
      <c r="A698" s="11" t="s">
        <v>461</v>
      </c>
      <c r="B698" s="7">
        <f>Yard!$H$44</f>
        <v>-8.2167221677346997E-2</v>
      </c>
      <c r="C698" s="9"/>
      <c r="D698" s="7">
        <f>Reactive!$H$77</f>
        <v>2.2688300247517102E-2</v>
      </c>
      <c r="E698" s="17">
        <f>0.01*Input!$F$58*(C698*$C$690)+10*(B698*$B$690+D698*$D$690)</f>
        <v>-21263.482387444634</v>
      </c>
      <c r="F698" s="6">
        <f t="shared" si="53"/>
        <v>-8.119856609395229E-2</v>
      </c>
      <c r="G698" s="35">
        <f t="shared" si="54"/>
        <v>-113.70846196494456</v>
      </c>
      <c r="H698" s="10"/>
    </row>
    <row r="699" spans="1:8" x14ac:dyDescent="0.25">
      <c r="A699" s="11" t="s">
        <v>462</v>
      </c>
      <c r="B699" s="7">
        <f>Yard!$I$44</f>
        <v>-2.9897635792603294E-2</v>
      </c>
      <c r="C699" s="9"/>
      <c r="D699" s="7">
        <f>Reactive!$I$77</f>
        <v>8.2554396230791419E-3</v>
      </c>
      <c r="E699" s="17">
        <f>0.01*Input!$F$58*(C699*$C$690)+10*(B699*$B$690+D699*$D$690)</f>
        <v>-7737.0007056904142</v>
      </c>
      <c r="F699" s="6">
        <f t="shared" si="53"/>
        <v>-2.9545177582995963E-2</v>
      </c>
      <c r="G699" s="35">
        <f t="shared" si="54"/>
        <v>-41.374335324547673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1.9292905156994759E-3</v>
      </c>
      <c r="E700" s="17">
        <f>0.01*Input!$F$58*(C700*$C$690)+10*(B700*$B$690+D700*$D$690)</f>
        <v>21.570046752674852</v>
      </c>
      <c r="F700" s="6">
        <f t="shared" si="53"/>
        <v>8.2369239195311016E-5</v>
      </c>
      <c r="G700" s="35">
        <f t="shared" si="54"/>
        <v>0.11534784359719172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-2.7349130520828827E-2</v>
      </c>
      <c r="C703" s="9"/>
      <c r="D703" s="7">
        <f>Reactive!$K$77</f>
        <v>7.5517374458843097E-3</v>
      </c>
      <c r="E703" s="17">
        <f>0.01*Input!$F$58*(C703*$C$690)+10*(B703*$B$690+D703*$D$690)</f>
        <v>-7077.4907958448675</v>
      </c>
      <c r="F703" s="6">
        <f t="shared" si="53"/>
        <v>-2.7026716212066884E-2</v>
      </c>
      <c r="G703" s="35">
        <f t="shared" si="54"/>
        <v>-37.847544362806779</v>
      </c>
      <c r="H703" s="10"/>
    </row>
    <row r="704" spans="1:8" x14ac:dyDescent="0.25">
      <c r="A704" s="11" t="s">
        <v>1665</v>
      </c>
      <c r="B704" s="7">
        <f>Yard!$L$44</f>
        <v>-5.167025880100988E-2</v>
      </c>
      <c r="C704" s="9"/>
      <c r="D704" s="7">
        <f>Reactive!$L$77</f>
        <v>1.4267372336716409E-2</v>
      </c>
      <c r="E704" s="17">
        <f>0.01*Input!$F$58*(C704*$C$690)+10*(B704*$B$690+D704*$D$690)</f>
        <v>-13371.386004559061</v>
      </c>
      <c r="F704" s="6">
        <f t="shared" si="53"/>
        <v>-5.1061126793606901E-2</v>
      </c>
      <c r="G704" s="35">
        <f t="shared" si="54"/>
        <v>-71.504737992294437</v>
      </c>
      <c r="H704" s="10"/>
    </row>
    <row r="705" spans="1:8" x14ac:dyDescent="0.25">
      <c r="A705" s="11" t="s">
        <v>1666</v>
      </c>
      <c r="B705" s="7">
        <f>Yard!$M$44</f>
        <v>-1.7299311202864896E-2</v>
      </c>
      <c r="C705" s="9"/>
      <c r="D705" s="7">
        <f>Reactive!$M$77</f>
        <v>5.1642975483557696E-3</v>
      </c>
      <c r="E705" s="17">
        <f>0.01*Input!$F$58*(C705*$C$690)+10*(B705*$B$690+D705*$D$690)</f>
        <v>-4472.4351868829117</v>
      </c>
      <c r="F705" s="6">
        <f t="shared" si="53"/>
        <v>-1.7078826389108348E-2</v>
      </c>
      <c r="G705" s="35">
        <f t="shared" si="54"/>
        <v>-23.916765705256211</v>
      </c>
      <c r="H705" s="10"/>
    </row>
    <row r="706" spans="1:8" x14ac:dyDescent="0.25">
      <c r="A706" s="11" t="s">
        <v>1667</v>
      </c>
      <c r="B706" s="7">
        <f>Yard!$N$44</f>
        <v>-2.4677611001269376E-2</v>
      </c>
      <c r="C706" s="9"/>
      <c r="D706" s="7">
        <f>Reactive!$N$77</f>
        <v>7.3669133122495276E-3</v>
      </c>
      <c r="E706" s="17">
        <f>0.01*Input!$F$58*(C706*$C$690)+10*(B706*$B$690+D706*$D$690)</f>
        <v>-6379.9659117068231</v>
      </c>
      <c r="F706" s="6">
        <f t="shared" si="53"/>
        <v>-2.4363087584598868E-2</v>
      </c>
      <c r="G706" s="35">
        <f t="shared" si="54"/>
        <v>-34.117464768485682</v>
      </c>
      <c r="H706" s="10"/>
    </row>
    <row r="707" spans="1:8" x14ac:dyDescent="0.25">
      <c r="A707" s="11" t="s">
        <v>1668</v>
      </c>
      <c r="B707" s="7">
        <f>Yard!$O$44</f>
        <v>-3.4598282366063077E-2</v>
      </c>
      <c r="C707" s="9"/>
      <c r="D707" s="7">
        <f>Reactive!$O$77</f>
        <v>1.0328493585963707E-2</v>
      </c>
      <c r="E707" s="17">
        <f>0.01*Input!$F$58*(C707*$C$690)+10*(B707*$B$690+D707*$D$690)</f>
        <v>-8944.7824624407713</v>
      </c>
      <c r="F707" s="6">
        <f t="shared" si="53"/>
        <v>-3.4157317072455631E-2</v>
      </c>
      <c r="G707" s="35">
        <f t="shared" si="54"/>
        <v>-47.83306129647471</v>
      </c>
      <c r="H707" s="10"/>
    </row>
    <row r="708" spans="1:8" x14ac:dyDescent="0.25">
      <c r="A708" s="11" t="s">
        <v>1669</v>
      </c>
      <c r="B708" s="7">
        <f>Yard!$P$44</f>
        <v>-2.5178336380477359E-3</v>
      </c>
      <c r="C708" s="9"/>
      <c r="D708" s="7">
        <f>Reactive!$P$77</f>
        <v>9.26429619396015E-3</v>
      </c>
      <c r="E708" s="17">
        <f>0.01*Input!$F$58*(C708*$C$690)+10*(B708*$B$690+D708*$D$690)</f>
        <v>-555.76791459123842</v>
      </c>
      <c r="F708" s="6">
        <f t="shared" si="53"/>
        <v>-2.1223032485253217E-3</v>
      </c>
      <c r="G708" s="35">
        <f t="shared" si="54"/>
        <v>-2.9720209336429861</v>
      </c>
      <c r="H708" s="10"/>
    </row>
    <row r="709" spans="1:8" x14ac:dyDescent="0.25">
      <c r="A709" s="11" t="s">
        <v>1670</v>
      </c>
      <c r="B709" s="7">
        <f>Yard!$Q$44</f>
        <v>-6.1029925551439469E-2</v>
      </c>
      <c r="C709" s="9"/>
      <c r="D709" s="7">
        <f>Reactive!$Q$77</f>
        <v>1.685179621177843E-2</v>
      </c>
      <c r="E709" s="17">
        <f>0.01*Input!$F$58*(C709*$C$690)+10*(B709*$B$690+D709*$D$690)</f>
        <v>-15793.508902685226</v>
      </c>
      <c r="F709" s="6">
        <f t="shared" si="53"/>
        <v>-6.0310454003871444E-2</v>
      </c>
      <c r="G709" s="35">
        <f t="shared" si="54"/>
        <v>-84.457266859279287</v>
      </c>
      <c r="H709" s="10"/>
    </row>
    <row r="710" spans="1:8" x14ac:dyDescent="0.25">
      <c r="A710" s="11" t="s">
        <v>1671</v>
      </c>
      <c r="B710" s="7">
        <f>Yard!$R$44</f>
        <v>-3.9737529823047631E-2</v>
      </c>
      <c r="C710" s="9"/>
      <c r="D710" s="7">
        <f>Reactive!$R$77</f>
        <v>1.0972465532061788E-2</v>
      </c>
      <c r="E710" s="17">
        <f>0.01*Input!$F$58*(C710*$C$690)+10*(B710*$B$690+D710*$D$690)</f>
        <v>-10283.398273229906</v>
      </c>
      <c r="F710" s="6">
        <f t="shared" si="53"/>
        <v>-3.926907075448427E-2</v>
      </c>
      <c r="G710" s="35">
        <f t="shared" si="54"/>
        <v>-54.99143461620271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1.217890441182176E-2</v>
      </c>
      <c r="E711" s="17">
        <f>0.01*Input!$F$58*(C711*$C$690)+10*(B711*$B$690+D711*$D$690)</f>
        <v>136.16380499549084</v>
      </c>
      <c r="F711" s="6">
        <f t="shared" si="53"/>
        <v>5.1996683883063144E-4</v>
      </c>
      <c r="G711" s="35">
        <f t="shared" si="54"/>
        <v>0.72814868981545899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-5.641641177700496E-5</v>
      </c>
      <c r="C715" s="36">
        <f>Adjust!$E$93</f>
        <v>0</v>
      </c>
      <c r="D715" s="7">
        <f>Adjust!$G$93</f>
        <v>2.6760763530989107E-4</v>
      </c>
      <c r="E715" s="17">
        <f>0.01*Input!$F$58*(C715*$C$690)+10*(B715*$B$690+D715*$D$690)</f>
        <v>-11.781841753824889</v>
      </c>
      <c r="F715" s="6">
        <f t="shared" si="53"/>
        <v>-4.4991156148595746E-5</v>
      </c>
      <c r="G715" s="35">
        <f t="shared" si="54"/>
        <v>-6.3004501357352347E-2</v>
      </c>
      <c r="H715" s="10"/>
    </row>
    <row r="717" spans="1:8" x14ac:dyDescent="0.25">
      <c r="A717" s="11" t="s">
        <v>1677</v>
      </c>
      <c r="B717" s="6">
        <f>SUM($B$693:$B$715)</f>
        <v>-0.70899999999999996</v>
      </c>
      <c r="C717" s="35">
        <f>SUM($C$693:$C$715)</f>
        <v>0</v>
      </c>
      <c r="D717" s="6">
        <f>SUM($D$693:$D$715)</f>
        <v>0.247</v>
      </c>
      <c r="E717" s="17">
        <f>SUM($E$693:$E$715)</f>
        <v>-182904.41713434205</v>
      </c>
      <c r="F717" s="6">
        <f>SUM($F$693:$F$715)</f>
        <v>-0.69845456792759608</v>
      </c>
      <c r="G717" s="35">
        <f>SUM($G$693:$G$715)</f>
        <v>-978.0984873494225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509.37113568589854</v>
      </c>
      <c r="C722" s="33">
        <f>Loads!C$324</f>
        <v>2346.6281489379976</v>
      </c>
      <c r="D722" s="33">
        <f>Loads!D$324</f>
        <v>2788.6198263979995</v>
      </c>
      <c r="E722" s="33">
        <f>Loads!E$324</f>
        <v>70</v>
      </c>
      <c r="F722" s="33">
        <f>Loads!G$324</f>
        <v>640.06500000000005</v>
      </c>
      <c r="G722" s="33">
        <f>Multi!B$141</f>
        <v>5644.6191110218952</v>
      </c>
      <c r="H722" s="6">
        <f>IF(E722,G722/E722,"")</f>
        <v>80.637415871741354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-1.3350076447510242</v>
      </c>
      <c r="C725" s="7">
        <f>Yard!$C$105</f>
        <v>-4.3963261759577724E-2</v>
      </c>
      <c r="D725" s="7">
        <f>Yard!$C$125</f>
        <v>-5.5550801371252723E-4</v>
      </c>
      <c r="E725" s="9"/>
      <c r="F725" s="7">
        <f>Reactive!$C$78</f>
        <v>3.6878508387319139E-2</v>
      </c>
      <c r="G725" s="6">
        <f t="shared" ref="G725:G747" si="55">IF(G$722&lt;&gt;0,(($B725*B$722+$C725*C$722+$D725*D$722+$F725*F$722))/G$722,0)</f>
        <v>-0.1348406740897668</v>
      </c>
      <c r="H725" s="17">
        <f>0.01*Input!$F$58*(E725*$E$722)+10*(B725*$B$722+C725*$C$722+D725*$D$722+F725*$F$722)</f>
        <v>-7611.2424591017261</v>
      </c>
      <c r="I725" s="6">
        <f t="shared" ref="I725:I747" si="56">IF($G$722&lt;&gt;0,0.1*H725/$G$722,"")</f>
        <v>-0.13484067408976683</v>
      </c>
      <c r="J725" s="35">
        <f t="shared" ref="J725:J747" si="57">IF($E$722&lt;&gt;0,H725/$E$722,"")</f>
        <v>-108.73203513002466</v>
      </c>
      <c r="K725" s="10"/>
    </row>
    <row r="726" spans="1:11" x14ac:dyDescent="0.25">
      <c r="A726" s="11" t="s">
        <v>457</v>
      </c>
      <c r="B726" s="7">
        <f>Yard!$D$80</f>
        <v>-0.44696336423808075</v>
      </c>
      <c r="C726" s="7">
        <f>Yard!$D$105</f>
        <v>-1.471899240142921E-2</v>
      </c>
      <c r="D726" s="7">
        <f>Yard!$D$125</f>
        <v>-1.859852500818232E-4</v>
      </c>
      <c r="E726" s="9"/>
      <c r="F726" s="7">
        <f>Reactive!$D$78</f>
        <v>1.3348750278390917E-2</v>
      </c>
      <c r="G726" s="6">
        <f t="shared" si="55"/>
        <v>-4.5031348910268554E-2</v>
      </c>
      <c r="H726" s="17">
        <f>0.01*Input!$F$58*(E726*$E$722)+10*(B726*$B$722+C726*$C$722+D726*$D$722+F726*$F$722)</f>
        <v>-2541.8481265399687</v>
      </c>
      <c r="I726" s="6">
        <f t="shared" si="56"/>
        <v>-4.5031348910268554E-2</v>
      </c>
      <c r="J726" s="35">
        <f t="shared" si="57"/>
        <v>-36.312116093428124</v>
      </c>
      <c r="K726" s="10"/>
    </row>
    <row r="727" spans="1:11" x14ac:dyDescent="0.25">
      <c r="A727" s="11" t="s">
        <v>458</v>
      </c>
      <c r="B727" s="7">
        <f>Yard!$E$80</f>
        <v>-0.49062432598964778</v>
      </c>
      <c r="C727" s="7">
        <f>Yard!$E$105</f>
        <v>-5.5205898478692575E-2</v>
      </c>
      <c r="D727" s="7">
        <f>Yard!$E$125</f>
        <v>-4.3459564640640058E-3</v>
      </c>
      <c r="E727" s="9"/>
      <c r="F727" s="7">
        <f>Reactive!$E$78</f>
        <v>1.9042103056025932E-2</v>
      </c>
      <c r="G727" s="6">
        <f t="shared" si="55"/>
        <v>-6.7212439792257467E-2</v>
      </c>
      <c r="H727" s="17">
        <f>0.01*Input!$F$58*(E727*$E$722)+10*(B727*$B$722+C727*$C$722+D727*$D$722+F727*$F$722)</f>
        <v>-3793.8862214978499</v>
      </c>
      <c r="I727" s="6">
        <f t="shared" si="56"/>
        <v>-6.7212439792257467E-2</v>
      </c>
      <c r="J727" s="35">
        <f t="shared" si="57"/>
        <v>-54.198374592826426</v>
      </c>
      <c r="K727" s="10"/>
    </row>
    <row r="728" spans="1:11" x14ac:dyDescent="0.25">
      <c r="A728" s="11" t="s">
        <v>459</v>
      </c>
      <c r="B728" s="7">
        <f>Yard!$F$80</f>
        <v>-0.6878607076420834</v>
      </c>
      <c r="C728" s="7">
        <f>Yard!$F$105</f>
        <v>-7.7399277577548706E-2</v>
      </c>
      <c r="D728" s="7">
        <f>Yard!$F$125</f>
        <v>-6.0930788189573594E-3</v>
      </c>
      <c r="E728" s="9"/>
      <c r="F728" s="7">
        <f>Reactive!$F$78</f>
        <v>2.6697238170346756E-2</v>
      </c>
      <c r="G728" s="6">
        <f t="shared" si="55"/>
        <v>-9.4232580711517064E-2</v>
      </c>
      <c r="H728" s="17">
        <f>0.01*Input!$F$58*(E728*$E$722)+10*(B728*$B$722+C728*$C$722+D728*$D$722+F728*$F$722)</f>
        <v>-5319.0702596514247</v>
      </c>
      <c r="I728" s="6">
        <f t="shared" si="56"/>
        <v>-9.4232580711517064E-2</v>
      </c>
      <c r="J728" s="35">
        <f t="shared" si="57"/>
        <v>-75.986717995020356</v>
      </c>
      <c r="K728" s="10"/>
    </row>
    <row r="729" spans="1:11" x14ac:dyDescent="0.25">
      <c r="A729" s="11" t="s">
        <v>460</v>
      </c>
      <c r="B729" s="7">
        <f>Yard!$G$80</f>
        <v>-6.5053422084646359E-2</v>
      </c>
      <c r="C729" s="7">
        <f>Yard!$G$105</f>
        <v>-2.1422803342800176E-3</v>
      </c>
      <c r="D729" s="7">
        <f>Yard!$G$125</f>
        <v>-2.7069281160696394E-5</v>
      </c>
      <c r="E729" s="9"/>
      <c r="F729" s="7">
        <f>Reactive!$G$78</f>
        <v>2.394648550751978E-2</v>
      </c>
      <c r="G729" s="6">
        <f t="shared" si="55"/>
        <v>-4.059024897866091E-3</v>
      </c>
      <c r="H729" s="17">
        <f>0.01*Input!$F$58*(E729*$E$722)+10*(B729*$B$722+C729*$C$722+D729*$D$722+F729*$F$722)</f>
        <v>-229.11649510608635</v>
      </c>
      <c r="I729" s="6">
        <f t="shared" si="56"/>
        <v>-4.0590248978660919E-3</v>
      </c>
      <c r="J729" s="35">
        <f t="shared" si="57"/>
        <v>-3.273092787229805</v>
      </c>
      <c r="K729" s="10"/>
    </row>
    <row r="730" spans="1:11" x14ac:dyDescent="0.25">
      <c r="A730" s="11" t="s">
        <v>461</v>
      </c>
      <c r="B730" s="7">
        <f>Yard!$H$80</f>
        <v>-0.63199728710091985</v>
      </c>
      <c r="C730" s="7">
        <f>Yard!$H$105</f>
        <v>-7.1113428793252886E-2</v>
      </c>
      <c r="D730" s="7">
        <f>Yard!$H$125</f>
        <v>-5.5982399356307323E-3</v>
      </c>
      <c r="E730" s="9"/>
      <c r="F730" s="7">
        <f>Reactive!$H$78</f>
        <v>2.2688300247517102E-2</v>
      </c>
      <c r="G730" s="6">
        <f t="shared" si="55"/>
        <v>-8.6788375973443632E-2</v>
      </c>
      <c r="H730" s="17">
        <f>0.01*Input!$F$58*(E730*$E$722)+10*(B730*$B$722+C730*$C$722+D730*$D$722+F730*$F$722)</f>
        <v>-4898.8732563425338</v>
      </c>
      <c r="I730" s="6">
        <f t="shared" si="56"/>
        <v>-8.6788375973443632E-2</v>
      </c>
      <c r="J730" s="35">
        <f t="shared" si="57"/>
        <v>-69.983903662036198</v>
      </c>
      <c r="K730" s="10"/>
    </row>
    <row r="731" spans="1:11" x14ac:dyDescent="0.25">
      <c r="A731" s="11" t="s">
        <v>462</v>
      </c>
      <c r="B731" s="7">
        <f>Yard!$I$80</f>
        <v>-0.22996061356259703</v>
      </c>
      <c r="C731" s="7">
        <f>Yard!$I$105</f>
        <v>-2.5875566322209751E-2</v>
      </c>
      <c r="D731" s="7">
        <f>Yard!$I$125</f>
        <v>-2.0369940136510493E-3</v>
      </c>
      <c r="E731" s="9"/>
      <c r="F731" s="7">
        <f>Reactive!$I$78</f>
        <v>8.2554396230791419E-3</v>
      </c>
      <c r="G731" s="6">
        <f t="shared" si="55"/>
        <v>-3.1579104208666477E-2</v>
      </c>
      <c r="H731" s="17">
        <f>0.01*Input!$F$58*(E731*$E$722)+10*(B731*$B$722+C731*$C$722+D731*$D$722+F731*$F$722)</f>
        <v>-1782.5201512519075</v>
      </c>
      <c r="I731" s="6">
        <f t="shared" si="56"/>
        <v>-3.1579104208666477E-2</v>
      </c>
      <c r="J731" s="35">
        <f t="shared" si="57"/>
        <v>-25.464573589312963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1.9292905156994759E-3</v>
      </c>
      <c r="G732" s="6">
        <f t="shared" si="55"/>
        <v>2.1876964763130414E-4</v>
      </c>
      <c r="H732" s="17">
        <f>0.01*Input!$F$58*(E732*$E$722)+10*(B732*$B$722+C732*$C$722+D732*$D$722+F732*$F$722)</f>
        <v>12.348713339311852</v>
      </c>
      <c r="I732" s="6">
        <f t="shared" si="56"/>
        <v>2.1876964763130414E-4</v>
      </c>
      <c r="J732" s="35">
        <f t="shared" si="57"/>
        <v>0.17641019056159787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-0.30032469003633522</v>
      </c>
      <c r="C735" s="7">
        <f>Yard!$K$105</f>
        <v>0</v>
      </c>
      <c r="D735" s="7">
        <f>Yard!$K$125</f>
        <v>-7.9656110661348756E-4</v>
      </c>
      <c r="E735" s="9"/>
      <c r="F735" s="7">
        <f>Reactive!$K$78</f>
        <v>7.5517374458843097E-3</v>
      </c>
      <c r="G735" s="6">
        <f t="shared" si="55"/>
        <v>-2.6638543495566644E-2</v>
      </c>
      <c r="H735" s="17">
        <f>0.01*Input!$F$58*(E735*$E$722)+10*(B735*$B$722+C735*$C$722+D735*$D$722+F735*$F$722)</f>
        <v>-1503.6443170486348</v>
      </c>
      <c r="I735" s="6">
        <f t="shared" si="56"/>
        <v>-2.6638543495566644E-2</v>
      </c>
      <c r="J735" s="35">
        <f t="shared" si="57"/>
        <v>-21.480633100694781</v>
      </c>
      <c r="K735" s="10"/>
    </row>
    <row r="736" spans="1:11" x14ac:dyDescent="0.25">
      <c r="A736" s="11" t="s">
        <v>1665</v>
      </c>
      <c r="B736" s="7">
        <f>Yard!$L$80</f>
        <v>-0.51648106100123914</v>
      </c>
      <c r="C736" s="7">
        <f>Yard!$L$105</f>
        <v>-1.7008286183182543E-2</v>
      </c>
      <c r="D736" s="7">
        <f>Yard!$L$125</f>
        <v>-2.1491215383298042E-4</v>
      </c>
      <c r="E736" s="9"/>
      <c r="F736" s="7">
        <f>Reactive!$L$78</f>
        <v>1.4267372336716409E-2</v>
      </c>
      <c r="G736" s="6">
        <f t="shared" si="55"/>
        <v>-5.2166483610656206E-2</v>
      </c>
      <c r="H736" s="17">
        <f>0.01*Input!$F$58*(E736*$E$722)+10*(B736*$B$722+C736*$C$722+D736*$D$722+F736*$F$722)</f>
        <v>-2944.599303435205</v>
      </c>
      <c r="I736" s="6">
        <f t="shared" si="56"/>
        <v>-5.2166483610656206E-2</v>
      </c>
      <c r="J736" s="35">
        <f t="shared" si="57"/>
        <v>-42.065704334788641</v>
      </c>
      <c r="K736" s="10"/>
    </row>
    <row r="737" spans="1:11" x14ac:dyDescent="0.25">
      <c r="A737" s="11" t="s">
        <v>1666</v>
      </c>
      <c r="B737" s="7">
        <f>Yard!$M$80</f>
        <v>-0.17291894432066704</v>
      </c>
      <c r="C737" s="7">
        <f>Yard!$M$105</f>
        <v>-5.6944099475753204E-3</v>
      </c>
      <c r="D737" s="7">
        <f>Yard!$M$125</f>
        <v>-7.1953040621542961E-5</v>
      </c>
      <c r="E737" s="9"/>
      <c r="F737" s="7">
        <f>Reactive!$M$78</f>
        <v>5.1642975483557696E-3</v>
      </c>
      <c r="G737" s="6">
        <f t="shared" si="55"/>
        <v>-1.7421502382355288E-2</v>
      </c>
      <c r="H737" s="17">
        <f>0.01*Input!$F$58*(E737*$E$722)+10*(B737*$B$722+C737*$C$722+D737*$D$722+F737*$F$722)</f>
        <v>-983.37745290156136</v>
      </c>
      <c r="I737" s="6">
        <f t="shared" si="56"/>
        <v>-1.7421502382355288E-2</v>
      </c>
      <c r="J737" s="35">
        <f t="shared" si="57"/>
        <v>-14.048249327165163</v>
      </c>
      <c r="K737" s="10"/>
    </row>
    <row r="738" spans="1:11" x14ac:dyDescent="0.25">
      <c r="A738" s="11" t="s">
        <v>1667</v>
      </c>
      <c r="B738" s="7">
        <f>Yard!$N$80</f>
        <v>-0.18981027819313287</v>
      </c>
      <c r="C738" s="7">
        <f>Yard!$N$105</f>
        <v>-2.1357781082309388E-2</v>
      </c>
      <c r="D738" s="7">
        <f>Yard!$N$125</f>
        <v>-1.6813418368428774E-3</v>
      </c>
      <c r="E738" s="9"/>
      <c r="F738" s="7">
        <f>Reactive!$N$78</f>
        <v>7.3669133122495276E-3</v>
      </c>
      <c r="G738" s="6">
        <f t="shared" si="55"/>
        <v>-2.6002811559076206E-2</v>
      </c>
      <c r="H738" s="17">
        <f>0.01*Input!$F$58*(E738*$E$722)+10*(B738*$B$722+C738*$C$722+D738*$D$722+F738*$F$722)</f>
        <v>-1467.7596706666259</v>
      </c>
      <c r="I738" s="6">
        <f t="shared" si="56"/>
        <v>-2.6002811559076206E-2</v>
      </c>
      <c r="J738" s="35">
        <f t="shared" si="57"/>
        <v>-20.967995295237511</v>
      </c>
      <c r="K738" s="10"/>
    </row>
    <row r="739" spans="1:11" x14ac:dyDescent="0.25">
      <c r="A739" s="11" t="s">
        <v>1668</v>
      </c>
      <c r="B739" s="7">
        <f>Yard!$O$80</f>
        <v>-0.26611610015933862</v>
      </c>
      <c r="C739" s="7">
        <f>Yard!$O$105</f>
        <v>-2.9943844262732337E-2</v>
      </c>
      <c r="D739" s="7">
        <f>Yard!$O$125</f>
        <v>-2.357259769674333E-3</v>
      </c>
      <c r="E739" s="9"/>
      <c r="F739" s="7">
        <f>Reactive!$O$78</f>
        <v>1.0328493585963707E-2</v>
      </c>
      <c r="G739" s="6">
        <f t="shared" si="55"/>
        <v>-3.6456228140810343E-2</v>
      </c>
      <c r="H739" s="17">
        <f>0.01*Input!$F$58*(E739*$E$722)+10*(B739*$B$722+C739*$C$722+D739*$D$722+F739*$F$722)</f>
        <v>-2057.8152207939224</v>
      </c>
      <c r="I739" s="6">
        <f t="shared" si="56"/>
        <v>-3.6456228140810343E-2</v>
      </c>
      <c r="J739" s="35">
        <f t="shared" si="57"/>
        <v>-29.397360297056036</v>
      </c>
      <c r="K739" s="10"/>
    </row>
    <row r="740" spans="1:11" x14ac:dyDescent="0.25">
      <c r="A740" s="11" t="s">
        <v>1669</v>
      </c>
      <c r="B740" s="7">
        <f>Yard!$P$80</f>
        <v>-2.5167541618314641E-2</v>
      </c>
      <c r="C740" s="7">
        <f>Yard!$P$105</f>
        <v>-8.2879466972444397E-4</v>
      </c>
      <c r="D740" s="7">
        <f>Yard!$P$125</f>
        <v>-1.0472427711846332E-5</v>
      </c>
      <c r="E740" s="9"/>
      <c r="F740" s="7">
        <f>Reactive!$P$78</f>
        <v>9.26429619396015E-3</v>
      </c>
      <c r="G740" s="6">
        <f t="shared" si="55"/>
        <v>-1.5703351918043146E-3</v>
      </c>
      <c r="H740" s="17">
        <f>0.01*Input!$F$58*(E740*$E$722)+10*(B740*$B$722+C740*$C$722+D740*$D$722+F740*$F$722)</f>
        <v>-88.639440343688676</v>
      </c>
      <c r="I740" s="6">
        <f t="shared" si="56"/>
        <v>-1.5703351918043148E-3</v>
      </c>
      <c r="J740" s="35">
        <f t="shared" si="57"/>
        <v>-1.2662777191955525</v>
      </c>
      <c r="K740" s="10"/>
    </row>
    <row r="741" spans="1:11" x14ac:dyDescent="0.25">
      <c r="A741" s="11" t="s">
        <v>1670</v>
      </c>
      <c r="B741" s="7">
        <f>Yard!$Q$80</f>
        <v>-0.46941768984157545</v>
      </c>
      <c r="C741" s="7">
        <f>Yard!$Q$105</f>
        <v>-5.28196910685656E-2</v>
      </c>
      <c r="D741" s="7">
        <f>Yard!$Q$125</f>
        <v>-4.1581078137491959E-3</v>
      </c>
      <c r="E741" s="9"/>
      <c r="F741" s="7">
        <f>Reactive!$Q$78</f>
        <v>1.685179621177843E-2</v>
      </c>
      <c r="G741" s="6">
        <f t="shared" si="55"/>
        <v>-6.4462300370682582E-2</v>
      </c>
      <c r="H741" s="17">
        <f>0.01*Input!$F$58*(E741*$E$722)+10*(B741*$B$722+C741*$C$722+D741*$D$722+F741*$F$722)</f>
        <v>-3638.6513261278869</v>
      </c>
      <c r="I741" s="6">
        <f t="shared" si="56"/>
        <v>-6.4462300370682582E-2</v>
      </c>
      <c r="J741" s="35">
        <f t="shared" si="57"/>
        <v>-51.980733230398386</v>
      </c>
      <c r="K741" s="10"/>
    </row>
    <row r="742" spans="1:11" x14ac:dyDescent="0.25">
      <c r="A742" s="11" t="s">
        <v>1671</v>
      </c>
      <c r="B742" s="7">
        <f>Yard!$R$80</f>
        <v>-0.3056451286971259</v>
      </c>
      <c r="C742" s="7">
        <f>Yard!$R$105</f>
        <v>-3.4391718982389984E-2</v>
      </c>
      <c r="D742" s="7">
        <f>Yard!$R$125</f>
        <v>-2.7074084027357767E-3</v>
      </c>
      <c r="E742" s="9"/>
      <c r="F742" s="7">
        <f>Reactive!$R$78</f>
        <v>1.0972465532061788E-2</v>
      </c>
      <c r="G742" s="6">
        <f t="shared" si="55"/>
        <v>-4.1972402232134713E-2</v>
      </c>
      <c r="H742" s="17">
        <f>0.01*Input!$F$58*(E742*$E$722)+10*(B742*$B$722+C742*$C$722+D742*$D$722+F742*$F$722)</f>
        <v>-2369.1822377500566</v>
      </c>
      <c r="I742" s="6">
        <f t="shared" si="56"/>
        <v>-4.197240223213472E-2</v>
      </c>
      <c r="J742" s="35">
        <f t="shared" si="57"/>
        <v>-33.84546053928652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1.217890441182176E-2</v>
      </c>
      <c r="G743" s="6">
        <f t="shared" si="55"/>
        <v>1.3810126598500364E-3</v>
      </c>
      <c r="H743" s="17">
        <f>0.01*Input!$F$58*(E743*$E$722)+10*(B743*$B$722+C743*$C$722+D743*$D$722+F743*$F$722)</f>
        <v>77.952904523526954</v>
      </c>
      <c r="I743" s="6">
        <f t="shared" si="56"/>
        <v>1.3810126598500364E-3</v>
      </c>
      <c r="J743" s="35">
        <f t="shared" si="57"/>
        <v>1.1136129217646709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3.4879923672814783E-4</v>
      </c>
      <c r="C747" s="7">
        <f>Adjust!$C$94</f>
        <v>4.632318634705257E-4</v>
      </c>
      <c r="D747" s="7">
        <f>Adjust!$D$94</f>
        <v>-1.5915167095976318E-4</v>
      </c>
      <c r="E747" s="36">
        <f>Adjust!$E$94</f>
        <v>0</v>
      </c>
      <c r="F747" s="7">
        <f>Adjust!$G$94</f>
        <v>2.6760763530989107E-4</v>
      </c>
      <c r="G747" s="6">
        <f t="shared" si="55"/>
        <v>1.7577341361404406E-4</v>
      </c>
      <c r="H747" s="17">
        <f>0.01*Input!$F$58*(E747*$E$722)+10*(B747*$B$722+C747*$C$722+D747*$D$722+F747*$F$722)</f>
        <v>9.9217396969538925</v>
      </c>
      <c r="I747" s="6">
        <f t="shared" si="56"/>
        <v>1.7577341361404406E-4</v>
      </c>
      <c r="J747" s="35">
        <f t="shared" si="57"/>
        <v>0.14173913852791276</v>
      </c>
      <c r="K747" s="10"/>
    </row>
    <row r="749" spans="1:11" x14ac:dyDescent="0.25">
      <c r="A749" s="11" t="s">
        <v>1677</v>
      </c>
      <c r="B749" s="6">
        <f>SUM($B$725:$B$747)</f>
        <v>-6.133</v>
      </c>
      <c r="C749" s="6">
        <f>SUM($C$725:$C$747)</f>
        <v>-0.45200000000000001</v>
      </c>
      <c r="D749" s="6">
        <f>SUM($D$725:$D$747)</f>
        <v>-3.1E-2</v>
      </c>
      <c r="E749" s="35">
        <f>SUM($E$725:$E$747)</f>
        <v>0</v>
      </c>
      <c r="F749" s="6">
        <f>SUM($F$725:$F$747)</f>
        <v>0.247</v>
      </c>
      <c r="G749" s="6">
        <f>SUM(G$725:G$747)</f>
        <v>-0.72865859984577697</v>
      </c>
      <c r="H749" s="17">
        <f>SUM($H$725:$H$747)</f>
        <v>-41130.002580999288</v>
      </c>
      <c r="I749" s="6">
        <f>SUM($I$725:$I$747)</f>
        <v>-0.72865859984577697</v>
      </c>
      <c r="J749" s="35">
        <f>SUM($J$725:$J$747)</f>
        <v>-587.57146544284683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95.595407035175882</v>
      </c>
      <c r="C754" s="33">
        <f>Loads!E$325</f>
        <v>4</v>
      </c>
      <c r="D754" s="33">
        <f>Loads!G$325</f>
        <v>39.585000000000001</v>
      </c>
      <c r="E754" s="33">
        <f>Multi!B$142</f>
        <v>95.595407035175882</v>
      </c>
      <c r="F754" s="6">
        <f>IF(C754,E754/C754,"")</f>
        <v>23.89885175879397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-0.12867026571238899</v>
      </c>
      <c r="C757" s="9"/>
      <c r="D757" s="7">
        <f>Reactive!$C$79</f>
        <v>3.552888319473655E-2</v>
      </c>
      <c r="E757" s="17">
        <f>0.01*Input!$F$58*(C757*$C$754)+10*(B757*$B$754+D757*$D$754)</f>
        <v>-108.93875582836414</v>
      </c>
      <c r="F757" s="6">
        <f t="shared" ref="F757:F779" si="58">IF($E$754&lt;&gt;0,0.1*E757/$E$754,"")</f>
        <v>-0.11395814841635474</v>
      </c>
      <c r="G757" s="35">
        <f t="shared" ref="G757:G779" si="59">IF($C$754&lt;&gt;0,E757/$C$754,"")</f>
        <v>-27.234688957091034</v>
      </c>
      <c r="H757" s="10"/>
    </row>
    <row r="758" spans="1:8" x14ac:dyDescent="0.25">
      <c r="A758" s="11" t="s">
        <v>457</v>
      </c>
      <c r="B758" s="7">
        <f>Yard!$D$46</f>
        <v>-4.3079075289447349E-2</v>
      </c>
      <c r="C758" s="9"/>
      <c r="D758" s="7">
        <f>Reactive!$D$79</f>
        <v>1.2860232427397651E-2</v>
      </c>
      <c r="E758" s="17">
        <f>0.01*Input!$F$58*(C758*$C$754)+10*(B758*$B$754+D758*$D$754)</f>
        <v>-36.090894363551705</v>
      </c>
      <c r="F758" s="6">
        <f t="shared" si="58"/>
        <v>-3.7753795378758601E-2</v>
      </c>
      <c r="G758" s="35">
        <f t="shared" si="59"/>
        <v>-9.0227235908879262</v>
      </c>
      <c r="H758" s="10"/>
    </row>
    <row r="759" spans="1:8" x14ac:dyDescent="0.25">
      <c r="A759" s="11" t="s">
        <v>458</v>
      </c>
      <c r="B759" s="7">
        <f>Yard!$E$46</f>
        <v>-6.1452658422106551E-2</v>
      </c>
      <c r="C759" s="9"/>
      <c r="D759" s="7">
        <f>Reactive!$E$79</f>
        <v>1.8345228287278411E-2</v>
      </c>
      <c r="E759" s="17">
        <f>0.01*Input!$F$58*(C759*$C$754)+10*(B759*$B$754+D759*$D$754)</f>
        <v>-51.483960335029899</v>
      </c>
      <c r="F759" s="6">
        <f t="shared" si="58"/>
        <v>-5.3856102433964791E-2</v>
      </c>
      <c r="G759" s="35">
        <f t="shared" si="59"/>
        <v>-12.870990083757475</v>
      </c>
      <c r="H759" s="10"/>
    </row>
    <row r="760" spans="1:8" x14ac:dyDescent="0.25">
      <c r="A760" s="11" t="s">
        <v>459</v>
      </c>
      <c r="B760" s="7">
        <f>Yard!$F$46</f>
        <v>-8.6157303805619617E-2</v>
      </c>
      <c r="C760" s="9"/>
      <c r="D760" s="7">
        <f>Reactive!$F$79</f>
        <v>2.5720212070791525E-2</v>
      </c>
      <c r="E760" s="17">
        <f>0.01*Input!$F$58*(C760*$C$754)+10*(B760*$B$754+D760*$D$754)</f>
        <v>-72.181079315292337</v>
      </c>
      <c r="F760" s="6">
        <f t="shared" si="58"/>
        <v>-7.5506848659300269E-2</v>
      </c>
      <c r="G760" s="35">
        <f t="shared" si="59"/>
        <v>-18.045269828823084</v>
      </c>
      <c r="H760" s="10"/>
    </row>
    <row r="761" spans="1:8" x14ac:dyDescent="0.25">
      <c r="A761" s="11" t="s">
        <v>460</v>
      </c>
      <c r="B761" s="7">
        <f>Yard!$G$46</f>
        <v>-6.2699574328600296E-3</v>
      </c>
      <c r="C761" s="9"/>
      <c r="D761" s="7">
        <f>Reactive!$G$79</f>
        <v>2.3070127391965536E-2</v>
      </c>
      <c r="E761" s="17">
        <f>0.01*Input!$F$58*(C761*$C$754)+10*(B761*$B$754+D761*$D$754)</f>
        <v>3.1385185992347475</v>
      </c>
      <c r="F761" s="6">
        <f t="shared" si="58"/>
        <v>3.2831269791862268E-3</v>
      </c>
      <c r="G761" s="35">
        <f t="shared" si="59"/>
        <v>0.78462964980868688</v>
      </c>
      <c r="H761" s="10"/>
    </row>
    <row r="762" spans="1:8" x14ac:dyDescent="0.25">
      <c r="A762" s="11" t="s">
        <v>461</v>
      </c>
      <c r="B762" s="7">
        <f>Yard!$H$46</f>
        <v>-7.9160187032247364E-2</v>
      </c>
      <c r="C762" s="9"/>
      <c r="D762" s="7">
        <f>Reactive!$H$79</f>
        <v>2.1857987338184361E-2</v>
      </c>
      <c r="E762" s="17">
        <f>0.01*Input!$F$58*(C762*$C$754)+10*(B762*$B$754+D762*$D$754)</f>
        <v>-67.0210187154631</v>
      </c>
      <c r="F762" s="6">
        <f t="shared" si="58"/>
        <v>-7.0109036400463925E-2</v>
      </c>
      <c r="G762" s="35">
        <f t="shared" si="59"/>
        <v>-16.755254678865775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7.9533192343113762E-3</v>
      </c>
      <c r="E763" s="17">
        <f>0.01*Input!$F$58*(C763*$C$754)+10*(B763*$B$754+D763*$D$754)</f>
        <v>3.1483214189021584</v>
      </c>
      <c r="F763" s="6">
        <f t="shared" si="58"/>
        <v>3.293381467316398E-3</v>
      </c>
      <c r="G763" s="35">
        <f t="shared" si="59"/>
        <v>0.78708035472553961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-2.6348247427660343E-2</v>
      </c>
      <c r="C767" s="9"/>
      <c r="D767" s="7">
        <f>Reactive!$K$79</f>
        <v>7.2753701102618281E-3</v>
      </c>
      <c r="E767" s="17">
        <f>0.01*Input!$F$58*(C767*$C$754)+10*(B767*$B$754+D767*$D$754)</f>
        <v>-22.307759116960018</v>
      </c>
      <c r="F767" s="6">
        <f t="shared" si="58"/>
        <v>-2.3335597189048544E-2</v>
      </c>
      <c r="G767" s="35">
        <f t="shared" si="59"/>
        <v>-5.5769397792400044</v>
      </c>
      <c r="H767" s="10"/>
    </row>
    <row r="768" spans="1:8" x14ac:dyDescent="0.25">
      <c r="A768" s="11" t="s">
        <v>1665</v>
      </c>
      <c r="B768" s="7">
        <f>Yard!$L$46</f>
        <v>-4.9779306969316928E-2</v>
      </c>
      <c r="C768" s="9"/>
      <c r="D768" s="7">
        <f>Reactive!$L$79</f>
        <v>1.3745236112133923E-2</v>
      </c>
      <c r="E768" s="17">
        <f>0.01*Input!$F$58*(C768*$C$754)+10*(B768*$B$754+D768*$D$754)</f>
        <v>-42.145679401619979</v>
      </c>
      <c r="F768" s="6">
        <f t="shared" si="58"/>
        <v>-4.4087556828030235E-2</v>
      </c>
      <c r="G768" s="35">
        <f t="shared" si="59"/>
        <v>-10.536419850404995</v>
      </c>
      <c r="H768" s="10"/>
    </row>
    <row r="769" spans="1:8" x14ac:dyDescent="0.25">
      <c r="A769" s="11" t="s">
        <v>1666</v>
      </c>
      <c r="B769" s="7">
        <f>Yard!$M$46</f>
        <v>-1.6666216556831412E-2</v>
      </c>
      <c r="C769" s="9"/>
      <c r="D769" s="7">
        <f>Reactive!$M$79</f>
        <v>4.9753022126428409E-3</v>
      </c>
      <c r="E769" s="17">
        <f>0.01*Input!$F$58*(C769*$C$754)+10*(B769*$B$754+D769*$D$754)</f>
        <v>-13.962664173992195</v>
      </c>
      <c r="F769" s="6">
        <f t="shared" si="58"/>
        <v>-1.4605998977392719E-2</v>
      </c>
      <c r="G769" s="35">
        <f t="shared" si="59"/>
        <v>-3.4906660434980488</v>
      </c>
      <c r="H769" s="10"/>
    </row>
    <row r="770" spans="1:8" x14ac:dyDescent="0.25">
      <c r="A770" s="11" t="s">
        <v>1667</v>
      </c>
      <c r="B770" s="7">
        <f>Yard!$N$46</f>
        <v>-2.3774496234525759E-2</v>
      </c>
      <c r="C770" s="9"/>
      <c r="D770" s="7">
        <f>Reactive!$N$79</f>
        <v>7.097309897345614E-3</v>
      </c>
      <c r="E770" s="17">
        <f>0.01*Input!$F$58*(C770*$C$754)+10*(B770*$B$754+D770*$D$754)</f>
        <v>-19.917856323093201</v>
      </c>
      <c r="F770" s="6">
        <f t="shared" si="58"/>
        <v>-2.083557875930598E-2</v>
      </c>
      <c r="G770" s="35">
        <f t="shared" si="59"/>
        <v>-4.9794640807733002</v>
      </c>
      <c r="H770" s="10"/>
    </row>
    <row r="771" spans="1:8" x14ac:dyDescent="0.25">
      <c r="A771" s="11" t="s">
        <v>1668</v>
      </c>
      <c r="B771" s="7">
        <f>Yard!$O$46</f>
        <v>-3.3332105518265709E-2</v>
      </c>
      <c r="C771" s="9"/>
      <c r="D771" s="7">
        <f>Reactive!$O$79</f>
        <v>9.9505066294783041E-3</v>
      </c>
      <c r="E771" s="17">
        <f>0.01*Input!$F$58*(C771*$C$754)+10*(B771*$B$754+D771*$D$754)</f>
        <v>-27.925053894301438</v>
      </c>
      <c r="F771" s="6">
        <f t="shared" si="58"/>
        <v>-2.9211710855549747E-2</v>
      </c>
      <c r="G771" s="35">
        <f t="shared" si="59"/>
        <v>-6.9812634735753596</v>
      </c>
      <c r="H771" s="10"/>
    </row>
    <row r="772" spans="1:8" x14ac:dyDescent="0.25">
      <c r="A772" s="11" t="s">
        <v>1669</v>
      </c>
      <c r="B772" s="7">
        <f>Yard!$P$46</f>
        <v>-2.4256896805711493E-3</v>
      </c>
      <c r="C772" s="9"/>
      <c r="D772" s="7">
        <f>Reactive!$P$79</f>
        <v>8.9252551621592287E-3</v>
      </c>
      <c r="E772" s="17">
        <f>0.01*Input!$F$58*(C772*$C$754)+10*(B772*$B$754+D772*$D$754)</f>
        <v>1.2142143323884833</v>
      </c>
      <c r="F772" s="6">
        <f t="shared" si="58"/>
        <v>1.2701596970466306E-3</v>
      </c>
      <c r="G772" s="35">
        <f t="shared" si="59"/>
        <v>0.30355358309712083</v>
      </c>
      <c r="H772" s="10"/>
    </row>
    <row r="773" spans="1:8" x14ac:dyDescent="0.25">
      <c r="A773" s="11" t="s">
        <v>1670</v>
      </c>
      <c r="B773" s="7">
        <f>Yard!$Q$46</f>
        <v>-5.8796442457150724E-2</v>
      </c>
      <c r="C773" s="9"/>
      <c r="D773" s="7">
        <f>Reactive!$Q$79</f>
        <v>1.6235079058556895E-2</v>
      </c>
      <c r="E773" s="17">
        <f>0.01*Input!$F$58*(C773*$C$754)+10*(B773*$B$754+D773*$D$754)</f>
        <v>-49.780042443786456</v>
      </c>
      <c r="F773" s="6">
        <f t="shared" si="58"/>
        <v>-5.2073675909417992E-2</v>
      </c>
      <c r="G773" s="35">
        <f t="shared" si="59"/>
        <v>-12.445010610946614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1.0570911441226955E-2</v>
      </c>
      <c r="E774" s="17">
        <f>0.01*Input!$F$58*(C774*$C$754)+10*(B774*$B$754+D774*$D$754)</f>
        <v>4.1844952940096904</v>
      </c>
      <c r="F774" s="6">
        <f t="shared" si="58"/>
        <v>4.3772974285991983E-3</v>
      </c>
      <c r="G774" s="35">
        <f t="shared" si="59"/>
        <v>1.0461238235024226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-8.8047461008100569E-5</v>
      </c>
      <c r="C779" s="36">
        <f>Adjust!$E$95</f>
        <v>0</v>
      </c>
      <c r="D779" s="7">
        <f>Adjust!$G$95</f>
        <v>-1.1096056847098579E-4</v>
      </c>
      <c r="E779" s="17">
        <f>0.01*Input!$F$58*(C779*$C$754)+10*(B779*$B$754+D779*$D$754)</f>
        <v>-0.12809306976407123</v>
      </c>
      <c r="F779" s="6">
        <f t="shared" si="58"/>
        <v>-1.3399500429653205E-4</v>
      </c>
      <c r="G779" s="35">
        <f t="shared" si="59"/>
        <v>-3.2023267441017807E-2</v>
      </c>
      <c r="H779" s="10"/>
    </row>
    <row r="781" spans="1:8" x14ac:dyDescent="0.25">
      <c r="A781" s="11" t="s">
        <v>1677</v>
      </c>
      <c r="B781" s="6">
        <f>SUM($B$757:$B$779)</f>
        <v>-0.61599999999999999</v>
      </c>
      <c r="C781" s="35">
        <f>SUM($C$757:$C$779)</f>
        <v>0</v>
      </c>
      <c r="D781" s="6">
        <f>SUM($D$757:$D$779)</f>
        <v>0.224</v>
      </c>
      <c r="E781" s="17">
        <f>SUM($E$757:$E$779)</f>
        <v>-500.19730733668337</v>
      </c>
      <c r="F781" s="6">
        <f>SUM($F$757:$F$779)</f>
        <v>-0.5232440792397357</v>
      </c>
      <c r="G781" s="35">
        <f>SUM($G$757:$G$779)</f>
        <v>-125.04932683417084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149.73399999999998</v>
      </c>
      <c r="C786" s="33">
        <f>Loads!C$326</f>
        <v>514.99</v>
      </c>
      <c r="D786" s="33">
        <f>Loads!D$326</f>
        <v>1004.0949999999999</v>
      </c>
      <c r="E786" s="33">
        <f>Loads!E$326</f>
        <v>1</v>
      </c>
      <c r="F786" s="33">
        <f>Loads!G$326</f>
        <v>0.14599999999999999</v>
      </c>
      <c r="G786" s="33">
        <f>Multi!B$143</f>
        <v>1668.819</v>
      </c>
      <c r="H786" s="6">
        <f>IF(E786,G786/E786,"")</f>
        <v>1668.819</v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-1.2861510063337862</v>
      </c>
      <c r="C789" s="7">
        <f>Yard!$C$106</f>
        <v>-4.2354359224917967E-2</v>
      </c>
      <c r="D789" s="7">
        <f>Yard!$C$126</f>
        <v>-5.3517835172853701E-4</v>
      </c>
      <c r="E789" s="9"/>
      <c r="F789" s="7">
        <f>Reactive!$C$80</f>
        <v>3.552888319473655E-2</v>
      </c>
      <c r="G789" s="6">
        <f t="shared" ref="G789:G811" si="60">IF(G$786&lt;&gt;0,(($B789*B$786+$C789*C$786+$D789*D$786+$F789*F$786))/G$786,0)</f>
        <v>-0.12878855581687174</v>
      </c>
      <c r="H789" s="17">
        <f>0.01*Input!$F$58*(E789*$E$786)+10*(B789*$B$786+C789*$C$786+D789*$D$786+F789*$F$786)</f>
        <v>-2149.2478892975605</v>
      </c>
      <c r="I789" s="6">
        <f t="shared" ref="I789:I811" si="61">IF($G$786&lt;&gt;0,0.1*H789/$G$786,"")</f>
        <v>-0.12878855581687174</v>
      </c>
      <c r="J789" s="35">
        <f t="shared" ref="J789:J811" si="62">IF($E$786&lt;&gt;0,H789/$E$786,"")</f>
        <v>-2149.2478892975605</v>
      </c>
      <c r="K789" s="10"/>
    </row>
    <row r="790" spans="1:11" x14ac:dyDescent="0.25">
      <c r="A790" s="11" t="s">
        <v>457</v>
      </c>
      <c r="B790" s="7">
        <f>Yard!$D$81</f>
        <v>-0.43060605905095972</v>
      </c>
      <c r="C790" s="7">
        <f>Yard!$D$106</f>
        <v>-1.4180328452612034E-2</v>
      </c>
      <c r="D790" s="7">
        <f>Yard!$D$126</f>
        <v>-1.7917883653811509E-4</v>
      </c>
      <c r="E790" s="9"/>
      <c r="F790" s="7">
        <f>Reactive!$D$80</f>
        <v>1.2860232427397651E-2</v>
      </c>
      <c r="G790" s="6">
        <f t="shared" si="60"/>
        <v>-4.3118594632303685E-2</v>
      </c>
      <c r="H790" s="17">
        <f>0.01*Input!$F$58*(E790*$E$786)+10*(B790*$B$786+C790*$C$786+D790*$D$786+F790*$F$786)</f>
        <v>-719.57129975686394</v>
      </c>
      <c r="I790" s="6">
        <f t="shared" si="61"/>
        <v>-4.3118594632303685E-2</v>
      </c>
      <c r="J790" s="35">
        <f t="shared" si="62"/>
        <v>-719.57129975686394</v>
      </c>
      <c r="K790" s="10"/>
    </row>
    <row r="791" spans="1:11" x14ac:dyDescent="0.25">
      <c r="A791" s="11" t="s">
        <v>458</v>
      </c>
      <c r="B791" s="7">
        <f>Yard!$E$81</f>
        <v>-0.47266918139716296</v>
      </c>
      <c r="C791" s="7">
        <f>Yard!$E$106</f>
        <v>-5.3185554527047839E-2</v>
      </c>
      <c r="D791" s="7">
        <f>Yard!$E$126</f>
        <v>-4.1869095669344906E-3</v>
      </c>
      <c r="E791" s="9"/>
      <c r="F791" s="7">
        <f>Reactive!$E$80</f>
        <v>1.8345228287278411E-2</v>
      </c>
      <c r="G791" s="6">
        <f t="shared" si="60"/>
        <v>-6.1340416481049355E-2</v>
      </c>
      <c r="H791" s="17">
        <f>0.01*Input!$F$58*(E791*$E$786)+10*(B791*$B$786+C791*$C$786+D791*$D$786+F791*$F$786)</f>
        <v>-1023.660524914883</v>
      </c>
      <c r="I791" s="6">
        <f t="shared" si="61"/>
        <v>-6.1340416481049355E-2</v>
      </c>
      <c r="J791" s="35">
        <f t="shared" si="62"/>
        <v>-1023.660524914883</v>
      </c>
      <c r="K791" s="10"/>
    </row>
    <row r="792" spans="1:11" x14ac:dyDescent="0.25">
      <c r="A792" s="11" t="s">
        <v>459</v>
      </c>
      <c r="B792" s="7">
        <f>Yard!$F$81</f>
        <v>-0.66268739720687442</v>
      </c>
      <c r="C792" s="7">
        <f>Yard!$F$106</f>
        <v>-7.4566733109934835E-2</v>
      </c>
      <c r="D792" s="7">
        <f>Yard!$F$126</f>
        <v>-5.8700933178061285E-3</v>
      </c>
      <c r="E792" s="9"/>
      <c r="F792" s="7">
        <f>Reactive!$F$80</f>
        <v>2.5720212070791525E-2</v>
      </c>
      <c r="G792" s="6">
        <f t="shared" si="60"/>
        <v>-8.5999939368283596E-2</v>
      </c>
      <c r="H792" s="17">
        <f>0.01*Input!$F$58*(E792*$E$786)+10*(B792*$B$786+C792*$C$786+D792*$D$786+F792*$F$786)</f>
        <v>-1435.1833281663967</v>
      </c>
      <c r="I792" s="6">
        <f t="shared" si="61"/>
        <v>-8.5999939368283609E-2</v>
      </c>
      <c r="J792" s="35">
        <f t="shared" si="62"/>
        <v>-1435.1833281663967</v>
      </c>
      <c r="K792" s="10"/>
    </row>
    <row r="793" spans="1:11" x14ac:dyDescent="0.25">
      <c r="A793" s="11" t="s">
        <v>460</v>
      </c>
      <c r="B793" s="7">
        <f>Yard!$G$81</f>
        <v>-6.2672693005610833E-2</v>
      </c>
      <c r="C793" s="7">
        <f>Yard!$G$106</f>
        <v>-2.0638803220465315E-3</v>
      </c>
      <c r="D793" s="7">
        <f>Yard!$G$126</f>
        <v>-2.6078639581164963E-5</v>
      </c>
      <c r="E793" s="9"/>
      <c r="F793" s="7">
        <f>Reactive!$G$80</f>
        <v>2.3070127391965536E-2</v>
      </c>
      <c r="G793" s="6">
        <f t="shared" si="60"/>
        <v>-6.273854704772595E-3</v>
      </c>
      <c r="H793" s="17">
        <f>0.01*Input!$F$58*(E793*$E$786)+10*(B793*$B$786+C793*$C$786+D793*$D$786+F793*$F$786)</f>
        <v>-104.69927934563897</v>
      </c>
      <c r="I793" s="6">
        <f t="shared" si="61"/>
        <v>-6.2738547047725959E-3</v>
      </c>
      <c r="J793" s="35">
        <f t="shared" si="62"/>
        <v>-104.69927934563897</v>
      </c>
      <c r="K793" s="10"/>
    </row>
    <row r="794" spans="1:11" x14ac:dyDescent="0.25">
      <c r="A794" s="11" t="s">
        <v>461</v>
      </c>
      <c r="B794" s="7">
        <f>Yard!$H$81</f>
        <v>-0.60886838363885487</v>
      </c>
      <c r="C794" s="7">
        <f>Yard!$H$106</f>
        <v>-6.851092453732413E-2</v>
      </c>
      <c r="D794" s="7">
        <f>Yard!$H$126</f>
        <v>-5.3933638172178958E-3</v>
      </c>
      <c r="E794" s="9"/>
      <c r="F794" s="7">
        <f>Reactive!$H$80</f>
        <v>2.1857987338184361E-2</v>
      </c>
      <c r="G794" s="6">
        <f t="shared" si="60"/>
        <v>-7.9015757825836641E-2</v>
      </c>
      <c r="H794" s="17">
        <f>0.01*Input!$F$58*(E794*$E$786)+10*(B794*$B$786+C794*$C$786+D794*$D$786+F794*$F$786)</f>
        <v>-1318.6299795915488</v>
      </c>
      <c r="I794" s="6">
        <f t="shared" si="61"/>
        <v>-7.9015757825836641E-2</v>
      </c>
      <c r="J794" s="35">
        <f t="shared" si="62"/>
        <v>-1318.6299795915488</v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7.9533192343113762E-3</v>
      </c>
      <c r="G795" s="6">
        <f t="shared" si="60"/>
        <v>6.9581219305955938E-7</v>
      </c>
      <c r="H795" s="17">
        <f>0.01*Input!$F$58*(E795*$E$786)+10*(B795*$B$786+C795*$C$786+D795*$D$786+F795*$F$786)</f>
        <v>1.1611846082094609E-2</v>
      </c>
      <c r="I795" s="6">
        <f t="shared" si="61"/>
        <v>6.9581219305955938E-7</v>
      </c>
      <c r="J795" s="35">
        <f t="shared" si="62"/>
        <v>1.1611846082094609E-2</v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>
        <f t="shared" si="61"/>
        <v>0</v>
      </c>
      <c r="J796" s="35">
        <f t="shared" si="62"/>
        <v>0</v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>
        <f t="shared" si="61"/>
        <v>0</v>
      </c>
      <c r="J797" s="35">
        <f t="shared" si="62"/>
        <v>0</v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>
        <f t="shared" si="61"/>
        <v>0</v>
      </c>
      <c r="J798" s="35">
        <f t="shared" si="62"/>
        <v>0</v>
      </c>
      <c r="K798" s="10"/>
    </row>
    <row r="799" spans="1:11" x14ac:dyDescent="0.25">
      <c r="A799" s="11" t="s">
        <v>1664</v>
      </c>
      <c r="B799" s="7">
        <f>Yard!$K$81</f>
        <v>-0.28933385051076027</v>
      </c>
      <c r="C799" s="7">
        <f>Yard!$K$106</f>
        <v>0</v>
      </c>
      <c r="D799" s="7">
        <f>Yard!$K$126</f>
        <v>-7.6740973949131046E-4</v>
      </c>
      <c r="E799" s="9"/>
      <c r="F799" s="7">
        <f>Reactive!$K$80</f>
        <v>7.2753701102618281E-3</v>
      </c>
      <c r="G799" s="6">
        <f t="shared" si="60"/>
        <v>-2.6421442259895535E-2</v>
      </c>
      <c r="H799" s="17">
        <f>0.01*Input!$F$58*(E799*$E$786)+10*(B799*$B$786+C799*$C$786+D799*$D$786+F799*$F$786)</f>
        <v>-440.92604850716606</v>
      </c>
      <c r="I799" s="6">
        <f t="shared" si="61"/>
        <v>-2.6421442259895539E-2</v>
      </c>
      <c r="J799" s="35">
        <f t="shared" si="62"/>
        <v>-440.92604850716606</v>
      </c>
      <c r="K799" s="10"/>
    </row>
    <row r="800" spans="1:11" x14ac:dyDescent="0.25">
      <c r="A800" s="11" t="s">
        <v>1665</v>
      </c>
      <c r="B800" s="7">
        <f>Yard!$L$81</f>
        <v>-0.49757964980265751</v>
      </c>
      <c r="C800" s="7">
        <f>Yard!$L$106</f>
        <v>-1.6385842041071557E-2</v>
      </c>
      <c r="D800" s="7">
        <f>Yard!$L$126</f>
        <v>-2.0704711618127022E-4</v>
      </c>
      <c r="E800" s="9"/>
      <c r="F800" s="7">
        <f>Reactive!$L$80</f>
        <v>1.3745236112133923E-2</v>
      </c>
      <c r="G800" s="6">
        <f t="shared" si="60"/>
        <v>-4.9825070451578149E-2</v>
      </c>
      <c r="H800" s="17">
        <f>0.01*Input!$F$58*(E800*$E$786)+10*(B800*$B$786+C800*$C$786+D800*$D$786+F800*$F$786)</f>
        <v>-831.49024245932196</v>
      </c>
      <c r="I800" s="6">
        <f t="shared" si="61"/>
        <v>-4.9825070451578149E-2</v>
      </c>
      <c r="J800" s="35">
        <f t="shared" si="62"/>
        <v>-831.49024245932196</v>
      </c>
      <c r="K800" s="10"/>
    </row>
    <row r="801" spans="1:11" x14ac:dyDescent="0.25">
      <c r="A801" s="11" t="s">
        <v>1666</v>
      </c>
      <c r="B801" s="7">
        <f>Yard!$M$81</f>
        <v>-0.16659071214058768</v>
      </c>
      <c r="C801" s="7">
        <f>Yard!$M$106</f>
        <v>-5.4860143410766808E-3</v>
      </c>
      <c r="D801" s="7">
        <f>Yard!$M$126</f>
        <v>-6.9319809491751806E-5</v>
      </c>
      <c r="E801" s="9"/>
      <c r="F801" s="7">
        <f>Reactive!$M$80</f>
        <v>4.9753022126428409E-3</v>
      </c>
      <c r="G801" s="6">
        <f t="shared" si="60"/>
        <v>-1.6681505601960672E-2</v>
      </c>
      <c r="H801" s="17">
        <f>0.01*Input!$F$58*(E801*$E$786)+10*(B801*$B$786+C801*$C$786+D801*$D$786+F801*$F$786)</f>
        <v>-278.38413497158405</v>
      </c>
      <c r="I801" s="6">
        <f t="shared" si="61"/>
        <v>-1.6681505601960672E-2</v>
      </c>
      <c r="J801" s="35">
        <f t="shared" si="62"/>
        <v>-278.38413497158405</v>
      </c>
      <c r="K801" s="10"/>
    </row>
    <row r="802" spans="1:11" x14ac:dyDescent="0.25">
      <c r="A802" s="11" t="s">
        <v>1667</v>
      </c>
      <c r="B802" s="7">
        <f>Yard!$N$81</f>
        <v>-0.18286388191891029</v>
      </c>
      <c r="C802" s="7">
        <f>Yard!$N$106</f>
        <v>-2.0576160548647561E-2</v>
      </c>
      <c r="D802" s="7">
        <f>Yard!$N$126</f>
        <v>-1.6198105710846754E-3</v>
      </c>
      <c r="E802" s="9"/>
      <c r="F802" s="7">
        <f>Reactive!$N$80</f>
        <v>7.097309897345614E-3</v>
      </c>
      <c r="G802" s="6">
        <f t="shared" si="60"/>
        <v>-2.3731072635392075E-2</v>
      </c>
      <c r="H802" s="17">
        <f>0.01*Input!$F$58*(E802*$E$786)+10*(B802*$B$786+C802*$C$786+D802*$D$786+F802*$F$786)</f>
        <v>-396.02864904322365</v>
      </c>
      <c r="I802" s="6">
        <f t="shared" si="61"/>
        <v>-2.3731072635392075E-2</v>
      </c>
      <c r="J802" s="35">
        <f t="shared" si="62"/>
        <v>-396.02864904322365</v>
      </c>
      <c r="K802" s="10"/>
    </row>
    <row r="803" spans="1:11" x14ac:dyDescent="0.25">
      <c r="A803" s="11" t="s">
        <v>1668</v>
      </c>
      <c r="B803" s="7">
        <f>Yard!$O$81</f>
        <v>-0.25637717609129329</v>
      </c>
      <c r="C803" s="7">
        <f>Yard!$O$106</f>
        <v>-2.8848003667572873E-2</v>
      </c>
      <c r="D803" s="7">
        <f>Yard!$O$126</f>
        <v>-2.2709922575179075E-3</v>
      </c>
      <c r="E803" s="9"/>
      <c r="F803" s="7">
        <f>Reactive!$O$80</f>
        <v>9.9505066294783041E-3</v>
      </c>
      <c r="G803" s="6">
        <f t="shared" si="60"/>
        <v>-3.3271225154112939E-2</v>
      </c>
      <c r="H803" s="17">
        <f>0.01*Input!$F$58*(E803*$E$786)+10*(B803*$B$786+C803*$C$786+D803*$D$786+F803*$F$786)</f>
        <v>-555.23652690461597</v>
      </c>
      <c r="I803" s="6">
        <f t="shared" si="61"/>
        <v>-3.3271225154112939E-2</v>
      </c>
      <c r="J803" s="35">
        <f t="shared" si="62"/>
        <v>-555.23652690461597</v>
      </c>
      <c r="K803" s="10"/>
    </row>
    <row r="804" spans="1:11" x14ac:dyDescent="0.25">
      <c r="A804" s="11" t="s">
        <v>1669</v>
      </c>
      <c r="B804" s="7">
        <f>Yard!$P$81</f>
        <v>-2.42464970943141E-2</v>
      </c>
      <c r="C804" s="7">
        <f>Yard!$P$106</f>
        <v>-7.9846366625785879E-4</v>
      </c>
      <c r="D804" s="7">
        <f>Yard!$P$126</f>
        <v>-1.008917326676504E-5</v>
      </c>
      <c r="E804" s="9"/>
      <c r="F804" s="7">
        <f>Reactive!$P$80</f>
        <v>8.9252551621592287E-3</v>
      </c>
      <c r="G804" s="6">
        <f t="shared" si="60"/>
        <v>-2.4271974375793771E-3</v>
      </c>
      <c r="H804" s="17">
        <f>0.01*Input!$F$58*(E804*$E$786)+10*(B804*$B$786+C804*$C$786+D804*$D$786+F804*$F$786)</f>
        <v>-40.505532005837786</v>
      </c>
      <c r="I804" s="6">
        <f t="shared" si="61"/>
        <v>-2.4271974375793771E-3</v>
      </c>
      <c r="J804" s="35">
        <f t="shared" si="62"/>
        <v>-40.505532005837786</v>
      </c>
      <c r="K804" s="10"/>
    </row>
    <row r="805" spans="1:11" x14ac:dyDescent="0.25">
      <c r="A805" s="11" t="s">
        <v>1670</v>
      </c>
      <c r="B805" s="7">
        <f>Yard!$Q$81</f>
        <v>-0.45223863440364037</v>
      </c>
      <c r="C805" s="7">
        <f>Yard!$Q$106</f>
        <v>-5.0886674012076451E-2</v>
      </c>
      <c r="D805" s="7">
        <f>Yard!$Q$126</f>
        <v>-4.0059355241334887E-3</v>
      </c>
      <c r="E805" s="9"/>
      <c r="F805" s="7">
        <f>Reactive!$Q$80</f>
        <v>1.6235079058556895E-2</v>
      </c>
      <c r="G805" s="6">
        <f t="shared" si="60"/>
        <v>-5.868916727448345E-2</v>
      </c>
      <c r="H805" s="17">
        <f>0.01*Input!$F$58*(E805*$E$786)+10*(B805*$B$786+C805*$C$786+D805*$D$786+F805*$F$786)</f>
        <v>-979.41597441836188</v>
      </c>
      <c r="I805" s="6">
        <f t="shared" si="61"/>
        <v>-5.868916727448345E-2</v>
      </c>
      <c r="J805" s="35">
        <f t="shared" si="62"/>
        <v>-979.41597441836188</v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1.0570911441226955E-2</v>
      </c>
      <c r="G806" s="6">
        <f t="shared" si="60"/>
        <v>9.2481753288950772E-7</v>
      </c>
      <c r="H806" s="17">
        <f>0.01*Input!$F$58*(E806*$E$786)+10*(B806*$B$786+C806*$C$786+D806*$D$786+F806*$F$786)</f>
        <v>1.5433530704191352E-2</v>
      </c>
      <c r="I806" s="6">
        <f t="shared" si="61"/>
        <v>9.2481753288950772E-7</v>
      </c>
      <c r="J806" s="35">
        <f t="shared" si="62"/>
        <v>1.5433530704191352E-2</v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>
        <f t="shared" si="61"/>
        <v>0</v>
      </c>
      <c r="J807" s="35">
        <f t="shared" si="62"/>
        <v>0</v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>
        <f t="shared" si="61"/>
        <v>0</v>
      </c>
      <c r="J808" s="35">
        <f t="shared" si="62"/>
        <v>0</v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>
        <f t="shared" si="61"/>
        <v>0</v>
      </c>
      <c r="J809" s="35">
        <f t="shared" si="62"/>
        <v>0</v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>
        <f t="shared" si="61"/>
        <v>0</v>
      </c>
      <c r="J810" s="35">
        <f t="shared" si="62"/>
        <v>0</v>
      </c>
      <c r="K810" s="10"/>
    </row>
    <row r="811" spans="1:11" x14ac:dyDescent="0.25">
      <c r="A811" s="11" t="s">
        <v>1676</v>
      </c>
      <c r="B811" s="7">
        <f>Adjust!$B$96</f>
        <v>-1.1487740458804296E-4</v>
      </c>
      <c r="C811" s="7">
        <f>Adjust!$C$96</f>
        <v>-1.5706154941358408E-4</v>
      </c>
      <c r="D811" s="7">
        <f>Adjust!$D$96</f>
        <v>1.4140672097350329E-4</v>
      </c>
      <c r="E811" s="36">
        <f>Adjust!$E$96</f>
        <v>0</v>
      </c>
      <c r="F811" s="7">
        <f>Adjust!$G$96</f>
        <v>-1.1096056847098579E-4</v>
      </c>
      <c r="G811" s="6">
        <f t="shared" si="60"/>
        <v>2.6296081613287797E-5</v>
      </c>
      <c r="H811" s="17">
        <f>0.01*Input!$F$58*(E811*$E$786)+10*(B811*$B$786+C811*$C$786+D811*$D$786+F811*$F$786)</f>
        <v>0.43883400621805324</v>
      </c>
      <c r="I811" s="6">
        <f t="shared" si="61"/>
        <v>2.6296081613287797E-5</v>
      </c>
      <c r="J811" s="35">
        <f t="shared" si="62"/>
        <v>0.43883400621805324</v>
      </c>
      <c r="K811" s="10"/>
    </row>
    <row r="813" spans="1:11" x14ac:dyDescent="0.25">
      <c r="A813" s="11" t="s">
        <v>1677</v>
      </c>
      <c r="B813" s="6">
        <f>SUM($B$789:$B$811)</f>
        <v>-5.3929999999999998</v>
      </c>
      <c r="C813" s="6">
        <f>SUM($C$789:$C$811)</f>
        <v>-0.378</v>
      </c>
      <c r="D813" s="6">
        <f>SUM($D$789:$D$811)</f>
        <v>-2.5000000000000001E-2</v>
      </c>
      <c r="E813" s="35">
        <f>SUM($E$789:$E$811)</f>
        <v>0</v>
      </c>
      <c r="F813" s="6">
        <f>SUM($F$789:$F$811)</f>
        <v>0.224</v>
      </c>
      <c r="G813" s="6">
        <f>SUM(G$789:G$811)</f>
        <v>-0.61555588293278052</v>
      </c>
      <c r="H813" s="17">
        <f>SUM($H$789:$H$811)</f>
        <v>-10272.513530000004</v>
      </c>
      <c r="I813" s="6">
        <f>SUM($I$789:$I$811)</f>
        <v>-0.61555588293278063</v>
      </c>
      <c r="J813" s="35">
        <f>SUM($J$789:$J$811)</f>
        <v>-10272.513530000004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71665.751735614787</v>
      </c>
      <c r="C818" s="33">
        <f>Loads!E$327</f>
        <v>40</v>
      </c>
      <c r="D818" s="33">
        <f>Loads!G$327</f>
        <v>1748.7760000000001</v>
      </c>
      <c r="E818" s="33">
        <f>Multi!B$144</f>
        <v>71665.751735614787</v>
      </c>
      <c r="F818" s="6">
        <f>IF(C818,E818/C818,"")</f>
        <v>1791.6437933903696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-0.12634858000627752</v>
      </c>
      <c r="C821" s="9"/>
      <c r="D821" s="7">
        <f>Reactive!$C$81</f>
        <v>3.4887811228259825E-2</v>
      </c>
      <c r="E821" s="17">
        <f>0.01*Input!$F$58*(C821*$C$818)+10*(B821*$B$818+D821*$D$818)</f>
        <v>-89938.549999088355</v>
      </c>
      <c r="F821" s="6">
        <f t="shared" ref="F821:F843" si="63">IF($E$818&lt;&gt;0,0.1*E821/$E$818,"")</f>
        <v>-0.1254972533196673</v>
      </c>
      <c r="G821" s="35">
        <f t="shared" ref="G821:G843" si="64">IF($C$818&lt;&gt;0,E821/$C$818,"")</f>
        <v>-2248.4637499772089</v>
      </c>
      <c r="H821" s="10"/>
    </row>
    <row r="822" spans="1:8" x14ac:dyDescent="0.25">
      <c r="A822" s="11" t="s">
        <v>457</v>
      </c>
      <c r="B822" s="7">
        <f>Yard!$D$48</f>
        <v>-4.230177003731108E-2</v>
      </c>
      <c r="C822" s="9"/>
      <c r="D822" s="7">
        <f>Reactive!$D$81</f>
        <v>1.2628186448175855E-2</v>
      </c>
      <c r="E822" s="17">
        <f>0.01*Input!$F$58*(C822*$C$818)+10*(B822*$B$818+D822*$D$818)</f>
        <v>-30095.042800869091</v>
      </c>
      <c r="F822" s="6">
        <f t="shared" si="63"/>
        <v>-4.1993619088646433E-2</v>
      </c>
      <c r="G822" s="35">
        <f t="shared" si="64"/>
        <v>-752.37607002172729</v>
      </c>
      <c r="H822" s="10"/>
    </row>
    <row r="823" spans="1:8" x14ac:dyDescent="0.25">
      <c r="A823" s="11" t="s">
        <v>458</v>
      </c>
      <c r="B823" s="7">
        <f>Yard!$E$48</f>
        <v>-5.6396129939303791E-2</v>
      </c>
      <c r="C823" s="9"/>
      <c r="D823" s="7">
        <f>Reactive!$E$81</f>
        <v>1.6835722079736177E-2</v>
      </c>
      <c r="E823" s="17">
        <f>0.01*Input!$F$58*(C823*$C$818)+10*(B823*$B$818+D823*$D$818)</f>
        <v>-40122.29140363905</v>
      </c>
      <c r="F823" s="6">
        <f t="shared" si="63"/>
        <v>-5.5985307391536093E-2</v>
      </c>
      <c r="G823" s="35">
        <f t="shared" si="64"/>
        <v>-1003.0572850909763</v>
      </c>
      <c r="H823" s="10"/>
    </row>
    <row r="824" spans="1:8" x14ac:dyDescent="0.25">
      <c r="A824" s="11" t="s">
        <v>459</v>
      </c>
      <c r="B824" s="7">
        <f>Yard!$F$48</f>
        <v>-5.4853890067808476E-2</v>
      </c>
      <c r="C824" s="9"/>
      <c r="D824" s="7">
        <f>Reactive!$F$81</f>
        <v>1.6375323079224489E-2</v>
      </c>
      <c r="E824" s="17">
        <f>0.01*Input!$F$58*(C824*$C$818)+10*(B824*$B$818+D824*$D$818)</f>
        <v>-39025.084953390739</v>
      </c>
      <c r="F824" s="6">
        <f t="shared" si="63"/>
        <v>-5.4454302101455472E-2</v>
      </c>
      <c r="G824" s="35">
        <f t="shared" si="64"/>
        <v>-975.62712383476844</v>
      </c>
      <c r="H824" s="10"/>
    </row>
    <row r="825" spans="1:8" x14ac:dyDescent="0.25">
      <c r="A825" s="11" t="s">
        <v>460</v>
      </c>
      <c r="B825" s="7">
        <f>Yard!$G$48</f>
        <v>-3.9919024918408565E-3</v>
      </c>
      <c r="C825" s="9"/>
      <c r="D825" s="7">
        <f>Reactive!$G$81</f>
        <v>1.4688089992512893E-2</v>
      </c>
      <c r="E825" s="17">
        <f>0.01*Input!$F$58*(C825*$C$818)+10*(B825*$B$818+D825*$D$818)</f>
        <v>-2603.9651366830212</v>
      </c>
      <c r="F825" s="6">
        <f t="shared" si="63"/>
        <v>-3.6334861124312509E-3</v>
      </c>
      <c r="G825" s="35">
        <f t="shared" si="64"/>
        <v>-65.099128417075534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1.4923729634409969E-2</v>
      </c>
      <c r="E826" s="17">
        <f>0.01*Input!$F$58*(C826*$C$818)+10*(B826*$B$818+D826*$D$818)</f>
        <v>260.98260215144927</v>
      </c>
      <c r="F826" s="6">
        <f t="shared" si="63"/>
        <v>3.6416641956711968E-4</v>
      </c>
      <c r="G826" s="35">
        <f t="shared" si="64"/>
        <v>6.5245650537862314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-2.5872827958405314E-2</v>
      </c>
      <c r="C831" s="9"/>
      <c r="D831" s="7">
        <f>Reactive!$K$81</f>
        <v>7.1440956258411502E-3</v>
      </c>
      <c r="E831" s="17">
        <f>0.01*Input!$F$58*(C831*$C$818)+10*(B831*$B$818+D831*$D$818)</f>
        <v>-18417.022421931724</v>
      </c>
      <c r="F831" s="6">
        <f t="shared" si="63"/>
        <v>-2.5698498900667024E-2</v>
      </c>
      <c r="G831" s="35">
        <f t="shared" si="64"/>
        <v>-460.42556054829311</v>
      </c>
      <c r="H831" s="10"/>
    </row>
    <row r="832" spans="1:8" x14ac:dyDescent="0.25">
      <c r="A832" s="11" t="s">
        <v>1665</v>
      </c>
      <c r="B832" s="7">
        <f>Yard!$L$48</f>
        <v>-4.888110484926278E-2</v>
      </c>
      <c r="C832" s="9"/>
      <c r="D832" s="7">
        <f>Reactive!$L$81</f>
        <v>1.3497221405457239E-2</v>
      </c>
      <c r="E832" s="17">
        <f>0.01*Input!$F$58*(C832*$C$818)+10*(B832*$B$818+D832*$D$818)</f>
        <v>-34794.975078292729</v>
      </c>
      <c r="F832" s="6">
        <f t="shared" si="63"/>
        <v>-4.8551747851130304E-2</v>
      </c>
      <c r="G832" s="35">
        <f t="shared" si="64"/>
        <v>-869.87437695731819</v>
      </c>
      <c r="H832" s="10"/>
    </row>
    <row r="833" spans="1:8" x14ac:dyDescent="0.25">
      <c r="A833" s="11" t="s">
        <v>1666</v>
      </c>
      <c r="B833" s="7">
        <f>Yard!$M$48</f>
        <v>-1.6365496599965512E-2</v>
      </c>
      <c r="C833" s="9"/>
      <c r="D833" s="7">
        <f>Reactive!$M$81</f>
        <v>4.8855294281792009E-3</v>
      </c>
      <c r="E833" s="17">
        <f>0.01*Input!$F$58*(C833*$C$818)+10*(B833*$B$818+D833*$D$818)</f>
        <v>-11643.019197518828</v>
      </c>
      <c r="F833" s="6">
        <f t="shared" si="63"/>
        <v>-1.6246280706677847E-2</v>
      </c>
      <c r="G833" s="35">
        <f t="shared" si="64"/>
        <v>-291.07547993797073</v>
      </c>
      <c r="H833" s="10"/>
    </row>
    <row r="834" spans="1:8" x14ac:dyDescent="0.25">
      <c r="A834" s="11" t="s">
        <v>1667</v>
      </c>
      <c r="B834" s="7">
        <f>Yard!$N$48</f>
        <v>-2.3345516720322541E-2</v>
      </c>
      <c r="C834" s="9"/>
      <c r="D834" s="7">
        <f>Reactive!$N$81</f>
        <v>6.9692482752662524E-3</v>
      </c>
      <c r="E834" s="17">
        <f>0.01*Input!$F$58*(C834*$C$818)+10*(B834*$B$818+D834*$D$818)</f>
        <v>-16608.863512964523</v>
      </c>
      <c r="F834" s="6">
        <f t="shared" si="63"/>
        <v>-2.3175454259151566E-2</v>
      </c>
      <c r="G834" s="35">
        <f t="shared" si="64"/>
        <v>-415.22158782411304</v>
      </c>
      <c r="H834" s="10"/>
    </row>
    <row r="835" spans="1:8" x14ac:dyDescent="0.25">
      <c r="A835" s="11" t="s">
        <v>1668</v>
      </c>
      <c r="B835" s="7">
        <f>Yard!$O$48</f>
        <v>-3.2730671515561957E-2</v>
      </c>
      <c r="C835" s="9"/>
      <c r="D835" s="7">
        <f>Reactive!$O$81</f>
        <v>9.770962825147736E-3</v>
      </c>
      <c r="E835" s="17">
        <f>0.01*Input!$F$58*(C835*$C$818)+10*(B835*$B$818+D835*$D$818)</f>
        <v>-23285.809536887115</v>
      </c>
      <c r="F835" s="6">
        <f t="shared" si="63"/>
        <v>-3.2492242072324581E-2</v>
      </c>
      <c r="G835" s="35">
        <f t="shared" si="64"/>
        <v>-582.14523842217784</v>
      </c>
      <c r="H835" s="10"/>
    </row>
    <row r="836" spans="1:8" x14ac:dyDescent="0.25">
      <c r="A836" s="11" t="s">
        <v>1669</v>
      </c>
      <c r="B836" s="7">
        <f>Yard!$P$48</f>
        <v>-2.3819213007697706E-3</v>
      </c>
      <c r="C836" s="9"/>
      <c r="D836" s="7">
        <f>Reactive!$P$81</f>
        <v>8.7642106720537908E-3</v>
      </c>
      <c r="E836" s="17">
        <f>0.01*Input!$F$58*(C836*$C$818)+10*(B836*$B$818+D836*$D$818)</f>
        <v>-1553.7553931250748</v>
      </c>
      <c r="F836" s="6">
        <f t="shared" si="63"/>
        <v>-2.1680584595792714E-3</v>
      </c>
      <c r="G836" s="35">
        <f t="shared" si="64"/>
        <v>-38.843884828126868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1.5942138410776668E-2</v>
      </c>
      <c r="E837" s="17">
        <f>0.01*Input!$F$58*(C837*$C$818)+10*(B837*$B$818+D837*$D$818)</f>
        <v>278.79229041444381</v>
      </c>
      <c r="F837" s="6">
        <f t="shared" si="63"/>
        <v>3.8901746463631398E-4</v>
      </c>
      <c r="G837" s="35">
        <f t="shared" si="64"/>
        <v>6.9698072603610957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28.927668067494555</v>
      </c>
      <c r="D841" s="9"/>
      <c r="E841" s="17">
        <f>0.01*Input!$F$58*(C841*$C$818)+10*(B841*$B$818+D841*$D$818)</f>
        <v>4235.0106050812028</v>
      </c>
      <c r="F841" s="6">
        <f t="shared" si="63"/>
        <v>5.9093925655099014E-3</v>
      </c>
      <c r="G841" s="35">
        <f t="shared" si="64"/>
        <v>105.87526512703008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4.6981148682961882E-4</v>
      </c>
      <c r="C843" s="36">
        <f>Adjust!$E$97</f>
        <v>2.3319325054451667E-3</v>
      </c>
      <c r="D843" s="7">
        <f>Adjust!$G$97</f>
        <v>-3.1226910504125738E-4</v>
      </c>
      <c r="E843" s="17">
        <f>0.01*Input!$F$58*(C843*$C$818)+10*(B843*$B$818+D843*$D$818)</f>
        <v>331.57444153113602</v>
      </c>
      <c r="F843" s="6">
        <f t="shared" si="63"/>
        <v>4.6266791807942178E-4</v>
      </c>
      <c r="G843" s="35">
        <f t="shared" si="64"/>
        <v>8.2893610382784004</v>
      </c>
      <c r="H843" s="10"/>
    </row>
    <row r="845" spans="1:8" x14ac:dyDescent="0.25">
      <c r="A845" s="11" t="s">
        <v>1677</v>
      </c>
      <c r="B845" s="6">
        <f>SUM($B$821:$B$843)</f>
        <v>-0.433</v>
      </c>
      <c r="C845" s="35">
        <f>SUM($C$821:$C$843)</f>
        <v>28.93</v>
      </c>
      <c r="D845" s="6">
        <f>SUM($D$821:$D$843)</f>
        <v>0.17699999999999999</v>
      </c>
      <c r="E845" s="17">
        <f>SUM($E$821:$E$843)</f>
        <v>-302982.01949521195</v>
      </c>
      <c r="F845" s="6">
        <f>SUM($F$821:$F$843)</f>
        <v>-0.42277100589547445</v>
      </c>
      <c r="G845" s="35">
        <f>SUM($G$821:$G$843)</f>
        <v>-7574.5504873803011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57153.710776405715</v>
      </c>
      <c r="C850" s="33">
        <f>Loads!C$328</f>
        <v>188029.31589162059</v>
      </c>
      <c r="D850" s="33">
        <f>Loads!D$328</f>
        <v>362228.20370475005</v>
      </c>
      <c r="E850" s="33">
        <f>Loads!E$328</f>
        <v>160</v>
      </c>
      <c r="F850" s="33">
        <f>Loads!G$328</f>
        <v>2492.3719999999998</v>
      </c>
      <c r="G850" s="33">
        <f>Multi!B$145</f>
        <v>607411.23037277628</v>
      </c>
      <c r="H850" s="6">
        <f>IF(E850,G850/E850,"")</f>
        <v>3796.3201898298516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-1.2629441030855983</v>
      </c>
      <c r="C853" s="7">
        <f>Yard!$C$107</f>
        <v>-4.1590130520954588E-2</v>
      </c>
      <c r="D853" s="7">
        <f>Yard!$C$127</f>
        <v>-5.2552176228614191E-4</v>
      </c>
      <c r="E853" s="9"/>
      <c r="F853" s="7">
        <f>Reactive!$C$82</f>
        <v>3.4887811228259825E-2</v>
      </c>
      <c r="G853" s="6">
        <f t="shared" ref="G853:G875" si="65">IF(G$850&lt;&gt;0,(($B853*B$850+$C853*C$850+$D853*D$850+$F853*F$850))/G$850,0)</f>
        <v>-0.13188019446919344</v>
      </c>
      <c r="H853" s="17">
        <f>0.01*Input!$F$58*(E853*$E$850)+10*(B853*$B$850+C853*$C$850+D853*$D$850+F853*$F$850)</f>
        <v>-801055.111843338</v>
      </c>
      <c r="I853" s="6">
        <f t="shared" ref="I853:I875" si="66">IF($G$850&lt;&gt;0,0.1*H853/$G$850,"")</f>
        <v>-0.13188019446919347</v>
      </c>
      <c r="J853" s="35">
        <f t="shared" ref="J853:J875" si="67">IF($E$850&lt;&gt;0,H853/$E$850,"")</f>
        <v>-5006.5944490208622</v>
      </c>
      <c r="K853" s="10"/>
    </row>
    <row r="854" spans="1:11" x14ac:dyDescent="0.25">
      <c r="A854" s="11" t="s">
        <v>457</v>
      </c>
      <c r="B854" s="7">
        <f>Yard!$D$82</f>
        <v>-0.42283633908707735</v>
      </c>
      <c r="C854" s="7">
        <f>Yard!$D$107</f>
        <v>-1.3924463076923882E-2</v>
      </c>
      <c r="D854" s="7">
        <f>Yard!$D$127</f>
        <v>-1.7594579010485383E-4</v>
      </c>
      <c r="E854" s="9"/>
      <c r="F854" s="7">
        <f>Reactive!$D$82</f>
        <v>1.2628186448175855E-2</v>
      </c>
      <c r="G854" s="6">
        <f t="shared" si="65"/>
        <v>-4.4149877619444097E-2</v>
      </c>
      <c r="H854" s="17">
        <f>0.01*Input!$F$58*(E854*$E$850)+10*(B854*$B$850+C854*$C$850+D854*$D$850+F854*$F$850)</f>
        <v>-268171.31485634041</v>
      </c>
      <c r="I854" s="6">
        <f t="shared" si="66"/>
        <v>-4.4149877619444104E-2</v>
      </c>
      <c r="J854" s="35">
        <f t="shared" si="67"/>
        <v>-1676.0707178521275</v>
      </c>
      <c r="K854" s="10"/>
    </row>
    <row r="855" spans="1:11" x14ac:dyDescent="0.25">
      <c r="A855" s="11" t="s">
        <v>458</v>
      </c>
      <c r="B855" s="7">
        <f>Yard!$E$82</f>
        <v>-0.43377639400526652</v>
      </c>
      <c r="C855" s="7">
        <f>Yard!$E$107</f>
        <v>-4.880927076252102E-2</v>
      </c>
      <c r="D855" s="7">
        <f>Yard!$E$127</f>
        <v>-3.8423967659633332E-3</v>
      </c>
      <c r="E855" s="9"/>
      <c r="F855" s="7">
        <f>Reactive!$E$82</f>
        <v>1.6835722079736177E-2</v>
      </c>
      <c r="G855" s="6">
        <f t="shared" si="65"/>
        <v>-5.8147373945857866E-2</v>
      </c>
      <c r="H855" s="17">
        <f>0.01*Input!$F$58*(E855*$E$850)+10*(B855*$B$850+C855*$C$850+D855*$D$850+F855*$F$850)</f>
        <v>-353193.67951399443</v>
      </c>
      <c r="I855" s="6">
        <f t="shared" si="66"/>
        <v>-5.8147373945857866E-2</v>
      </c>
      <c r="J855" s="35">
        <f t="shared" si="67"/>
        <v>-2207.4604969624652</v>
      </c>
      <c r="K855" s="10"/>
    </row>
    <row r="856" spans="1:11" x14ac:dyDescent="0.25">
      <c r="A856" s="11" t="s">
        <v>459</v>
      </c>
      <c r="B856" s="7">
        <f>Yard!$F$82</f>
        <v>-0.42191410397103235</v>
      </c>
      <c r="C856" s="7">
        <f>Yard!$F$107</f>
        <v>-4.7474505353093367E-2</v>
      </c>
      <c r="D856" s="7">
        <f>Yard!$F$127</f>
        <v>-3.7373204513128249E-3</v>
      </c>
      <c r="E856" s="9"/>
      <c r="F856" s="7">
        <f>Reactive!$F$82</f>
        <v>1.6375323079224489E-2</v>
      </c>
      <c r="G856" s="6">
        <f t="shared" si="65"/>
        <v>-5.655724358374678E-2</v>
      </c>
      <c r="H856" s="17">
        <f>0.01*Input!$F$58*(E856*$E$850)+10*(B856*$B$850+C856*$C$850+D856*$D$850+F856*$F$850)</f>
        <v>-343535.04911696434</v>
      </c>
      <c r="I856" s="6">
        <f t="shared" si="66"/>
        <v>-5.655724358374678E-2</v>
      </c>
      <c r="J856" s="35">
        <f t="shared" si="67"/>
        <v>-2147.0940569810273</v>
      </c>
      <c r="K856" s="10"/>
    </row>
    <row r="857" spans="1:11" x14ac:dyDescent="0.25">
      <c r="A857" s="11" t="s">
        <v>460</v>
      </c>
      <c r="B857" s="7">
        <f>Yard!$G$82</f>
        <v>-3.9901910349230914E-2</v>
      </c>
      <c r="C857" s="7">
        <f>Yard!$G$107</f>
        <v>-1.314013546130367E-3</v>
      </c>
      <c r="D857" s="7">
        <f>Yard!$G$127</f>
        <v>-1.6603523619200306E-5</v>
      </c>
      <c r="E857" s="9"/>
      <c r="F857" s="7">
        <f>Reactive!$G$82</f>
        <v>1.4688089992512893E-2</v>
      </c>
      <c r="G857" s="6">
        <f t="shared" si="65"/>
        <v>-4.1109239788828184E-3</v>
      </c>
      <c r="H857" s="17">
        <f>0.01*Input!$F$58*(E857*$E$850)+10*(B857*$B$850+C857*$C$850+D857*$D$850+F857*$F$850)</f>
        <v>-24970.213919821617</v>
      </c>
      <c r="I857" s="6">
        <f t="shared" si="66"/>
        <v>-4.1109239788828184E-3</v>
      </c>
      <c r="J857" s="35">
        <f t="shared" si="67"/>
        <v>-156.06383699888511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1.4923729634409969E-2</v>
      </c>
      <c r="G858" s="6">
        <f t="shared" si="65"/>
        <v>6.1236085235938554E-5</v>
      </c>
      <c r="H858" s="17">
        <f>0.01*Input!$F$58*(E858*$E$850)+10*(B858*$B$850+C858*$C$850+D858*$D$850+F858*$F$850)</f>
        <v>371.95485876373641</v>
      </c>
      <c r="I858" s="6">
        <f t="shared" si="66"/>
        <v>6.1236085235938568E-5</v>
      </c>
      <c r="J858" s="35">
        <f t="shared" si="67"/>
        <v>2.3247178672733524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-0.28411320173611221</v>
      </c>
      <c r="C863" s="7">
        <f>Yard!$K$107</f>
        <v>0</v>
      </c>
      <c r="D863" s="7">
        <f>Yard!$K$127</f>
        <v>-7.535628401082765E-4</v>
      </c>
      <c r="E863" s="9"/>
      <c r="F863" s="7">
        <f>Reactive!$K$82</f>
        <v>7.1440956258411502E-3</v>
      </c>
      <c r="G863" s="6">
        <f t="shared" si="65"/>
        <v>-2.7153399385964803E-2</v>
      </c>
      <c r="H863" s="17">
        <f>0.01*Input!$F$58*(E863*$E$850)+10*(B863*$B$850+C863*$C$850+D863*$D$850+F863*$F$850)</f>
        <v>-164932.79729832269</v>
      </c>
      <c r="I863" s="6">
        <f t="shared" si="66"/>
        <v>-2.7153399385964803E-2</v>
      </c>
      <c r="J863" s="35">
        <f t="shared" si="67"/>
        <v>-1030.8299831145168</v>
      </c>
      <c r="K863" s="10"/>
    </row>
    <row r="864" spans="1:11" x14ac:dyDescent="0.25">
      <c r="A864" s="11" t="s">
        <v>1665</v>
      </c>
      <c r="B864" s="7">
        <f>Yard!$L$82</f>
        <v>-0.48860147948333144</v>
      </c>
      <c r="C864" s="7">
        <f>Yard!$L$107</f>
        <v>-1.6090181073568844E-2</v>
      </c>
      <c r="D864" s="7">
        <f>Yard!$L$127</f>
        <v>-2.0331122329670786E-4</v>
      </c>
      <c r="E864" s="9"/>
      <c r="F864" s="7">
        <f>Reactive!$L$82</f>
        <v>1.3497221405457239E-2</v>
      </c>
      <c r="G864" s="6">
        <f t="shared" si="65"/>
        <v>-5.1021148105261815E-2</v>
      </c>
      <c r="H864" s="17">
        <f>0.01*Input!$F$58*(E864*$E$850)+10*(B864*$B$850+C864*$C$850+D864*$D$850+F864*$F$850)</f>
        <v>-309908.18345648726</v>
      </c>
      <c r="I864" s="6">
        <f t="shared" si="66"/>
        <v>-5.1021148105261822E-2</v>
      </c>
      <c r="J864" s="35">
        <f t="shared" si="67"/>
        <v>-1936.9261466030453</v>
      </c>
      <c r="K864" s="10"/>
    </row>
    <row r="865" spans="1:11" x14ac:dyDescent="0.25">
      <c r="A865" s="11" t="s">
        <v>1666</v>
      </c>
      <c r="B865" s="7">
        <f>Yard!$M$82</f>
        <v>-0.16358480185505006</v>
      </c>
      <c r="C865" s="7">
        <f>Yard!$M$107</f>
        <v>-5.3870264279898281E-3</v>
      </c>
      <c r="D865" s="7">
        <f>Yard!$M$127</f>
        <v>-6.8069024705101031E-5</v>
      </c>
      <c r="E865" s="9"/>
      <c r="F865" s="7">
        <f>Reactive!$M$82</f>
        <v>4.8855294281792009E-3</v>
      </c>
      <c r="G865" s="6">
        <f t="shared" si="65"/>
        <v>-1.7080483190954291E-2</v>
      </c>
      <c r="H865" s="17">
        <f>0.01*Input!$F$58*(E865*$E$850)+10*(B865*$B$850+C865*$C$850+D865*$D$850+F865*$F$850)</f>
        <v>-103748.77310379071</v>
      </c>
      <c r="I865" s="6">
        <f t="shared" si="66"/>
        <v>-1.7080483190954295E-2</v>
      </c>
      <c r="J865" s="35">
        <f t="shared" si="67"/>
        <v>-648.42983189869187</v>
      </c>
      <c r="K865" s="10"/>
    </row>
    <row r="866" spans="1:11" x14ac:dyDescent="0.25">
      <c r="A866" s="11" t="s">
        <v>1667</v>
      </c>
      <c r="B866" s="7">
        <f>Yard!$N$82</f>
        <v>-0.17956434368865457</v>
      </c>
      <c r="C866" s="7">
        <f>Yard!$N$107</f>
        <v>-2.0204890795158196E-2</v>
      </c>
      <c r="D866" s="7">
        <f>Yard!$N$127</f>
        <v>-1.5905832198495294E-3</v>
      </c>
      <c r="E866" s="9"/>
      <c r="F866" s="7">
        <f>Reactive!$N$82</f>
        <v>6.9692482752662524E-3</v>
      </c>
      <c r="G866" s="6">
        <f t="shared" si="65"/>
        <v>-2.4070454695328519E-2</v>
      </c>
      <c r="H866" s="17">
        <f>0.01*Input!$F$58*(E866*$E$850)+10*(B866*$B$850+C866*$C$850+D866*$D$850+F866*$F$850)</f>
        <v>-146206.64502121665</v>
      </c>
      <c r="I866" s="6">
        <f t="shared" si="66"/>
        <v>-2.4070454695328522E-2</v>
      </c>
      <c r="J866" s="35">
        <f t="shared" si="67"/>
        <v>-913.79153138260403</v>
      </c>
      <c r="K866" s="10"/>
    </row>
    <row r="867" spans="1:11" x14ac:dyDescent="0.25">
      <c r="A867" s="11" t="s">
        <v>1668</v>
      </c>
      <c r="B867" s="7">
        <f>Yard!$O$82</f>
        <v>-0.25175118715897177</v>
      </c>
      <c r="C867" s="7">
        <f>Yard!$O$107</f>
        <v>-2.832747938487213E-2</v>
      </c>
      <c r="D867" s="7">
        <f>Yard!$O$127</f>
        <v>-2.2300151892436053E-3</v>
      </c>
      <c r="E867" s="9"/>
      <c r="F867" s="7">
        <f>Reactive!$O$82</f>
        <v>9.770962825147736E-3</v>
      </c>
      <c r="G867" s="6">
        <f t="shared" si="65"/>
        <v>-3.3747042539314979E-2</v>
      </c>
      <c r="H867" s="17">
        <f>0.01*Input!$F$58*(E867*$E$850)+10*(B867*$B$850+C867*$C$850+D867*$D$850+F867*$F$850)</f>
        <v>-204983.32630247733</v>
      </c>
      <c r="I867" s="6">
        <f t="shared" si="66"/>
        <v>-3.3747042539314986E-2</v>
      </c>
      <c r="J867" s="35">
        <f t="shared" si="67"/>
        <v>-1281.1457893904833</v>
      </c>
      <c r="K867" s="10"/>
    </row>
    <row r="868" spans="1:11" x14ac:dyDescent="0.25">
      <c r="A868" s="11" t="s">
        <v>1669</v>
      </c>
      <c r="B868" s="7">
        <f>Yard!$P$82</f>
        <v>-2.3809000945413855E-2</v>
      </c>
      <c r="C868" s="7">
        <f>Yard!$P$107</f>
        <v>-7.8405643961123076E-4</v>
      </c>
      <c r="D868" s="7">
        <f>Yard!$P$127</f>
        <v>-9.9071274053514261E-6</v>
      </c>
      <c r="E868" s="9"/>
      <c r="F868" s="7">
        <f>Reactive!$P$82</f>
        <v>8.7642106720537908E-3</v>
      </c>
      <c r="G868" s="6">
        <f t="shared" si="65"/>
        <v>-2.4529400232495896E-3</v>
      </c>
      <c r="H868" s="17">
        <f>0.01*Input!$F$58*(E868*$E$850)+10*(B868*$B$850+C868*$C$850+D868*$D$850+F868*$F$850)</f>
        <v>-14899.433175526596</v>
      </c>
      <c r="I868" s="6">
        <f t="shared" si="66"/>
        <v>-2.4529400232495896E-3</v>
      </c>
      <c r="J868" s="35">
        <f t="shared" si="67"/>
        <v>-93.121457347041229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1.5942138410776668E-2</v>
      </c>
      <c r="G869" s="6">
        <f t="shared" si="65"/>
        <v>6.5414890947536715E-5</v>
      </c>
      <c r="H869" s="17">
        <f>0.01*Input!$F$58*(E869*$E$850)+10*(B869*$B$850+C869*$C$850+D869*$D$850+F869*$F$850)</f>
        <v>397.33739395144261</v>
      </c>
      <c r="I869" s="6">
        <f t="shared" si="66"/>
        <v>6.5414890947536715E-5</v>
      </c>
      <c r="J869" s="35">
        <f t="shared" si="67"/>
        <v>2.4833587121965164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28.927668067494555</v>
      </c>
      <c r="F873" s="9"/>
      <c r="G873" s="6">
        <f t="shared" si="65"/>
        <v>0</v>
      </c>
      <c r="H873" s="17">
        <f>0.01*Input!$F$58*(E873*$E$850)+10*(B873*$B$850+C873*$C$850+D873*$D$850+F873*$F$850)</f>
        <v>16940.042420324811</v>
      </c>
      <c r="I873" s="6">
        <f t="shared" si="66"/>
        <v>2.7888918698339648E-3</v>
      </c>
      <c r="J873" s="35">
        <f t="shared" si="67"/>
        <v>105.87526512703008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-2.0313463426013811E-4</v>
      </c>
      <c r="C875" s="7">
        <f>Adjust!$C$98</f>
        <v>-9.3982619176535831E-5</v>
      </c>
      <c r="D875" s="7">
        <f>Adjust!$D$98</f>
        <v>1.5323691789492777E-4</v>
      </c>
      <c r="E875" s="36">
        <f>Adjust!$E$98</f>
        <v>2.3319325054451667E-3</v>
      </c>
      <c r="F875" s="7">
        <f>Adjust!$G$98</f>
        <v>-3.1226910504125738E-4</v>
      </c>
      <c r="G875" s="6">
        <f t="shared" si="65"/>
        <v>4.1894281401750259E-5</v>
      </c>
      <c r="H875" s="17">
        <f>0.01*Input!$F$58*(E875*$E$850)+10*(B875*$B$850+C875*$C$850+D875*$D$850+F875*$F$850)</f>
        <v>255.83614979339313</v>
      </c>
      <c r="I875" s="6">
        <f t="shared" si="66"/>
        <v>4.2119101030842507E-5</v>
      </c>
      <c r="J875" s="35">
        <f t="shared" si="67"/>
        <v>1.598975936208707</v>
      </c>
      <c r="K875" s="10"/>
    </row>
    <row r="877" spans="1:11" x14ac:dyDescent="0.25">
      <c r="A877" s="11" t="s">
        <v>1677</v>
      </c>
      <c r="B877" s="6">
        <f>SUM($B$853:$B$875)</f>
        <v>-3.9729999999999999</v>
      </c>
      <c r="C877" s="6">
        <f>SUM($C$853:$C$875)</f>
        <v>-0.224</v>
      </c>
      <c r="D877" s="6">
        <f>SUM($D$853:$D$875)</f>
        <v>-1.2999999999999999E-2</v>
      </c>
      <c r="E877" s="35">
        <f>SUM($E$853:$E$875)</f>
        <v>28.93</v>
      </c>
      <c r="F877" s="6">
        <f>SUM($F$853:$F$875)</f>
        <v>0.17699999999999999</v>
      </c>
      <c r="G877" s="6">
        <f>SUM(G$853:G$875)</f>
        <v>-0.45020253627961371</v>
      </c>
      <c r="H877" s="17">
        <f>SUM($H$853:$H$875)</f>
        <v>-2717639.3567854459</v>
      </c>
      <c r="I877" s="6">
        <f>SUM($I$853:$I$875)</f>
        <v>-0.44741341959015074</v>
      </c>
      <c r="J877" s="35">
        <f>SUM($J$853:$J$875)</f>
        <v>-16985.245979909043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East Midlands in April 15 (DCP179)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15085590.726220313</v>
      </c>
      <c r="C8" s="33">
        <f>'M-ATW'!$D$40</f>
        <v>5050687.4691101294</v>
      </c>
      <c r="D8" s="33">
        <f>'M-ATW'!$D$41</f>
        <v>7204847.5913332505</v>
      </c>
      <c r="E8" s="33">
        <f>'M-ATW'!$D$42</f>
        <v>10101275.660621079</v>
      </c>
      <c r="F8" s="33">
        <f>'M-ATW'!$D$43</f>
        <v>735103.88106583501</v>
      </c>
      <c r="G8" s="33">
        <f>'M-ATW'!$D$44</f>
        <v>9280917.9865131453</v>
      </c>
      <c r="H8" s="33">
        <f>'M-ATW'!$D$45</f>
        <v>3376985.3734544609</v>
      </c>
      <c r="I8" s="33">
        <f>'M-ATW'!$D$46</f>
        <v>766799.24347849295</v>
      </c>
      <c r="J8" s="33">
        <f>'M-ATW'!$D$47</f>
        <v>0</v>
      </c>
      <c r="K8" s="33">
        <f>'M-ATW'!$D$48</f>
        <v>0</v>
      </c>
      <c r="L8" s="33">
        <f>'M-ATW'!$D$49</f>
        <v>3089127.6616723416</v>
      </c>
      <c r="M8" s="33">
        <f>'M-ATW'!$D$50</f>
        <v>5836237.6685579233</v>
      </c>
      <c r="N8" s="33">
        <f>'M-ATW'!$D$51</f>
        <v>1953984.6330379304</v>
      </c>
      <c r="O8" s="33">
        <f>'M-ATW'!$D$52</f>
        <v>2787375.2955309912</v>
      </c>
      <c r="P8" s="33">
        <f>'M-ATW'!$D$53</f>
        <v>3907930.8580562822</v>
      </c>
      <c r="Q8" s="33">
        <f>'M-ATW'!$D$54</f>
        <v>284393.30211462441</v>
      </c>
      <c r="R8" s="33">
        <f>'M-ATW'!$D$55</f>
        <v>6893426.8702682629</v>
      </c>
      <c r="S8" s="33">
        <f>'M-ATW'!$D$56</f>
        <v>4488417.0079709701</v>
      </c>
      <c r="T8" s="33">
        <f>'M-ATW'!$D$57</f>
        <v>4840522.7794301258</v>
      </c>
      <c r="U8" s="33">
        <f>'M-ATW'!$D$58</f>
        <v>8973545.4846647456</v>
      </c>
      <c r="V8" s="33">
        <f>'M-ATW'!$D$59</f>
        <v>0</v>
      </c>
      <c r="W8" s="33">
        <f>'M-ATW'!$D$60</f>
        <v>32144371.686030731</v>
      </c>
      <c r="X8" s="33">
        <f>'M-ATW'!$D$61</f>
        <v>-30320.898167526593</v>
      </c>
      <c r="Y8" s="17">
        <f t="shared" ref="Y8:Y34" si="0">SUM($B8:$X8)</f>
        <v>126771220.28096412</v>
      </c>
      <c r="Z8" s="10"/>
    </row>
    <row r="9" spans="1:26" x14ac:dyDescent="0.25">
      <c r="A9" s="11" t="s">
        <v>172</v>
      </c>
      <c r="B9" s="33">
        <f>'M-ATW'!$F$71</f>
        <v>9468200.222395936</v>
      </c>
      <c r="C9" s="33">
        <f>'M-ATW'!$F$72</f>
        <v>3169973.3266104842</v>
      </c>
      <c r="D9" s="33">
        <f>'M-ATW'!$F$73</f>
        <v>4345366.6582710091</v>
      </c>
      <c r="E9" s="33">
        <f>'M-ATW'!$F$74</f>
        <v>6092251.904740816</v>
      </c>
      <c r="F9" s="33">
        <f>'M-ATW'!$F$75</f>
        <v>461374.75532159721</v>
      </c>
      <c r="G9" s="33">
        <f>'M-ATW'!$F$76</f>
        <v>5597480.1778255347</v>
      </c>
      <c r="H9" s="33">
        <f>'M-ATW'!$F$77</f>
        <v>2036717.5656747548</v>
      </c>
      <c r="I9" s="33">
        <f>'M-ATW'!$F$78</f>
        <v>454781.31448432215</v>
      </c>
      <c r="J9" s="33">
        <f>'M-ATW'!$F$79</f>
        <v>0</v>
      </c>
      <c r="K9" s="33">
        <f>'M-ATW'!$F$80</f>
        <v>0</v>
      </c>
      <c r="L9" s="33">
        <f>'M-ATW'!$F$81</f>
        <v>1978681.5937521816</v>
      </c>
      <c r="M9" s="33">
        <f>'M-ATW'!$F$82</f>
        <v>3663009.8081177822</v>
      </c>
      <c r="N9" s="33">
        <f>'M-ATW'!$F$83</f>
        <v>1226383.3795339426</v>
      </c>
      <c r="O9" s="33">
        <f>'M-ATW'!$F$84</f>
        <v>1681113.6557362378</v>
      </c>
      <c r="P9" s="33">
        <f>'M-ATW'!$F$85</f>
        <v>2356939.8572501638</v>
      </c>
      <c r="Q9" s="33">
        <f>'M-ATW'!$F$86</f>
        <v>178494.351013343</v>
      </c>
      <c r="R9" s="33">
        <f>'M-ATW'!$F$87</f>
        <v>4157543.5015898971</v>
      </c>
      <c r="S9" s="33">
        <f>'M-ATW'!$F$88</f>
        <v>2707040.9703481896</v>
      </c>
      <c r="T9" s="33">
        <f>'M-ATW'!$F$89</f>
        <v>2870867.8720576768</v>
      </c>
      <c r="U9" s="33">
        <f>'M-ATW'!$F$90</f>
        <v>5322124.2010982111</v>
      </c>
      <c r="V9" s="33">
        <f>'M-ATW'!$F$91</f>
        <v>0</v>
      </c>
      <c r="W9" s="33">
        <f>'M-ATW'!$F$92</f>
        <v>20589461.998292796</v>
      </c>
      <c r="X9" s="33">
        <f>'M-ATW'!$F$93</f>
        <v>-13654.440373732881</v>
      </c>
      <c r="Y9" s="17">
        <f t="shared" si="0"/>
        <v>78344152.673741132</v>
      </c>
      <c r="Z9" s="10"/>
    </row>
    <row r="10" spans="1:26" x14ac:dyDescent="0.25">
      <c r="A10" s="11" t="s">
        <v>211</v>
      </c>
      <c r="B10" s="33">
        <f>'M-ATW'!$C$103</f>
        <v>103396.74345139504</v>
      </c>
      <c r="C10" s="33">
        <f>'M-ATW'!$C$104</f>
        <v>34617.446938227957</v>
      </c>
      <c r="D10" s="33">
        <f>'M-ATW'!$C$105</f>
        <v>60716.679103576433</v>
      </c>
      <c r="E10" s="33">
        <f>'M-ATW'!$C$106</f>
        <v>85125.452696661901</v>
      </c>
      <c r="F10" s="33">
        <f>'M-ATW'!$C$107</f>
        <v>5038.4070985420758</v>
      </c>
      <c r="G10" s="33">
        <f>'M-ATW'!$C$108</f>
        <v>78212.135930755088</v>
      </c>
      <c r="H10" s="33">
        <f>'M-ATW'!$C$109</f>
        <v>28458.52527181125</v>
      </c>
      <c r="I10" s="33">
        <f>'M-ATW'!$C$110</f>
        <v>0</v>
      </c>
      <c r="J10" s="9"/>
      <c r="K10" s="9"/>
      <c r="L10" s="33">
        <f>'M-ATW'!$C$111</f>
        <v>19146.196256893287</v>
      </c>
      <c r="M10" s="33">
        <f>'M-ATW'!$C$112</f>
        <v>40001.613452789526</v>
      </c>
      <c r="N10" s="33">
        <f>'M-ATW'!$C$113</f>
        <v>13392.624225117834</v>
      </c>
      <c r="O10" s="33">
        <f>'M-ATW'!$C$114</f>
        <v>23489.764247556275</v>
      </c>
      <c r="P10" s="33">
        <f>'M-ATW'!$C$115</f>
        <v>32932.908137153194</v>
      </c>
      <c r="Q10" s="33">
        <f>'M-ATW'!$C$116</f>
        <v>1949.2336648727569</v>
      </c>
      <c r="R10" s="33">
        <f>'M-ATW'!$C$117</f>
        <v>58092.274944097451</v>
      </c>
      <c r="S10" s="33">
        <f>'M-ATW'!$C$118</f>
        <v>37824.780011145005</v>
      </c>
      <c r="T10" s="33">
        <f>'M-ATW'!$C$119</f>
        <v>0</v>
      </c>
      <c r="U10" s="9"/>
      <c r="V10" s="9"/>
      <c r="W10" s="33">
        <f>'M-ATW'!$C$120</f>
        <v>199228.55778711644</v>
      </c>
      <c r="X10" s="33">
        <f>'M-ATW'!$C$121</f>
        <v>571.32509143687651</v>
      </c>
      <c r="Y10" s="17">
        <f t="shared" si="0"/>
        <v>822194.66830914828</v>
      </c>
      <c r="Z10" s="10"/>
    </row>
    <row r="11" spans="1:26" x14ac:dyDescent="0.25">
      <c r="A11" s="11" t="s">
        <v>173</v>
      </c>
      <c r="B11" s="33">
        <f>'M-ATW'!$D$131</f>
        <v>2446053.9944625837</v>
      </c>
      <c r="C11" s="33">
        <f>'M-ATW'!$D$132</f>
        <v>818944.01636695431</v>
      </c>
      <c r="D11" s="33">
        <f>'M-ATW'!$D$133</f>
        <v>1168230.4359247563</v>
      </c>
      <c r="E11" s="33">
        <f>'M-ATW'!$D$134</f>
        <v>1637871.9353617583</v>
      </c>
      <c r="F11" s="33">
        <f>'M-ATW'!$D$135</f>
        <v>119193.46197698069</v>
      </c>
      <c r="G11" s="33">
        <f>'M-ATW'!$D$136</f>
        <v>1504854.9921039781</v>
      </c>
      <c r="H11" s="33">
        <f>'M-ATW'!$D$137</f>
        <v>547561.49175005581</v>
      </c>
      <c r="I11" s="33">
        <f>'M-ATW'!$D$138</f>
        <v>47765.304538483651</v>
      </c>
      <c r="J11" s="33">
        <f>'M-ATW'!$D$139</f>
        <v>0</v>
      </c>
      <c r="K11" s="33">
        <f>'M-ATW'!$D$140</f>
        <v>0</v>
      </c>
      <c r="L11" s="33">
        <f>'M-ATW'!$D$141</f>
        <v>500886.7861637717</v>
      </c>
      <c r="M11" s="33">
        <f>'M-ATW'!$D$142</f>
        <v>946317.09960130183</v>
      </c>
      <c r="N11" s="33">
        <f>'M-ATW'!$D$143</f>
        <v>316828.95310513629</v>
      </c>
      <c r="O11" s="33">
        <f>'M-ATW'!$D$144</f>
        <v>451959.13103020861</v>
      </c>
      <c r="P11" s="33">
        <f>'M-ATW'!$D$145</f>
        <v>633651.67853968171</v>
      </c>
      <c r="Q11" s="33">
        <f>'M-ATW'!$D$146</f>
        <v>46112.968677241442</v>
      </c>
      <c r="R11" s="33">
        <f>'M-ATW'!$D$147</f>
        <v>1117735.1048141606</v>
      </c>
      <c r="S11" s="33">
        <f>'M-ATW'!$D$148</f>
        <v>727774.63941658661</v>
      </c>
      <c r="T11" s="33">
        <f>'M-ATW'!$D$149</f>
        <v>301524.87323291448</v>
      </c>
      <c r="U11" s="33">
        <f>'M-ATW'!$D$150</f>
        <v>1366258.4396143546</v>
      </c>
      <c r="V11" s="33">
        <f>'M-ATW'!$D$151</f>
        <v>0</v>
      </c>
      <c r="W11" s="33">
        <f>'M-ATW'!$D$152</f>
        <v>5212051.0352600133</v>
      </c>
      <c r="X11" s="33">
        <f>'M-ATW'!$D$153</f>
        <v>-63.114634980684286</v>
      </c>
      <c r="Y11" s="17">
        <f t="shared" si="0"/>
        <v>19911513.227305945</v>
      </c>
      <c r="Z11" s="10"/>
    </row>
    <row r="12" spans="1:26" x14ac:dyDescent="0.25">
      <c r="A12" s="11" t="s">
        <v>174</v>
      </c>
      <c r="B12" s="33">
        <f>'M-ATW'!$F$163</f>
        <v>3979343.6933604307</v>
      </c>
      <c r="C12" s="33">
        <f>'M-ATW'!$F$164</f>
        <v>1332292.6289127548</v>
      </c>
      <c r="D12" s="33">
        <f>'M-ATW'!$F$165</f>
        <v>1938813.0825487806</v>
      </c>
      <c r="E12" s="33">
        <f>'M-ATW'!$F$166</f>
        <v>2718237.2913483968</v>
      </c>
      <c r="F12" s="33">
        <f>'M-ATW'!$F$167</f>
        <v>193908.94570669695</v>
      </c>
      <c r="G12" s="33">
        <f>'M-ATW'!$F$168</f>
        <v>2497480.3397588874</v>
      </c>
      <c r="H12" s="33">
        <f>'M-ATW'!$F$169</f>
        <v>908741.41869499371</v>
      </c>
      <c r="I12" s="33">
        <f>'M-ATW'!$F$170</f>
        <v>41153.463257164367</v>
      </c>
      <c r="J12" s="33">
        <f>'M-ATW'!$F$171</f>
        <v>0</v>
      </c>
      <c r="K12" s="33">
        <f>'M-ATW'!$F$172</f>
        <v>0</v>
      </c>
      <c r="L12" s="33">
        <f>'M-ATW'!$F$173</f>
        <v>799035.63367233286</v>
      </c>
      <c r="M12" s="33">
        <f>'M-ATW'!$F$174</f>
        <v>1539508.5270981237</v>
      </c>
      <c r="N12" s="33">
        <f>'M-ATW'!$F$175</f>
        <v>515430.68929265894</v>
      </c>
      <c r="O12" s="33">
        <f>'M-ATW'!$F$176</f>
        <v>750078.27999713691</v>
      </c>
      <c r="P12" s="33">
        <f>'M-ATW'!$F$177</f>
        <v>1051618.0081879466</v>
      </c>
      <c r="Q12" s="33">
        <f>'M-ATW'!$F$178</f>
        <v>75018.520238439756</v>
      </c>
      <c r="R12" s="33">
        <f>'M-ATW'!$F$179</f>
        <v>1855010.2594461972</v>
      </c>
      <c r="S12" s="33">
        <f>'M-ATW'!$F$180</f>
        <v>1207825.9123005592</v>
      </c>
      <c r="T12" s="33">
        <f>'M-ATW'!$F$181</f>
        <v>259786.7408489848</v>
      </c>
      <c r="U12" s="33">
        <f>'M-ATW'!$F$182</f>
        <v>1177136.1459479355</v>
      </c>
      <c r="V12" s="33">
        <f>'M-ATW'!$F$183</f>
        <v>0</v>
      </c>
      <c r="W12" s="33">
        <f>'M-ATW'!$F$184</f>
        <v>8314482.6670070039</v>
      </c>
      <c r="X12" s="33">
        <f>'M-ATW'!$F$185</f>
        <v>-4597.1999752583552</v>
      </c>
      <c r="Y12" s="17">
        <f t="shared" si="0"/>
        <v>31150305.047650166</v>
      </c>
      <c r="Z12" s="10"/>
    </row>
    <row r="13" spans="1:26" x14ac:dyDescent="0.25">
      <c r="A13" s="11" t="s">
        <v>212</v>
      </c>
      <c r="B13" s="33">
        <f>'M-ATW'!$C$195</f>
        <v>1676.2314233406457</v>
      </c>
      <c r="C13" s="33">
        <f>'M-ATW'!$C$196</f>
        <v>561.20580220171564</v>
      </c>
      <c r="D13" s="33">
        <f>'M-ATW'!$C$197</f>
        <v>1195.4614698365694</v>
      </c>
      <c r="E13" s="33">
        <f>'M-ATW'!$C$198</f>
        <v>1676.0501447659133</v>
      </c>
      <c r="F13" s="33">
        <f>'M-ATW'!$C$199</f>
        <v>81.680873306506925</v>
      </c>
      <c r="G13" s="33">
        <f>'M-ATW'!$C$200</f>
        <v>1539.9326241037866</v>
      </c>
      <c r="H13" s="33">
        <f>'M-ATW'!$C$201</f>
        <v>560.32495441300694</v>
      </c>
      <c r="I13" s="33">
        <f>'M-ATW'!$C$202</f>
        <v>0</v>
      </c>
      <c r="J13" s="9"/>
      <c r="K13" s="9"/>
      <c r="L13" s="33">
        <f>'M-ATW'!$C$203</f>
        <v>304.74933720099011</v>
      </c>
      <c r="M13" s="33">
        <f>'M-ATW'!$C$204</f>
        <v>648.49200483196682</v>
      </c>
      <c r="N13" s="33">
        <f>'M-ATW'!$C$205</f>
        <v>217.11648566270969</v>
      </c>
      <c r="O13" s="33">
        <f>'M-ATW'!$C$206</f>
        <v>462.4941368350307</v>
      </c>
      <c r="P13" s="33">
        <f>'M-ATW'!$C$207</f>
        <v>648.42187268629516</v>
      </c>
      <c r="Q13" s="33">
        <f>'M-ATW'!$C$208</f>
        <v>31.600286541220662</v>
      </c>
      <c r="R13" s="33">
        <f>'M-ATW'!$C$209</f>
        <v>1143.789110605856</v>
      </c>
      <c r="S13" s="33">
        <f>'M-ATW'!$C$210</f>
        <v>744.7388061397578</v>
      </c>
      <c r="T13" s="33">
        <f>'M-ATW'!$C$211</f>
        <v>0</v>
      </c>
      <c r="U13" s="9"/>
      <c r="V13" s="9"/>
      <c r="W13" s="33">
        <f>'M-ATW'!$C$212</f>
        <v>3171.1139968741054</v>
      </c>
      <c r="X13" s="33">
        <f>'M-ATW'!$C$213</f>
        <v>25.113721206388814</v>
      </c>
      <c r="Y13" s="17">
        <f t="shared" si="0"/>
        <v>14688.517050552467</v>
      </c>
      <c r="Z13" s="10"/>
    </row>
    <row r="14" spans="1:26" x14ac:dyDescent="0.25">
      <c r="A14" s="11" t="s">
        <v>175</v>
      </c>
      <c r="B14" s="33">
        <f>'M-ATW'!$F$223</f>
        <v>1791130.6525198931</v>
      </c>
      <c r="C14" s="33">
        <f>'M-ATW'!$F$224</f>
        <v>599674.30552769941</v>
      </c>
      <c r="D14" s="33">
        <f>'M-ATW'!$F$225</f>
        <v>860207.24033669336</v>
      </c>
      <c r="E14" s="33">
        <f>'M-ATW'!$F$226</f>
        <v>1206020.0232903382</v>
      </c>
      <c r="F14" s="33">
        <f>'M-ATW'!$F$227</f>
        <v>87279.783606673867</v>
      </c>
      <c r="G14" s="33">
        <f>'M-ATW'!$F$228</f>
        <v>1108075.1879572112</v>
      </c>
      <c r="H14" s="33">
        <f>'M-ATW'!$F$229</f>
        <v>403187.88592432794</v>
      </c>
      <c r="I14" s="33">
        <f>'M-ATW'!$F$230</f>
        <v>78887.823746497219</v>
      </c>
      <c r="J14" s="33">
        <f>'M-ATW'!$F$231</f>
        <v>0</v>
      </c>
      <c r="K14" s="33">
        <f>'M-ATW'!$F$232</f>
        <v>0</v>
      </c>
      <c r="L14" s="33">
        <f>'M-ATW'!$F$233</f>
        <v>360723.11562849267</v>
      </c>
      <c r="M14" s="33">
        <f>'M-ATW'!$F$234</f>
        <v>692943.64226494194</v>
      </c>
      <c r="N14" s="33">
        <f>'M-ATW'!$F$235</f>
        <v>231998.98726564186</v>
      </c>
      <c r="O14" s="33">
        <f>'M-ATW'!$F$236</f>
        <v>332792.66221198346</v>
      </c>
      <c r="P14" s="33">
        <f>'M-ATW'!$F$237</f>
        <v>466578.9770319254</v>
      </c>
      <c r="Q14" s="33">
        <f>'M-ATW'!$F$238</f>
        <v>33766.364873169303</v>
      </c>
      <c r="R14" s="33">
        <f>'M-ATW'!$F$239</f>
        <v>823025.83494885184</v>
      </c>
      <c r="S14" s="33">
        <f>'M-ATW'!$F$240</f>
        <v>535884.86903614271</v>
      </c>
      <c r="T14" s="33">
        <f>'M-ATW'!$F$241</f>
        <v>497989.93819077627</v>
      </c>
      <c r="U14" s="33">
        <f>'M-ATW'!$F$242</f>
        <v>138876.07417437414</v>
      </c>
      <c r="V14" s="33">
        <f>'M-ATW'!$F$243</f>
        <v>0</v>
      </c>
      <c r="W14" s="33">
        <f>'M-ATW'!$F$244</f>
        <v>3753557.3710243097</v>
      </c>
      <c r="X14" s="33">
        <f>'M-ATW'!$F$245</f>
        <v>2591.8277583178606</v>
      </c>
      <c r="Y14" s="17">
        <f t="shared" si="0"/>
        <v>14005192.567318263</v>
      </c>
      <c r="Z14" s="10"/>
    </row>
    <row r="15" spans="1:26" x14ac:dyDescent="0.25">
      <c r="A15" s="11" t="s">
        <v>176</v>
      </c>
      <c r="B15" s="33">
        <f>'M-ATW'!$F$255</f>
        <v>0</v>
      </c>
      <c r="C15" s="33">
        <f>'M-ATW'!$F$256</f>
        <v>0</v>
      </c>
      <c r="D15" s="33">
        <f>'M-ATW'!$F$257</f>
        <v>0</v>
      </c>
      <c r="E15" s="33">
        <f>'M-ATW'!$F$258</f>
        <v>0</v>
      </c>
      <c r="F15" s="33">
        <f>'M-ATW'!$F$259</f>
        <v>0</v>
      </c>
      <c r="G15" s="33">
        <f>'M-ATW'!$F$260</f>
        <v>0</v>
      </c>
      <c r="H15" s="33">
        <f>'M-ATW'!$F$261</f>
        <v>0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0</v>
      </c>
      <c r="M15" s="33">
        <f>'M-ATW'!$F$266</f>
        <v>0</v>
      </c>
      <c r="N15" s="33">
        <f>'M-ATW'!$F$267</f>
        <v>0</v>
      </c>
      <c r="O15" s="33">
        <f>'M-ATW'!$F$268</f>
        <v>0</v>
      </c>
      <c r="P15" s="33">
        <f>'M-ATW'!$F$269</f>
        <v>0</v>
      </c>
      <c r="Q15" s="33">
        <f>'M-ATW'!$F$270</f>
        <v>0</v>
      </c>
      <c r="R15" s="33">
        <f>'M-ATW'!$F$271</f>
        <v>0</v>
      </c>
      <c r="S15" s="33">
        <f>'M-ATW'!$F$272</f>
        <v>0</v>
      </c>
      <c r="T15" s="33">
        <f>'M-ATW'!$F$273</f>
        <v>0</v>
      </c>
      <c r="U15" s="33">
        <f>'M-ATW'!$F$274</f>
        <v>0</v>
      </c>
      <c r="V15" s="33">
        <f>'M-ATW'!$F$275</f>
        <v>0</v>
      </c>
      <c r="W15" s="33">
        <f>'M-ATW'!$F$276</f>
        <v>0</v>
      </c>
      <c r="X15" s="33">
        <f>'M-ATW'!$F$277</f>
        <v>0</v>
      </c>
      <c r="Y15" s="17">
        <f t="shared" si="0"/>
        <v>0</v>
      </c>
      <c r="Z15" s="10"/>
    </row>
    <row r="16" spans="1:26" x14ac:dyDescent="0.25">
      <c r="A16" s="11" t="s">
        <v>192</v>
      </c>
      <c r="B16" s="33">
        <f>'M-ATW'!$F$287</f>
        <v>48656.798134635421</v>
      </c>
      <c r="C16" s="33">
        <f>'M-ATW'!$F$288</f>
        <v>16199.535416714427</v>
      </c>
      <c r="D16" s="33">
        <f>'M-ATW'!$F$289</f>
        <v>23001.657741784915</v>
      </c>
      <c r="E16" s="33">
        <f>'M-ATW'!$F$290</f>
        <v>26743.499558777745</v>
      </c>
      <c r="F16" s="33">
        <f>'M-ATW'!$F$291</f>
        <v>2099.9999058337498</v>
      </c>
      <c r="G16" s="33">
        <f>'M-ATW'!$F$292</f>
        <v>19664.369258758783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9702.8891976862633</v>
      </c>
      <c r="M16" s="33">
        <f>'M-ATW'!$F$298</f>
        <v>18824.097992477316</v>
      </c>
      <c r="N16" s="33">
        <f>'M-ATW'!$F$299</f>
        <v>6267.1950027014227</v>
      </c>
      <c r="O16" s="33">
        <f>'M-ATW'!$F$300</f>
        <v>9521.6743770167523</v>
      </c>
      <c r="P16" s="33">
        <f>'M-ATW'!$F$301</f>
        <v>15957.531875184688</v>
      </c>
      <c r="Q16" s="33">
        <f>'M-ATW'!$F$302</f>
        <v>1253.045262889987</v>
      </c>
      <c r="R16" s="33">
        <f>'M-ATW'!$F$303</f>
        <v>21006.283560707816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33967.707693149816</v>
      </c>
      <c r="W16" s="33">
        <f>'M-ATW'!$F$308</f>
        <v>100964.83893124445</v>
      </c>
      <c r="X16" s="33">
        <f>'M-ATW'!$F$309</f>
        <v>44.541411182189066</v>
      </c>
      <c r="Y16" s="17">
        <f t="shared" si="0"/>
        <v>353875.66532074573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0</v>
      </c>
      <c r="C18" s="33">
        <f>'M-ATW'!$G$352</f>
        <v>0</v>
      </c>
      <c r="D18" s="33">
        <f>'M-ATW'!$G$353</f>
        <v>0</v>
      </c>
      <c r="E18" s="33">
        <f>'M-ATW'!$G$354</f>
        <v>0</v>
      </c>
      <c r="F18" s="33">
        <f>'M-ATW'!$G$355</f>
        <v>0</v>
      </c>
      <c r="G18" s="33">
        <f>'M-ATW'!$G$356</f>
        <v>0</v>
      </c>
      <c r="H18" s="33">
        <f>'M-ATW'!$G$357</f>
        <v>0</v>
      </c>
      <c r="I18" s="33">
        <f>'M-ATW'!$G$358</f>
        <v>0</v>
      </c>
      <c r="J18" s="33">
        <f>'M-ATW'!$G$359</f>
        <v>0</v>
      </c>
      <c r="K18" s="33">
        <f>'M-ATW'!$G$360</f>
        <v>0</v>
      </c>
      <c r="L18" s="33">
        <f>'M-ATW'!$G$361</f>
        <v>0</v>
      </c>
      <c r="M18" s="33">
        <f>'M-ATW'!$G$362</f>
        <v>0</v>
      </c>
      <c r="N18" s="33">
        <f>'M-ATW'!$G$363</f>
        <v>0</v>
      </c>
      <c r="O18" s="33">
        <f>'M-ATW'!$G$364</f>
        <v>0</v>
      </c>
      <c r="P18" s="33">
        <f>'M-ATW'!$G$365</f>
        <v>0</v>
      </c>
      <c r="Q18" s="33">
        <f>'M-ATW'!$G$366</f>
        <v>0</v>
      </c>
      <c r="R18" s="33">
        <f>'M-ATW'!$G$367</f>
        <v>0</v>
      </c>
      <c r="S18" s="33">
        <f>'M-ATW'!$G$368</f>
        <v>0</v>
      </c>
      <c r="T18" s="33">
        <f>'M-ATW'!$G$369</f>
        <v>0</v>
      </c>
      <c r="U18" s="33">
        <f>'M-ATW'!$G$370</f>
        <v>0</v>
      </c>
      <c r="V18" s="33">
        <f>'M-ATW'!$G$371</f>
        <v>0</v>
      </c>
      <c r="W18" s="33">
        <f>'M-ATW'!$G$372</f>
        <v>0</v>
      </c>
      <c r="X18" s="33">
        <f>'M-ATW'!$G$373</f>
        <v>0</v>
      </c>
      <c r="Y18" s="17">
        <f t="shared" si="0"/>
        <v>0</v>
      </c>
      <c r="Z18" s="10"/>
    </row>
    <row r="19" spans="1:26" x14ac:dyDescent="0.25">
      <c r="A19" s="11" t="s">
        <v>179</v>
      </c>
      <c r="B19" s="33">
        <f>'M-ATW'!$I$383</f>
        <v>6042120.1817026371</v>
      </c>
      <c r="C19" s="33">
        <f>'M-ATW'!$I$384</f>
        <v>2022914.5309862783</v>
      </c>
      <c r="D19" s="33">
        <f>'M-ATW'!$I$385</f>
        <v>2903891.735358885</v>
      </c>
      <c r="E19" s="33">
        <f>'M-ATW'!$I$386</f>
        <v>4071288.1897382881</v>
      </c>
      <c r="F19" s="33">
        <f>'M-ATW'!$I$387</f>
        <v>294425.72558434063</v>
      </c>
      <c r="G19" s="33">
        <f>'M-ATW'!$I$388</f>
        <v>4402784.8996817116</v>
      </c>
      <c r="H19" s="33">
        <f>'M-ATW'!$I$389</f>
        <v>2565724.6320742704</v>
      </c>
      <c r="I19" s="33">
        <f>'M-ATW'!$I$390</f>
        <v>625462.29862317222</v>
      </c>
      <c r="J19" s="33">
        <f>'M-ATW'!$I$391</f>
        <v>0</v>
      </c>
      <c r="K19" s="33">
        <f>'M-ATW'!$I$392</f>
        <v>0</v>
      </c>
      <c r="L19" s="33">
        <f>'M-ATW'!$I$393</f>
        <v>1215967.1684571283</v>
      </c>
      <c r="M19" s="33">
        <f>'M-ATW'!$I$394</f>
        <v>2337545.1477094502</v>
      </c>
      <c r="N19" s="33">
        <f>'M-ATW'!$I$395</f>
        <v>782615.02650306467</v>
      </c>
      <c r="O19" s="33">
        <f>'M-ATW'!$I$396</f>
        <v>1123443.0682159851</v>
      </c>
      <c r="P19" s="33">
        <f>'M-ATW'!$I$397</f>
        <v>1575079.552649304</v>
      </c>
      <c r="Q19" s="33">
        <f>'M-ATW'!$I$398</f>
        <v>113905.94783014877</v>
      </c>
      <c r="R19" s="33">
        <f>'M-ATW'!$I$399</f>
        <v>3270180.3609924926</v>
      </c>
      <c r="S19" s="33">
        <f>'M-ATW'!$I$400</f>
        <v>3410154.5617865594</v>
      </c>
      <c r="T19" s="33">
        <f>'M-ATW'!$I$401</f>
        <v>3948314.4120304682</v>
      </c>
      <c r="U19" s="33">
        <f>'M-ATW'!$I$402</f>
        <v>239128.66674326407</v>
      </c>
      <c r="V19" s="33">
        <f>'M-ATW'!$I$403</f>
        <v>0</v>
      </c>
      <c r="W19" s="33">
        <f>'M-ATW'!$I$404</f>
        <v>12652925.000754504</v>
      </c>
      <c r="X19" s="33">
        <f>'M-ATW'!$I$405</f>
        <v>-17701.081231466596</v>
      </c>
      <c r="Y19" s="17">
        <f t="shared" si="0"/>
        <v>53580170.026190482</v>
      </c>
      <c r="Z19" s="10"/>
    </row>
    <row r="20" spans="1:26" x14ac:dyDescent="0.25">
      <c r="A20" s="11" t="s">
        <v>180</v>
      </c>
      <c r="B20" s="33">
        <f>'M-ATW'!$I$415</f>
        <v>125420.50250616053</v>
      </c>
      <c r="C20" s="33">
        <f>'M-ATW'!$I$416</f>
        <v>41991.047740433649</v>
      </c>
      <c r="D20" s="33">
        <f>'M-ATW'!$I$417</f>
        <v>60142.296304272058</v>
      </c>
      <c r="E20" s="33">
        <f>'M-ATW'!$I$418</f>
        <v>84320.16168710991</v>
      </c>
      <c r="F20" s="33">
        <f>'M-ATW'!$I$419</f>
        <v>6111.6001242999255</v>
      </c>
      <c r="G20" s="33">
        <f>'M-ATW'!$I$420</f>
        <v>196255.92595944589</v>
      </c>
      <c r="H20" s="33">
        <f>'M-ATW'!$I$421</f>
        <v>71410.327338514486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25325.378650924376</v>
      </c>
      <c r="M20" s="33">
        <f>'M-ATW'!$I$426</f>
        <v>48522.05488139447</v>
      </c>
      <c r="N20" s="33">
        <f>'M-ATW'!$I$427</f>
        <v>16245.285916379555</v>
      </c>
      <c r="O20" s="33">
        <f>'M-ATW'!$I$428</f>
        <v>23267.549911352293</v>
      </c>
      <c r="P20" s="33">
        <f>'M-ATW'!$I$429</f>
        <v>32621.361190839085</v>
      </c>
      <c r="Q20" s="33">
        <f>'M-ATW'!$I$430</f>
        <v>2364.4251993796006</v>
      </c>
      <c r="R20" s="33">
        <f>'M-ATW'!$I$431</f>
        <v>145769.61841750963</v>
      </c>
      <c r="S20" s="33">
        <f>'M-ATW'!$I$432</f>
        <v>94912.856386786792</v>
      </c>
      <c r="T20" s="33">
        <f>'M-ATW'!$I$433</f>
        <v>0</v>
      </c>
      <c r="U20" s="33">
        <f>'M-ATW'!$I$434</f>
        <v>2092.9788746779996</v>
      </c>
      <c r="V20" s="33">
        <f>'M-ATW'!$I$435</f>
        <v>0</v>
      </c>
      <c r="W20" s="33">
        <f>'M-ATW'!$I$436</f>
        <v>263526.9479293949</v>
      </c>
      <c r="X20" s="33">
        <f>'M-ATW'!$I$437</f>
        <v>79.334600611581351</v>
      </c>
      <c r="Y20" s="17">
        <f t="shared" si="0"/>
        <v>1240379.6536194868</v>
      </c>
      <c r="Z20" s="10"/>
    </row>
    <row r="21" spans="1:26" x14ac:dyDescent="0.25">
      <c r="A21" s="11" t="s">
        <v>193</v>
      </c>
      <c r="B21" s="33">
        <f>'M-ATW'!$I$447</f>
        <v>12446196.990827655</v>
      </c>
      <c r="C21" s="33">
        <f>'M-ATW'!$I$448</f>
        <v>4095426.9566092603</v>
      </c>
      <c r="D21" s="33">
        <f>'M-ATW'!$I$449</f>
        <v>6591547.0652513783</v>
      </c>
      <c r="E21" s="33">
        <f>'M-ATW'!$I$450</f>
        <v>10653670.208385952</v>
      </c>
      <c r="F21" s="33">
        <f>'M-ATW'!$I$451</f>
        <v>836566.1489149112</v>
      </c>
      <c r="G21" s="33">
        <f>'M-ATW'!$I$452</f>
        <v>7833593.5234765364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2473810.2369171269</v>
      </c>
      <c r="M21" s="33">
        <f>'M-ATW'!$I$458</f>
        <v>4815122.259806945</v>
      </c>
      <c r="N21" s="33">
        <f>'M-ATW'!$I$459</f>
        <v>1584418.2376926451</v>
      </c>
      <c r="O21" s="33">
        <f>'M-ATW'!$I$460</f>
        <v>2728610.4984550425</v>
      </c>
      <c r="P21" s="33">
        <f>'M-ATW'!$I$461</f>
        <v>6356919.8026749976</v>
      </c>
      <c r="Q21" s="33">
        <f>'M-ATW'!$I$462</f>
        <v>499169.18904611416</v>
      </c>
      <c r="R21" s="33">
        <f>'M-ATW'!$I$463</f>
        <v>8368165.0139974607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643168.09670156322</v>
      </c>
      <c r="W21" s="33">
        <f>'M-ATW'!$I$468</f>
        <v>25741595.830689341</v>
      </c>
      <c r="X21" s="33">
        <f>'M-ATW'!$I$469</f>
        <v>7248.8386215343025</v>
      </c>
      <c r="Y21" s="17">
        <f t="shared" si="0"/>
        <v>95675228.898068458</v>
      </c>
      <c r="Z21" s="10"/>
    </row>
    <row r="22" spans="1:26" x14ac:dyDescent="0.25">
      <c r="A22" s="11" t="s">
        <v>213</v>
      </c>
      <c r="B22" s="33">
        <f>'M-ATW'!$C$479</f>
        <v>81704.883138506106</v>
      </c>
      <c r="C22" s="33">
        <f>'M-ATW'!$C$480</f>
        <v>27354.966532103008</v>
      </c>
      <c r="D22" s="33">
        <f>'M-ATW'!$C$481</f>
        <v>38949.661406882078</v>
      </c>
      <c r="E22" s="33">
        <f>'M-ATW'!$C$482</f>
        <v>54607.854194173735</v>
      </c>
      <c r="F22" s="33">
        <f>'M-ATW'!$C$483</f>
        <v>3981.3871254476708</v>
      </c>
      <c r="G22" s="33">
        <f>'M-ATW'!$C$484</f>
        <v>50172.971535798388</v>
      </c>
      <c r="H22" s="33">
        <f>'M-ATW'!$C$485</f>
        <v>18256.102603789361</v>
      </c>
      <c r="I22" s="33">
        <f>'M-ATW'!$C$486</f>
        <v>4266.4385199622311</v>
      </c>
      <c r="J22" s="33">
        <f>'M-ATW'!$C$487</f>
        <v>0</v>
      </c>
      <c r="K22" s="9"/>
      <c r="L22" s="33">
        <f>'M-ATW'!$C$488</f>
        <v>16746.369535256101</v>
      </c>
      <c r="M22" s="33">
        <f>'M-ATW'!$C$489</f>
        <v>31609.575344587571</v>
      </c>
      <c r="N22" s="33">
        <f>'M-ATW'!$C$490</f>
        <v>10582.952235295134</v>
      </c>
      <c r="O22" s="33">
        <f>'M-ATW'!$C$491</f>
        <v>15068.649627708463</v>
      </c>
      <c r="P22" s="33">
        <f>'M-ATW'!$C$492</f>
        <v>21126.412709395223</v>
      </c>
      <c r="Q22" s="33">
        <f>'M-ATW'!$C$493</f>
        <v>1540.2990798538715</v>
      </c>
      <c r="R22" s="33">
        <f>'M-ATW'!$C$494</f>
        <v>37266.10995255856</v>
      </c>
      <c r="S22" s="33">
        <f>'M-ATW'!$C$495</f>
        <v>24264.541407323413</v>
      </c>
      <c r="T22" s="33">
        <f>'M-ATW'!$C$496</f>
        <v>26932.463768783782</v>
      </c>
      <c r="U22" s="33">
        <f>'M-ATW'!$C$497</f>
        <v>294630.66202642495</v>
      </c>
      <c r="V22" s="9"/>
      <c r="W22" s="33">
        <f>'M-ATW'!$C$498</f>
        <v>174256.80829308197</v>
      </c>
      <c r="X22" s="33">
        <f>'M-ATW'!$C$499</f>
        <v>-175.43232100464283</v>
      </c>
      <c r="Y22" s="17">
        <f t="shared" si="0"/>
        <v>933143.67671592697</v>
      </c>
      <c r="Z22" s="10"/>
    </row>
    <row r="23" spans="1:26" x14ac:dyDescent="0.25">
      <c r="A23" s="11" t="s">
        <v>214</v>
      </c>
      <c r="B23" s="33">
        <f>'M-ATW'!$C$509</f>
        <v>56414.347145149943</v>
      </c>
      <c r="C23" s="33">
        <f>'M-ATW'!$C$510</f>
        <v>18887.641947543863</v>
      </c>
      <c r="D23" s="33">
        <f>'M-ATW'!$C$511</f>
        <v>22387.090137348518</v>
      </c>
      <c r="E23" s="33">
        <f>'M-ATW'!$C$512</f>
        <v>31386.946892332817</v>
      </c>
      <c r="F23" s="33">
        <f>'M-ATW'!$C$513</f>
        <v>2749.0077310738106</v>
      </c>
      <c r="G23" s="33">
        <f>'M-ATW'!$C$514</f>
        <v>28837.910155287645</v>
      </c>
      <c r="H23" s="33">
        <f>'M-ATW'!$C$515</f>
        <v>10493.056930027673</v>
      </c>
      <c r="I23" s="33">
        <f>'M-ATW'!$C$516</f>
        <v>2452.2201287987041</v>
      </c>
      <c r="J23" s="33">
        <f>'M-ATW'!$C$517</f>
        <v>0</v>
      </c>
      <c r="K23" s="9"/>
      <c r="L23" s="33">
        <f>'M-ATW'!$C$518</f>
        <v>12647.402643096566</v>
      </c>
      <c r="M23" s="33">
        <f>'M-ATW'!$C$519</f>
        <v>21825.299640627327</v>
      </c>
      <c r="N23" s="33">
        <f>'M-ATW'!$C$520</f>
        <v>7307.1561734002407</v>
      </c>
      <c r="O23" s="33">
        <f>'M-ATW'!$C$521</f>
        <v>8661.0051353110539</v>
      </c>
      <c r="P23" s="33">
        <f>'M-ATW'!$C$522</f>
        <v>12142.824572038211</v>
      </c>
      <c r="Q23" s="33">
        <f>'M-ATW'!$C$523</f>
        <v>1063.5223215597407</v>
      </c>
      <c r="R23" s="33">
        <f>'M-ATW'!$C$524</f>
        <v>21419.435559685229</v>
      </c>
      <c r="S23" s="33">
        <f>'M-ATW'!$C$525</f>
        <v>13946.526259948278</v>
      </c>
      <c r="T23" s="33">
        <f>'M-ATW'!$C$526</f>
        <v>15479.967533327554</v>
      </c>
      <c r="U23" s="33">
        <f>'M-ATW'!$C$527</f>
        <v>132530.46647900788</v>
      </c>
      <c r="V23" s="9"/>
      <c r="W23" s="33">
        <f>'M-ATW'!$C$528</f>
        <v>131604.40614568058</v>
      </c>
      <c r="X23" s="33">
        <f>'M-ATW'!$C$529</f>
        <v>73.280808561183349</v>
      </c>
      <c r="Y23" s="17">
        <f t="shared" si="0"/>
        <v>552309.51433980674</v>
      </c>
      <c r="Z23" s="10"/>
    </row>
    <row r="24" spans="1:26" x14ac:dyDescent="0.25">
      <c r="A24" s="11" t="s">
        <v>215</v>
      </c>
      <c r="B24" s="33">
        <f>'M-ATW'!$C$539</f>
        <v>1644.3679375733332</v>
      </c>
      <c r="C24" s="33">
        <f>'M-ATW'!$C$540</f>
        <v>550.53784022344064</v>
      </c>
      <c r="D24" s="33">
        <f>'M-ATW'!$C$541</f>
        <v>638.05014654358069</v>
      </c>
      <c r="E24" s="33">
        <f>'M-ATW'!$C$542</f>
        <v>894.55333146661587</v>
      </c>
      <c r="F24" s="33">
        <f>'M-ATW'!$C$543</f>
        <v>80.128201457129066</v>
      </c>
      <c r="G24" s="33">
        <f>'M-ATW'!$C$544</f>
        <v>821.9037261075307</v>
      </c>
      <c r="H24" s="33">
        <f>'M-ATW'!$C$545</f>
        <v>299.06059567450535</v>
      </c>
      <c r="I24" s="33">
        <f>'M-ATW'!$C$546</f>
        <v>69.890253844416947</v>
      </c>
      <c r="J24" s="33">
        <f>'M-ATW'!$C$547</f>
        <v>0</v>
      </c>
      <c r="K24" s="9"/>
      <c r="L24" s="33">
        <f>'M-ATW'!$C$548</f>
        <v>366.15246011459732</v>
      </c>
      <c r="M24" s="33">
        <f>'M-ATW'!$C$549</f>
        <v>636.1648192903674</v>
      </c>
      <c r="N24" s="33">
        <f>'M-ATW'!$C$550</f>
        <v>212.98931804466363</v>
      </c>
      <c r="O24" s="33">
        <f>'M-ATW'!$C$551</f>
        <v>246.84564013884969</v>
      </c>
      <c r="P24" s="33">
        <f>'M-ATW'!$C$552</f>
        <v>346.08030566314585</v>
      </c>
      <c r="Q24" s="33">
        <f>'M-ATW'!$C$553</f>
        <v>30.999596644569934</v>
      </c>
      <c r="R24" s="33">
        <f>'M-ATW'!$C$554</f>
        <v>610.47120969677724</v>
      </c>
      <c r="S24" s="33">
        <f>'M-ATW'!$C$555</f>
        <v>397.48726026203536</v>
      </c>
      <c r="T24" s="33">
        <f>'M-ATW'!$C$556</f>
        <v>441.19157481086228</v>
      </c>
      <c r="U24" s="33">
        <f>'M-ATW'!$C$557</f>
        <v>2132.8218010741243</v>
      </c>
      <c r="V24" s="9"/>
      <c r="W24" s="33">
        <f>'M-ATW'!$C$558</f>
        <v>3810.0532126621301</v>
      </c>
      <c r="X24" s="33">
        <f>'M-ATW'!$C$559</f>
        <v>1.5406233370360924</v>
      </c>
      <c r="Y24" s="17">
        <f t="shared" si="0"/>
        <v>14231.289854629713</v>
      </c>
      <c r="Z24" s="10"/>
    </row>
    <row r="25" spans="1:26" x14ac:dyDescent="0.25">
      <c r="A25" s="11" t="s">
        <v>216</v>
      </c>
      <c r="B25" s="33">
        <f>'M-ATW'!$C$569</f>
        <v>7902.3891569013231</v>
      </c>
      <c r="C25" s="33">
        <f>'M-ATW'!$C$570</f>
        <v>2645.7364922025367</v>
      </c>
      <c r="D25" s="33">
        <f>'M-ATW'!$C$571</f>
        <v>5359.6117241000829</v>
      </c>
      <c r="E25" s="33">
        <f>'M-ATW'!$C$572</f>
        <v>7514.2346555887616</v>
      </c>
      <c r="F25" s="33">
        <f>'M-ATW'!$C$573</f>
        <v>385.07454194909036</v>
      </c>
      <c r="G25" s="33">
        <f>'M-ATW'!$C$574</f>
        <v>6903.9790530423234</v>
      </c>
      <c r="H25" s="33">
        <f>'M-ATW'!$C$575</f>
        <v>2512.1045477010239</v>
      </c>
      <c r="I25" s="33">
        <f>'M-ATW'!$C$576</f>
        <v>587.07709093721337</v>
      </c>
      <c r="J25" s="33">
        <f>'M-ATW'!$C$577</f>
        <v>0</v>
      </c>
      <c r="K25" s="9"/>
      <c r="L25" s="33">
        <f>'M-ATW'!$C$578</f>
        <v>1234.8696335707523</v>
      </c>
      <c r="M25" s="33">
        <f>'M-ATW'!$C$579</f>
        <v>3057.2366774440911</v>
      </c>
      <c r="N25" s="33">
        <f>'M-ATW'!$C$580</f>
        <v>1023.5692626893583</v>
      </c>
      <c r="O25" s="33">
        <f>'M-ATW'!$C$581</f>
        <v>2073.4996991977091</v>
      </c>
      <c r="P25" s="33">
        <f>'M-ATW'!$C$582</f>
        <v>2907.0694110179079</v>
      </c>
      <c r="Q25" s="33">
        <f>'M-ATW'!$C$583</f>
        <v>148.97570719718516</v>
      </c>
      <c r="R25" s="33">
        <f>'M-ATW'!$C$584</f>
        <v>5127.9490655095851</v>
      </c>
      <c r="S25" s="33">
        <f>'M-ATW'!$C$585</f>
        <v>3338.8870636914976</v>
      </c>
      <c r="T25" s="33">
        <f>'M-ATW'!$C$586</f>
        <v>3706.0026547129182</v>
      </c>
      <c r="U25" s="33">
        <f>'M-ATW'!$C$587</f>
        <v>53168.249796011623</v>
      </c>
      <c r="V25" s="9"/>
      <c r="W25" s="33">
        <f>'M-ATW'!$C$588</f>
        <v>12849.617378325465</v>
      </c>
      <c r="X25" s="33">
        <f>'M-ATW'!$C$589</f>
        <v>-4.752198080623991</v>
      </c>
      <c r="Y25" s="17">
        <f t="shared" si="0"/>
        <v>122441.38141370982</v>
      </c>
      <c r="Z25" s="10"/>
    </row>
    <row r="26" spans="1:26" x14ac:dyDescent="0.25">
      <c r="A26" s="11" t="s">
        <v>217</v>
      </c>
      <c r="B26" s="33">
        <f>'M-ATW'!$F$599</f>
        <v>655869.68059457152</v>
      </c>
      <c r="C26" s="33">
        <f>'M-ATW'!$F$600</f>
        <v>219586.54700810864</v>
      </c>
      <c r="D26" s="33">
        <f>'M-ATW'!$F$601</f>
        <v>262062.27478864469</v>
      </c>
      <c r="E26" s="33">
        <f>'M-ATW'!$F$602</f>
        <v>367414.19500307209</v>
      </c>
      <c r="F26" s="33">
        <f>'M-ATW'!$F$603</f>
        <v>31959.792389202448</v>
      </c>
      <c r="G26" s="33">
        <f>'M-ATW'!$F$604</f>
        <v>337575.28508974472</v>
      </c>
      <c r="H26" s="33">
        <f>'M-ATW'!$F$605</f>
        <v>122831.25460696829</v>
      </c>
      <c r="I26" s="33">
        <f>'M-ATW'!$F$606</f>
        <v>28705.579032059231</v>
      </c>
      <c r="J26" s="33">
        <f>'M-ATW'!$F$607</f>
        <v>0</v>
      </c>
      <c r="K26" s="9"/>
      <c r="L26" s="33">
        <f>'M-ATW'!$F$608</f>
        <v>146231.61970818281</v>
      </c>
      <c r="M26" s="33">
        <f>'M-ATW'!$F$609</f>
        <v>253739.5720870221</v>
      </c>
      <c r="N26" s="33">
        <f>'M-ATW'!$F$610</f>
        <v>84952.54182720244</v>
      </c>
      <c r="O26" s="33">
        <f>'M-ATW'!$F$611</f>
        <v>101385.33832626852</v>
      </c>
      <c r="P26" s="33">
        <f>'M-ATW'!$F$612</f>
        <v>142143.36075767793</v>
      </c>
      <c r="Q26" s="33">
        <f>'M-ATW'!$F$613</f>
        <v>12364.44416438758</v>
      </c>
      <c r="R26" s="33">
        <f>'M-ATW'!$F$614</f>
        <v>250734.95362826626</v>
      </c>
      <c r="S26" s="33">
        <f>'M-ATW'!$F$615</f>
        <v>163257.41195744739</v>
      </c>
      <c r="T26" s="33">
        <f>'M-ATW'!$F$616</f>
        <v>181207.80684535418</v>
      </c>
      <c r="U26" s="33">
        <f>'M-ATW'!$F$617</f>
        <v>1474776.3620019536</v>
      </c>
      <c r="V26" s="9"/>
      <c r="W26" s="33">
        <f>'M-ATW'!$F$618</f>
        <v>1521634.600755034</v>
      </c>
      <c r="X26" s="33">
        <f>'M-ATW'!$F$619</f>
        <v>94.825228806806024</v>
      </c>
      <c r="Y26" s="17">
        <f t="shared" si="0"/>
        <v>6358527.4457999747</v>
      </c>
      <c r="Z26" s="10"/>
    </row>
    <row r="27" spans="1:26" x14ac:dyDescent="0.25">
      <c r="A27" s="11" t="s">
        <v>181</v>
      </c>
      <c r="B27" s="33">
        <f>'M-ATW'!$D$629</f>
        <v>-1849.9857722270203</v>
      </c>
      <c r="C27" s="33">
        <f>'M-ATW'!$D$630</f>
        <v>-619.37912325691832</v>
      </c>
      <c r="D27" s="33">
        <f>'M-ATW'!$D$631</f>
        <v>-883.54945967503204</v>
      </c>
      <c r="E27" s="33">
        <f>'M-ATW'!$D$632</f>
        <v>-1238.7460718400491</v>
      </c>
      <c r="F27" s="33">
        <f>'M-ATW'!$D$633</f>
        <v>-90.147727441455544</v>
      </c>
      <c r="G27" s="33">
        <f>'M-ATW'!$D$634</f>
        <v>-1138.1434469392493</v>
      </c>
      <c r="H27" s="33">
        <f>'M-ATW'!$D$635</f>
        <v>-414.12862162904366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-378.82787133776412</v>
      </c>
      <c r="M27" s="33">
        <f>'M-ATW'!$D$640</f>
        <v>-715.71321575106299</v>
      </c>
      <c r="N27" s="33">
        <f>'M-ATW'!$D$641</f>
        <v>-239.62228830637937</v>
      </c>
      <c r="O27" s="33">
        <f>'M-ATW'!$D$642</f>
        <v>-341.82318294150122</v>
      </c>
      <c r="P27" s="33">
        <f>'M-ATW'!$D$643</f>
        <v>-479.23986653603379</v>
      </c>
      <c r="Q27" s="33">
        <f>'M-ATW'!$D$644</f>
        <v>-34.875900597930091</v>
      </c>
      <c r="R27" s="33">
        <f>'M-ATW'!$D$645</f>
        <v>-845.35911541853932</v>
      </c>
      <c r="S27" s="33">
        <f>'M-ATW'!$D$646</f>
        <v>-550.42641387159699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-0.7814547949054822</v>
      </c>
      <c r="Y27" s="17">
        <f t="shared" si="0"/>
        <v>-9820.7495325644813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-34562.550081503126</v>
      </c>
      <c r="C29" s="33">
        <f>'M-ATW'!$E$694</f>
        <v>-11560.414535951084</v>
      </c>
      <c r="D29" s="33">
        <f>'M-ATW'!$E$695</f>
        <v>-16491.027277685818</v>
      </c>
      <c r="E29" s="33">
        <f>'M-ATW'!$E$696</f>
        <v>-23120.601837449896</v>
      </c>
      <c r="F29" s="33">
        <f>'M-ATW'!$E$697</f>
        <v>-1436.5568666705822</v>
      </c>
      <c r="G29" s="33">
        <f>'M-ATW'!$E$698</f>
        <v>-21263.482387444634</v>
      </c>
      <c r="H29" s="33">
        <f>'M-ATW'!$E$699</f>
        <v>-7737.0007056904142</v>
      </c>
      <c r="I29" s="33">
        <f>'M-ATW'!$E$700</f>
        <v>21.570046752674852</v>
      </c>
      <c r="J29" s="33">
        <f>'M-ATW'!$E$701</f>
        <v>0</v>
      </c>
      <c r="K29" s="33">
        <f>'M-ATW'!$E$702</f>
        <v>0</v>
      </c>
      <c r="L29" s="33">
        <f>'M-ATW'!$E$703</f>
        <v>-7077.4907958448675</v>
      </c>
      <c r="M29" s="33">
        <f>'M-ATW'!$E$704</f>
        <v>-13371.386004559061</v>
      </c>
      <c r="N29" s="33">
        <f>'M-ATW'!$E$705</f>
        <v>-4472.4351868829117</v>
      </c>
      <c r="O29" s="33">
        <f>'M-ATW'!$E$706</f>
        <v>-6379.9659117068231</v>
      </c>
      <c r="P29" s="33">
        <f>'M-ATW'!$E$707</f>
        <v>-8944.7824624407713</v>
      </c>
      <c r="Q29" s="33">
        <f>'M-ATW'!$E$708</f>
        <v>-555.76791459123842</v>
      </c>
      <c r="R29" s="33">
        <f>'M-ATW'!$E$709</f>
        <v>-15793.508902685226</v>
      </c>
      <c r="S29" s="33">
        <f>'M-ATW'!$E$710</f>
        <v>-10283.398273229906</v>
      </c>
      <c r="T29" s="33">
        <f>'M-ATW'!$E$711</f>
        <v>136.16380499549084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-11.781841753824889</v>
      </c>
      <c r="Y29" s="17">
        <f t="shared" si="0"/>
        <v>-182904.41713434205</v>
      </c>
      <c r="Z29" s="10"/>
    </row>
    <row r="30" spans="1:26" x14ac:dyDescent="0.25">
      <c r="A30" s="11" t="s">
        <v>184</v>
      </c>
      <c r="B30" s="33">
        <f>'M-ATW'!$H$725</f>
        <v>-7611.2424591017261</v>
      </c>
      <c r="C30" s="33">
        <f>'M-ATW'!$H$726</f>
        <v>-2541.8481265399687</v>
      </c>
      <c r="D30" s="33">
        <f>'M-ATW'!$H$727</f>
        <v>-3793.8862214978499</v>
      </c>
      <c r="E30" s="33">
        <f>'M-ATW'!$H$728</f>
        <v>-5319.0702596514247</v>
      </c>
      <c r="F30" s="33">
        <f>'M-ATW'!$H$729</f>
        <v>-229.11649510608635</v>
      </c>
      <c r="G30" s="33">
        <f>'M-ATW'!$H$730</f>
        <v>-4898.8732563425338</v>
      </c>
      <c r="H30" s="33">
        <f>'M-ATW'!$H$731</f>
        <v>-1782.5201512519075</v>
      </c>
      <c r="I30" s="33">
        <f>'M-ATW'!$H$732</f>
        <v>12.348713339311852</v>
      </c>
      <c r="J30" s="33">
        <f>'M-ATW'!$H$733</f>
        <v>0</v>
      </c>
      <c r="K30" s="33">
        <f>'M-ATW'!$H$734</f>
        <v>0</v>
      </c>
      <c r="L30" s="33">
        <f>'M-ATW'!$H$735</f>
        <v>-1503.6443170486348</v>
      </c>
      <c r="M30" s="33">
        <f>'M-ATW'!$H$736</f>
        <v>-2944.599303435205</v>
      </c>
      <c r="N30" s="33">
        <f>'M-ATW'!$H$737</f>
        <v>-983.37745290156136</v>
      </c>
      <c r="O30" s="33">
        <f>'M-ATW'!$H$738</f>
        <v>-1467.7596706666259</v>
      </c>
      <c r="P30" s="33">
        <f>'M-ATW'!$H$739</f>
        <v>-2057.8152207939224</v>
      </c>
      <c r="Q30" s="33">
        <f>'M-ATW'!$H$740</f>
        <v>-88.639440343688676</v>
      </c>
      <c r="R30" s="33">
        <f>'M-ATW'!$H$741</f>
        <v>-3638.6513261278869</v>
      </c>
      <c r="S30" s="33">
        <f>'M-ATW'!$H$742</f>
        <v>-2369.1822377500566</v>
      </c>
      <c r="T30" s="33">
        <f>'M-ATW'!$H$743</f>
        <v>77.952904523526954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9.9217396969538925</v>
      </c>
      <c r="Y30" s="17">
        <f t="shared" si="0"/>
        <v>-41130.002580999288</v>
      </c>
      <c r="Z30" s="10"/>
    </row>
    <row r="31" spans="1:26" x14ac:dyDescent="0.25">
      <c r="A31" s="11" t="s">
        <v>185</v>
      </c>
      <c r="B31" s="33">
        <f>'M-ATW'!$E$757</f>
        <v>-108.93875582836414</v>
      </c>
      <c r="C31" s="33">
        <f>'M-ATW'!$E$758</f>
        <v>-36.090894363551705</v>
      </c>
      <c r="D31" s="33">
        <f>'M-ATW'!$E$759</f>
        <v>-51.483960335029899</v>
      </c>
      <c r="E31" s="33">
        <f>'M-ATW'!$E$760</f>
        <v>-72.181079315292337</v>
      </c>
      <c r="F31" s="33">
        <f>'M-ATW'!$E$761</f>
        <v>3.1385185992347475</v>
      </c>
      <c r="G31" s="33">
        <f>'M-ATW'!$E$762</f>
        <v>-67.0210187154631</v>
      </c>
      <c r="H31" s="33">
        <f>'M-ATW'!$E$763</f>
        <v>3.1483214189021584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-22.307759116960018</v>
      </c>
      <c r="M31" s="33">
        <f>'M-ATW'!$E$768</f>
        <v>-42.145679401619979</v>
      </c>
      <c r="N31" s="33">
        <f>'M-ATW'!$E$769</f>
        <v>-13.962664173992195</v>
      </c>
      <c r="O31" s="33">
        <f>'M-ATW'!$E$770</f>
        <v>-19.917856323093201</v>
      </c>
      <c r="P31" s="33">
        <f>'M-ATW'!$E$771</f>
        <v>-27.925053894301438</v>
      </c>
      <c r="Q31" s="33">
        <f>'M-ATW'!$E$772</f>
        <v>1.2142143323884833</v>
      </c>
      <c r="R31" s="33">
        <f>'M-ATW'!$E$773</f>
        <v>-49.780042443786456</v>
      </c>
      <c r="S31" s="33">
        <f>'M-ATW'!$E$774</f>
        <v>4.1844952940096904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-0.12809306976407123</v>
      </c>
      <c r="Y31" s="17">
        <f t="shared" si="0"/>
        <v>-500.19730733668337</v>
      </c>
      <c r="Z31" s="10"/>
    </row>
    <row r="32" spans="1:26" x14ac:dyDescent="0.25">
      <c r="A32" s="11" t="s">
        <v>186</v>
      </c>
      <c r="B32" s="33">
        <f>'M-ATW'!$H$789</f>
        <v>-2149.2478892975605</v>
      </c>
      <c r="C32" s="33">
        <f>'M-ATW'!$H$790</f>
        <v>-719.57129975686394</v>
      </c>
      <c r="D32" s="33">
        <f>'M-ATW'!$H$791</f>
        <v>-1023.660524914883</v>
      </c>
      <c r="E32" s="33">
        <f>'M-ATW'!$H$792</f>
        <v>-1435.1833281663967</v>
      </c>
      <c r="F32" s="33">
        <f>'M-ATW'!$H$793</f>
        <v>-104.69927934563897</v>
      </c>
      <c r="G32" s="33">
        <f>'M-ATW'!$H$794</f>
        <v>-1318.6299795915488</v>
      </c>
      <c r="H32" s="33">
        <f>'M-ATW'!$H$795</f>
        <v>1.1611846082094609E-2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-440.92604850716606</v>
      </c>
      <c r="M32" s="33">
        <f>'M-ATW'!$H$800</f>
        <v>-831.49024245932196</v>
      </c>
      <c r="N32" s="33">
        <f>'M-ATW'!$H$801</f>
        <v>-278.38413497158405</v>
      </c>
      <c r="O32" s="33">
        <f>'M-ATW'!$H$802</f>
        <v>-396.02864904322365</v>
      </c>
      <c r="P32" s="33">
        <f>'M-ATW'!$H$803</f>
        <v>-555.23652690461597</v>
      </c>
      <c r="Q32" s="33">
        <f>'M-ATW'!$H$804</f>
        <v>-40.505532005837786</v>
      </c>
      <c r="R32" s="33">
        <f>'M-ATW'!$H$805</f>
        <v>-979.41597441836188</v>
      </c>
      <c r="S32" s="33">
        <f>'M-ATW'!$H$806</f>
        <v>1.5433530704191352E-2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0.43883400621805324</v>
      </c>
      <c r="Y32" s="17">
        <f t="shared" si="0"/>
        <v>-10272.513530000004</v>
      </c>
      <c r="Z32" s="10"/>
    </row>
    <row r="33" spans="1:26" x14ac:dyDescent="0.25">
      <c r="A33" s="11" t="s">
        <v>194</v>
      </c>
      <c r="B33" s="33">
        <f>'M-ATW'!$E$821</f>
        <v>-89938.549999088355</v>
      </c>
      <c r="C33" s="33">
        <f>'M-ATW'!$E$822</f>
        <v>-30095.042800869091</v>
      </c>
      <c r="D33" s="33">
        <f>'M-ATW'!$E$823</f>
        <v>-40122.29140363905</v>
      </c>
      <c r="E33" s="33">
        <f>'M-ATW'!$E$824</f>
        <v>-39025.084953390739</v>
      </c>
      <c r="F33" s="33">
        <f>'M-ATW'!$E$825</f>
        <v>-2603.9651366830212</v>
      </c>
      <c r="G33" s="33">
        <f>'M-ATW'!$E$826</f>
        <v>260.98260215144927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-18417.022421931724</v>
      </c>
      <c r="M33" s="33">
        <f>'M-ATW'!$E$832</f>
        <v>-34794.975078292729</v>
      </c>
      <c r="N33" s="33">
        <f>'M-ATW'!$E$833</f>
        <v>-11643.019197518828</v>
      </c>
      <c r="O33" s="33">
        <f>'M-ATW'!$E$834</f>
        <v>-16608.863512964523</v>
      </c>
      <c r="P33" s="33">
        <f>'M-ATW'!$E$835</f>
        <v>-23285.809536887115</v>
      </c>
      <c r="Q33" s="33">
        <f>'M-ATW'!$E$836</f>
        <v>-1553.7553931250748</v>
      </c>
      <c r="R33" s="33">
        <f>'M-ATW'!$E$837</f>
        <v>278.79229041444381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4235.0106050812028</v>
      </c>
      <c r="W33" s="33">
        <f>'M-ATW'!$E$842</f>
        <v>0</v>
      </c>
      <c r="X33" s="33">
        <f>'M-ATW'!$E$843</f>
        <v>331.57444153113602</v>
      </c>
      <c r="Y33" s="17">
        <f t="shared" si="0"/>
        <v>-302982.01949521195</v>
      </c>
      <c r="Z33" s="10"/>
    </row>
    <row r="34" spans="1:26" x14ac:dyDescent="0.25">
      <c r="A34" s="11" t="s">
        <v>195</v>
      </c>
      <c r="B34" s="33">
        <f>'M-ATW'!$H$853</f>
        <v>-801055.111843338</v>
      </c>
      <c r="C34" s="33">
        <f>'M-ATW'!$H$854</f>
        <v>-268171.31485634041</v>
      </c>
      <c r="D34" s="33">
        <f>'M-ATW'!$H$855</f>
        <v>-353193.67951399443</v>
      </c>
      <c r="E34" s="33">
        <f>'M-ATW'!$H$856</f>
        <v>-343535.04911696434</v>
      </c>
      <c r="F34" s="33">
        <f>'M-ATW'!$H$857</f>
        <v>-24970.213919821617</v>
      </c>
      <c r="G34" s="33">
        <f>'M-ATW'!$H$858</f>
        <v>371.95485876373641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-164932.79729832269</v>
      </c>
      <c r="M34" s="33">
        <f>'M-ATW'!$H$864</f>
        <v>-309908.18345648726</v>
      </c>
      <c r="N34" s="33">
        <f>'M-ATW'!$H$865</f>
        <v>-103748.77310379071</v>
      </c>
      <c r="O34" s="33">
        <f>'M-ATW'!$H$866</f>
        <v>-146206.64502121665</v>
      </c>
      <c r="P34" s="33">
        <f>'M-ATW'!$H$867</f>
        <v>-204983.32630247733</v>
      </c>
      <c r="Q34" s="33">
        <f>'M-ATW'!$H$868</f>
        <v>-14899.433175526596</v>
      </c>
      <c r="R34" s="33">
        <f>'M-ATW'!$H$869</f>
        <v>397.33739395144261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16940.042420324811</v>
      </c>
      <c r="W34" s="33">
        <f>'M-ATW'!$H$874</f>
        <v>0</v>
      </c>
      <c r="X34" s="33">
        <f>'M-ATW'!$H$875</f>
        <v>255.83614979339313</v>
      </c>
      <c r="Y34" s="17">
        <f t="shared" si="0"/>
        <v>-2717639.3567854459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51404046.778177291</v>
      </c>
      <c r="C40" s="17">
        <f t="shared" si="1"/>
        <v>17138564.238204245</v>
      </c>
      <c r="D40" s="17">
        <f t="shared" si="1"/>
        <v>25071797.013485994</v>
      </c>
      <c r="E40" s="17">
        <f t="shared" si="1"/>
        <v>36726552.245003805</v>
      </c>
      <c r="F40" s="17">
        <f t="shared" si="1"/>
        <v>2750908.2192616798</v>
      </c>
      <c r="G40" s="17">
        <f t="shared" si="1"/>
        <v>32917118.308021933</v>
      </c>
      <c r="H40" s="17">
        <f t="shared" si="1"/>
        <v>10083808.634876456</v>
      </c>
      <c r="I40" s="17">
        <f t="shared" si="1"/>
        <v>2050964.5719138263</v>
      </c>
      <c r="J40" s="17">
        <f t="shared" si="1"/>
        <v>0</v>
      </c>
      <c r="K40" s="17">
        <f t="shared" si="1"/>
        <v>0</v>
      </c>
      <c r="L40" s="17">
        <f t="shared" si="1"/>
        <v>10457164.807174189</v>
      </c>
      <c r="M40" s="17">
        <f t="shared" si="1"/>
        <v>19886939.767076548</v>
      </c>
      <c r="N40" s="17">
        <f t="shared" si="1"/>
        <v>6630481.7628489686</v>
      </c>
      <c r="O40" s="17">
        <f t="shared" si="1"/>
        <v>9868128.4084741045</v>
      </c>
      <c r="P40" s="17">
        <f t="shared" si="1"/>
        <v>16369210.57025202</v>
      </c>
      <c r="Q40" s="17">
        <f t="shared" si="1"/>
        <v>1234435.4259345494</v>
      </c>
      <c r="R40" s="17">
        <f t="shared" si="1"/>
        <v>27005627.245829239</v>
      </c>
      <c r="S40" s="17">
        <f t="shared" si="1"/>
        <v>13402586.383015722</v>
      </c>
      <c r="T40" s="17">
        <f t="shared" si="1"/>
        <v>12946988.164877454</v>
      </c>
      <c r="U40" s="17">
        <f t="shared" si="1"/>
        <v>19176400.553222038</v>
      </c>
      <c r="V40" s="17">
        <f t="shared" si="1"/>
        <v>698310.85742011899</v>
      </c>
      <c r="W40" s="17">
        <f t="shared" si="1"/>
        <v>110819492.53348811</v>
      </c>
      <c r="X40" s="17">
        <f t="shared" si="1"/>
        <v>-55201.211261646939</v>
      </c>
      <c r="Y40" s="17">
        <f>SUM($B$8:$X$34)</f>
        <v>426584325.27729625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East Midlands in April 15 (DCP179)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133203828.66713685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84349195.35174942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738480.30208130763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21401869.135576107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32849736.367221817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14307.703645538139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14647709.29262016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0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386944.76990474574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0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54061597.535297103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1259473.49079602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97724792.715798467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978704.25933452742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582256.53150061774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15704.41344912879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133382.14199069241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6745157.4265042394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5189053.6583908582</v>
      </c>
      <c r="C56" s="7">
        <f>Input!C$187</f>
        <v>0</v>
      </c>
      <c r="D56" s="7">
        <f>Input!D$187</f>
        <v>0</v>
      </c>
      <c r="E56" s="33">
        <f>Input!E$187</f>
        <v>1502720</v>
      </c>
      <c r="F56" s="33">
        <f>Input!F$187</f>
        <v>0</v>
      </c>
      <c r="G56" s="7">
        <f>Input!G$187</f>
        <v>0</v>
      </c>
      <c r="H56" s="33">
        <f>Summary!B$46</f>
        <v>5189053.6583908582</v>
      </c>
      <c r="I56" s="10"/>
    </row>
    <row r="57" spans="1:9" x14ac:dyDescent="0.25">
      <c r="A57" s="11" t="s">
        <v>172</v>
      </c>
      <c r="B57" s="7">
        <f>Input!B$191</f>
        <v>2831818.4668240799</v>
      </c>
      <c r="C57" s="7">
        <f>Input!C$191</f>
        <v>1330020.0843740832</v>
      </c>
      <c r="D57" s="7">
        <f>Input!D$191</f>
        <v>0</v>
      </c>
      <c r="E57" s="33">
        <f>Input!E$191</f>
        <v>902930</v>
      </c>
      <c r="F57" s="33">
        <f>Input!F$191</f>
        <v>0</v>
      </c>
      <c r="G57" s="7">
        <f>Input!G$191</f>
        <v>0</v>
      </c>
      <c r="H57" s="33">
        <f>Summary!B$50</f>
        <v>4161838.5511981631</v>
      </c>
      <c r="I57" s="10"/>
    </row>
    <row r="58" spans="1:9" x14ac:dyDescent="0.25">
      <c r="A58" s="11" t="s">
        <v>211</v>
      </c>
      <c r="B58" s="7">
        <f>Input!B$195</f>
        <v>149489.9396925724</v>
      </c>
      <c r="C58" s="7">
        <f>Input!C$195</f>
        <v>0</v>
      </c>
      <c r="D58" s="7">
        <f>Input!D$195</f>
        <v>0</v>
      </c>
      <c r="E58" s="33">
        <f>Input!E$195</f>
        <v>36798</v>
      </c>
      <c r="F58" s="33">
        <f>Input!F$195</f>
        <v>0</v>
      </c>
      <c r="G58" s="7">
        <f>Input!G$195</f>
        <v>0</v>
      </c>
      <c r="H58" s="33">
        <f>Summary!B$54</f>
        <v>149489.9396925724</v>
      </c>
      <c r="I58" s="10"/>
    </row>
    <row r="59" spans="1:9" x14ac:dyDescent="0.25">
      <c r="A59" s="11" t="s">
        <v>173</v>
      </c>
      <c r="B59" s="7">
        <f>Input!B$199</f>
        <v>1119429.2074628565</v>
      </c>
      <c r="C59" s="7">
        <f>Input!C$199</f>
        <v>0</v>
      </c>
      <c r="D59" s="7">
        <f>Input!D$199</f>
        <v>0</v>
      </c>
      <c r="E59" s="33">
        <f>Input!E$199</f>
        <v>94423</v>
      </c>
      <c r="F59" s="33">
        <f>Input!F$199</f>
        <v>0</v>
      </c>
      <c r="G59" s="7">
        <f>Input!G$199</f>
        <v>0</v>
      </c>
      <c r="H59" s="33">
        <f>Summary!B$58</f>
        <v>1119429.2074628565</v>
      </c>
      <c r="I59" s="10"/>
    </row>
    <row r="60" spans="1:9" x14ac:dyDescent="0.25">
      <c r="A60" s="11" t="s">
        <v>174</v>
      </c>
      <c r="B60" s="7">
        <f>Input!B$203</f>
        <v>1568134.0522283521</v>
      </c>
      <c r="C60" s="7">
        <f>Input!C$203</f>
        <v>502478.57669773593</v>
      </c>
      <c r="D60" s="7">
        <f>Input!D$203</f>
        <v>0</v>
      </c>
      <c r="E60" s="33">
        <f>Input!E$203</f>
        <v>81818</v>
      </c>
      <c r="F60" s="33">
        <f>Input!F$203</f>
        <v>0</v>
      </c>
      <c r="G60" s="7">
        <f>Input!G$203</f>
        <v>0</v>
      </c>
      <c r="H60" s="33">
        <f>Summary!B$62</f>
        <v>2070612.6289260881</v>
      </c>
      <c r="I60" s="10"/>
    </row>
    <row r="61" spans="1:9" x14ac:dyDescent="0.25">
      <c r="A61" s="11" t="s">
        <v>212</v>
      </c>
      <c r="B61" s="7">
        <f>Input!B$207</f>
        <v>5440.1915002046153</v>
      </c>
      <c r="C61" s="7">
        <f>Input!C$207</f>
        <v>0</v>
      </c>
      <c r="D61" s="7">
        <f>Input!D$207</f>
        <v>0</v>
      </c>
      <c r="E61" s="33">
        <f>Input!E$207</f>
        <v>710</v>
      </c>
      <c r="F61" s="33">
        <f>Input!F$207</f>
        <v>0</v>
      </c>
      <c r="G61" s="7">
        <f>Input!G$207</f>
        <v>0</v>
      </c>
      <c r="H61" s="33">
        <f>Summary!B$66</f>
        <v>5440.1915002046153</v>
      </c>
      <c r="I61" s="10"/>
    </row>
    <row r="62" spans="1:9" x14ac:dyDescent="0.25">
      <c r="A62" s="11" t="s">
        <v>175</v>
      </c>
      <c r="B62" s="7">
        <f>Input!B$211</f>
        <v>708075.9268451531</v>
      </c>
      <c r="C62" s="7">
        <f>Input!C$211</f>
        <v>180624.28418878873</v>
      </c>
      <c r="D62" s="7">
        <f>Input!D$211</f>
        <v>0</v>
      </c>
      <c r="E62" s="33">
        <f>Input!E$211</f>
        <v>8226</v>
      </c>
      <c r="F62" s="33">
        <f>Input!F$211</f>
        <v>0</v>
      </c>
      <c r="G62" s="7">
        <f>Input!G$211</f>
        <v>0</v>
      </c>
      <c r="H62" s="33">
        <f>Summary!B$70</f>
        <v>888700.21103394183</v>
      </c>
      <c r="I62" s="10"/>
    </row>
    <row r="63" spans="1:9" x14ac:dyDescent="0.25">
      <c r="A63" s="11" t="s">
        <v>176</v>
      </c>
      <c r="B63" s="7">
        <f>Input!B$215</f>
        <v>0</v>
      </c>
      <c r="C63" s="7">
        <f>Input!C$215</f>
        <v>0</v>
      </c>
      <c r="D63" s="7">
        <f>Input!D$215</f>
        <v>0</v>
      </c>
      <c r="E63" s="33">
        <f>Input!E$215</f>
        <v>0</v>
      </c>
      <c r="F63" s="33">
        <f>Input!F$215</f>
        <v>0</v>
      </c>
      <c r="G63" s="7">
        <f>Input!G$215</f>
        <v>0</v>
      </c>
      <c r="H63" s="33">
        <f>Summary!B$74</f>
        <v>0</v>
      </c>
      <c r="I63" s="10"/>
    </row>
    <row r="64" spans="1:9" x14ac:dyDescent="0.25">
      <c r="A64" s="11" t="s">
        <v>192</v>
      </c>
      <c r="B64" s="7">
        <f>Input!B$217</f>
        <v>20007.893843906695</v>
      </c>
      <c r="C64" s="7">
        <f>Input!C$217</f>
        <v>5519.7174187419041</v>
      </c>
      <c r="D64" s="7">
        <f>Input!D$217</f>
        <v>0</v>
      </c>
      <c r="E64" s="33">
        <f>Input!E$217</f>
        <v>155</v>
      </c>
      <c r="F64" s="33">
        <f>Input!F$217</f>
        <v>0</v>
      </c>
      <c r="G64" s="7">
        <f>Input!G$217</f>
        <v>0</v>
      </c>
      <c r="H64" s="33">
        <f>Summary!B$76</f>
        <v>25527.611262648599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0</v>
      </c>
      <c r="C66" s="7">
        <f>Input!C$223</f>
        <v>0</v>
      </c>
      <c r="D66" s="7">
        <f>Input!D$223</f>
        <v>0</v>
      </c>
      <c r="E66" s="33">
        <f>Input!E$223</f>
        <v>0</v>
      </c>
      <c r="F66" s="33">
        <f>Input!F$223</f>
        <v>0</v>
      </c>
      <c r="G66" s="7">
        <f>Input!G$223</f>
        <v>0</v>
      </c>
      <c r="H66" s="33">
        <f>Summary!B$82</f>
        <v>0</v>
      </c>
      <c r="I66" s="10"/>
    </row>
    <row r="67" spans="1:9" x14ac:dyDescent="0.25">
      <c r="A67" s="11" t="s">
        <v>179</v>
      </c>
      <c r="B67" s="7">
        <f>Input!B$227</f>
        <v>325248.22616250283</v>
      </c>
      <c r="C67" s="7">
        <f>Input!C$227</f>
        <v>1277746.5128625284</v>
      </c>
      <c r="D67" s="7">
        <f>Input!D$227</f>
        <v>1380524.5916945341</v>
      </c>
      <c r="E67" s="33">
        <f>Input!E$227</f>
        <v>8177</v>
      </c>
      <c r="F67" s="33">
        <f>Input!F$227</f>
        <v>1553000</v>
      </c>
      <c r="G67" s="7">
        <f>Input!G$227</f>
        <v>350317.03200000001</v>
      </c>
      <c r="H67" s="33">
        <f>Summary!B$86</f>
        <v>2983519.330719565</v>
      </c>
      <c r="I67" s="10"/>
    </row>
    <row r="68" spans="1:9" x14ac:dyDescent="0.25">
      <c r="A68" s="11" t="s">
        <v>180</v>
      </c>
      <c r="B68" s="7">
        <f>Input!B$231</f>
        <v>6983.8063178972898</v>
      </c>
      <c r="C68" s="7">
        <f>Input!C$231</f>
        <v>26762.746004627832</v>
      </c>
      <c r="D68" s="7">
        <f>Input!D$231</f>
        <v>32262.204811398013</v>
      </c>
      <c r="E68" s="33">
        <f>Input!E$231</f>
        <v>96</v>
      </c>
      <c r="F68" s="33">
        <f>Input!F$231</f>
        <v>46000</v>
      </c>
      <c r="G68" s="7">
        <f>Input!G$231</f>
        <v>5734.0249999999996</v>
      </c>
      <c r="H68" s="33">
        <f>Summary!B$90</f>
        <v>66008.757133923136</v>
      </c>
      <c r="I68" s="10"/>
    </row>
    <row r="69" spans="1:9" x14ac:dyDescent="0.25">
      <c r="A69" s="11" t="s">
        <v>193</v>
      </c>
      <c r="B69" s="7">
        <f>Input!B$234</f>
        <v>782922.28435733321</v>
      </c>
      <c r="C69" s="7">
        <f>Input!C$234</f>
        <v>2998429.0698674493</v>
      </c>
      <c r="D69" s="7">
        <f>Input!D$234</f>
        <v>4132521.5713612414</v>
      </c>
      <c r="E69" s="33">
        <f>Input!E$234</f>
        <v>2929</v>
      </c>
      <c r="F69" s="33">
        <f>Input!F$234</f>
        <v>2680000</v>
      </c>
      <c r="G69" s="7">
        <f>Input!G$234</f>
        <v>740677.50199999998</v>
      </c>
      <c r="H69" s="33">
        <f>Summary!B$93</f>
        <v>7913872.9255860243</v>
      </c>
      <c r="I69" s="10"/>
    </row>
    <row r="70" spans="1:9" x14ac:dyDescent="0.25">
      <c r="A70" s="11" t="s">
        <v>213</v>
      </c>
      <c r="B70" s="7">
        <f>Input!B$237</f>
        <v>52421.224388566014</v>
      </c>
      <c r="C70" s="7">
        <f>Input!C$237</f>
        <v>0</v>
      </c>
      <c r="D70" s="7">
        <f>Input!D$237</f>
        <v>0</v>
      </c>
      <c r="E70" s="33">
        <f>Input!E$237</f>
        <v>1418</v>
      </c>
      <c r="F70" s="33">
        <f>Input!F$237</f>
        <v>0</v>
      </c>
      <c r="G70" s="7">
        <f>Input!G$237</f>
        <v>0</v>
      </c>
      <c r="H70" s="33">
        <f>Summary!B$96</f>
        <v>52421.224388566014</v>
      </c>
      <c r="I70" s="10"/>
    </row>
    <row r="71" spans="1:9" x14ac:dyDescent="0.25">
      <c r="A71" s="11" t="s">
        <v>214</v>
      </c>
      <c r="B71" s="7">
        <f>Input!B$241</f>
        <v>23374.409132903162</v>
      </c>
      <c r="C71" s="7">
        <f>Input!C$241</f>
        <v>0</v>
      </c>
      <c r="D71" s="7">
        <f>Input!D$241</f>
        <v>0</v>
      </c>
      <c r="E71" s="33">
        <f>Input!E$241</f>
        <v>1167</v>
      </c>
      <c r="F71" s="33">
        <f>Input!F$241</f>
        <v>0</v>
      </c>
      <c r="G71" s="7">
        <f>Input!G$241</f>
        <v>0</v>
      </c>
      <c r="H71" s="33">
        <f>Summary!B$100</f>
        <v>23374.409132903162</v>
      </c>
      <c r="I71" s="10"/>
    </row>
    <row r="72" spans="1:9" x14ac:dyDescent="0.25">
      <c r="A72" s="11" t="s">
        <v>215</v>
      </c>
      <c r="B72" s="7">
        <f>Input!B$245</f>
        <v>381.63823691686002</v>
      </c>
      <c r="C72" s="7">
        <f>Input!C$245</f>
        <v>0</v>
      </c>
      <c r="D72" s="7">
        <f>Input!D$245</f>
        <v>0</v>
      </c>
      <c r="E72" s="33">
        <f>Input!E$245</f>
        <v>159</v>
      </c>
      <c r="F72" s="33">
        <f>Input!F$245</f>
        <v>0</v>
      </c>
      <c r="G72" s="7">
        <f>Input!G$245</f>
        <v>0</v>
      </c>
      <c r="H72" s="33">
        <f>Summary!B$104</f>
        <v>381.63823691686002</v>
      </c>
      <c r="I72" s="10"/>
    </row>
    <row r="73" spans="1:9" x14ac:dyDescent="0.25">
      <c r="A73" s="11" t="s">
        <v>216</v>
      </c>
      <c r="B73" s="7">
        <f>Input!B$249</f>
        <v>9513.7048495501022</v>
      </c>
      <c r="C73" s="7">
        <f>Input!C$249</f>
        <v>0</v>
      </c>
      <c r="D73" s="7">
        <f>Input!D$249</f>
        <v>0</v>
      </c>
      <c r="E73" s="33">
        <f>Input!E$249</f>
        <v>257</v>
      </c>
      <c r="F73" s="33">
        <f>Input!F$249</f>
        <v>0</v>
      </c>
      <c r="G73" s="7">
        <f>Input!G$249</f>
        <v>0</v>
      </c>
      <c r="H73" s="33">
        <f>Summary!B$108</f>
        <v>9513.7048495501022</v>
      </c>
      <c r="I73" s="10"/>
    </row>
    <row r="74" spans="1:9" x14ac:dyDescent="0.25">
      <c r="A74" s="11" t="s">
        <v>217</v>
      </c>
      <c r="B74" s="7">
        <f>Input!B$253</f>
        <v>13660.345298374526</v>
      </c>
      <c r="C74" s="7">
        <f>Input!C$253</f>
        <v>31428.326026746687</v>
      </c>
      <c r="D74" s="7">
        <f>Input!D$253</f>
        <v>218801.6594834046</v>
      </c>
      <c r="E74" s="33">
        <f>Input!E$253</f>
        <v>18</v>
      </c>
      <c r="F74" s="33">
        <f>Input!F$253</f>
        <v>0</v>
      </c>
      <c r="G74" s="7">
        <f>Input!G$253</f>
        <v>0</v>
      </c>
      <c r="H74" s="33">
        <f>Summary!B$112</f>
        <v>263890.33080852579</v>
      </c>
      <c r="I74" s="10"/>
    </row>
    <row r="75" spans="1:9" x14ac:dyDescent="0.25">
      <c r="A75" s="11" t="s">
        <v>181</v>
      </c>
      <c r="B75" s="7">
        <f>Input!B$257</f>
        <v>1355.4925452014681</v>
      </c>
      <c r="C75" s="7">
        <f>Input!C$257</f>
        <v>0</v>
      </c>
      <c r="D75" s="7">
        <f>Input!D$257</f>
        <v>0</v>
      </c>
      <c r="E75" s="33">
        <f>Input!E$257</f>
        <v>115</v>
      </c>
      <c r="F75" s="33">
        <f>Input!F$257</f>
        <v>0</v>
      </c>
      <c r="G75" s="7">
        <f>Input!G$257</f>
        <v>0</v>
      </c>
      <c r="H75" s="33">
        <f>Summary!B$116</f>
        <v>1355.4925452014681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26187.017099343026</v>
      </c>
      <c r="C77" s="7">
        <f>Input!C$264</f>
        <v>0</v>
      </c>
      <c r="D77" s="7">
        <f>Input!D$264</f>
        <v>0</v>
      </c>
      <c r="E77" s="33">
        <f>Input!E$264</f>
        <v>187</v>
      </c>
      <c r="F77" s="33">
        <f>Input!F$264</f>
        <v>0</v>
      </c>
      <c r="G77" s="7">
        <f>Input!G$264</f>
        <v>1118.03</v>
      </c>
      <c r="H77" s="33">
        <f>Summary!B$123</f>
        <v>26187.017099343026</v>
      </c>
      <c r="I77" s="10"/>
    </row>
    <row r="78" spans="1:9" x14ac:dyDescent="0.25">
      <c r="A78" s="11" t="s">
        <v>184</v>
      </c>
      <c r="B78" s="7">
        <f>Input!B$268</f>
        <v>509.37113568589854</v>
      </c>
      <c r="C78" s="7">
        <f>Input!C$268</f>
        <v>2346.6281489379976</v>
      </c>
      <c r="D78" s="7">
        <f>Input!D$268</f>
        <v>2788.6198263979995</v>
      </c>
      <c r="E78" s="33">
        <f>Input!E$268</f>
        <v>70</v>
      </c>
      <c r="F78" s="33">
        <f>Input!F$268</f>
        <v>0</v>
      </c>
      <c r="G78" s="7">
        <f>Input!G$268</f>
        <v>640.06500000000005</v>
      </c>
      <c r="H78" s="33">
        <f>Summary!B$127</f>
        <v>5644.6191110218952</v>
      </c>
      <c r="I78" s="10"/>
    </row>
    <row r="79" spans="1:9" x14ac:dyDescent="0.25">
      <c r="A79" s="11" t="s">
        <v>185</v>
      </c>
      <c r="B79" s="7">
        <f>Input!B$272</f>
        <v>95.595407035175882</v>
      </c>
      <c r="C79" s="7">
        <f>Input!C$272</f>
        <v>0</v>
      </c>
      <c r="D79" s="7">
        <f>Input!D$272</f>
        <v>0</v>
      </c>
      <c r="E79" s="33">
        <f>Input!E$272</f>
        <v>4</v>
      </c>
      <c r="F79" s="33">
        <f>Input!F$272</f>
        <v>0</v>
      </c>
      <c r="G79" s="7">
        <f>Input!G$272</f>
        <v>39.585000000000001</v>
      </c>
      <c r="H79" s="33">
        <f>Summary!B$131</f>
        <v>95.595407035175882</v>
      </c>
      <c r="I79" s="10"/>
    </row>
    <row r="80" spans="1:9" x14ac:dyDescent="0.25">
      <c r="A80" s="11" t="s">
        <v>186</v>
      </c>
      <c r="B80" s="7">
        <f>Input!B$275</f>
        <v>149.73399999999998</v>
      </c>
      <c r="C80" s="7">
        <f>Input!C$275</f>
        <v>514.99</v>
      </c>
      <c r="D80" s="7">
        <f>Input!D$275</f>
        <v>1004.0949999999999</v>
      </c>
      <c r="E80" s="33">
        <f>Input!E$275</f>
        <v>1</v>
      </c>
      <c r="F80" s="33">
        <f>Input!F$275</f>
        <v>0</v>
      </c>
      <c r="G80" s="7">
        <f>Input!G$275</f>
        <v>0.14599999999999999</v>
      </c>
      <c r="H80" s="33">
        <f>Summary!B$134</f>
        <v>1668.819</v>
      </c>
      <c r="I80" s="10"/>
    </row>
    <row r="81" spans="1:9" x14ac:dyDescent="0.25">
      <c r="A81" s="11" t="s">
        <v>194</v>
      </c>
      <c r="B81" s="7">
        <f>Input!B$278</f>
        <v>71660.673283058626</v>
      </c>
      <c r="C81" s="7">
        <f>Input!C$278</f>
        <v>0</v>
      </c>
      <c r="D81" s="7">
        <f>Input!D$278</f>
        <v>0</v>
      </c>
      <c r="E81" s="33">
        <f>Input!E$278</f>
        <v>40</v>
      </c>
      <c r="F81" s="33">
        <f>Input!F$278</f>
        <v>0</v>
      </c>
      <c r="G81" s="7">
        <f>Input!G$278</f>
        <v>1748.7760000000001</v>
      </c>
      <c r="H81" s="33">
        <f>Summary!B$137</f>
        <v>71660.673283058626</v>
      </c>
      <c r="I81" s="10"/>
    </row>
    <row r="82" spans="1:9" x14ac:dyDescent="0.25">
      <c r="A82" s="11" t="s">
        <v>195</v>
      </c>
      <c r="B82" s="7">
        <f>Input!B$281</f>
        <v>57153.710776405715</v>
      </c>
      <c r="C82" s="7">
        <f>Input!C$281</f>
        <v>188029.31589162059</v>
      </c>
      <c r="D82" s="7">
        <f>Input!D$281</f>
        <v>362228.20370475005</v>
      </c>
      <c r="E82" s="33">
        <f>Input!E$281</f>
        <v>160</v>
      </c>
      <c r="F82" s="33">
        <f>Input!F$281</f>
        <v>0</v>
      </c>
      <c r="G82" s="7">
        <f>Input!G$281</f>
        <v>2492.3719999999998</v>
      </c>
      <c r="H82" s="33">
        <f>Summary!B$140</f>
        <v>607411.23037277628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3.453107470713678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83.207382350322746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3.453107470713678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59.016516031897943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3.453107470713678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43.307092924921832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3.1362547116875947</v>
      </c>
      <c r="C147" s="6">
        <f>C$57/IF(B$88="kVA",IF(F$57,F$57,1),IF(B$88="MPAN",IF(E$57,E$57,1),IF(H$57,H$57,1)))</f>
        <v>1.4730046452926397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86.616029734067254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3.1362547116875947</v>
      </c>
      <c r="C148" s="6">
        <f>C$57/IF(B$88="kVA",IF(F$57,F$57,1),IF(B$88="MPAN",IF(E$57,E$57,1),IF(H$57,H$57,1)))</f>
        <v>1.4730046452926397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61.4420606798531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3.1362547116875947</v>
      </c>
      <c r="C149" s="6">
        <f>C$57/IF(B$88="kVA",IF(F$57,F$57,1),IF(B$88="MPAN",IF(E$57,E$57,1),IF(H$57,H$57,1)))</f>
        <v>1.4730046452926397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45.076490995771913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4.0624474072659496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22.343460739962726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4.0624474072659496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15.843544888337204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4.0624474072659496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11.618599584780615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11.855471733188487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209.74677792565782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11.855471733188487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148.79226077967195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11.855471733188487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109.11071727611518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19.166125451958642</v>
      </c>
      <c r="C159" s="6">
        <f>C$60/IF(B$91="kVA",IF(F$60,F$60,1),IF(B$91="MPAN",IF(E$60,E$60,1),IF(H$60,H$60,1)))</f>
        <v>6.1414184739022701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380.60218983065369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19.166125451958642</v>
      </c>
      <c r="C160" s="6">
        <f>C$60/IF(B$91="kVA",IF(F$60,F$60,1),IF(B$91="MPAN",IF(E$60,E$60,1),IF(H$60,H$60,1)))</f>
        <v>6.1414184739022701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269.99179334639376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19.166125451958642</v>
      </c>
      <c r="C161" s="6">
        <f>C$60/IF(B$91="kVA",IF(F$60,F$60,1),IF(B$91="MPAN",IF(E$60,E$60,1),IF(H$60,H$60,1)))</f>
        <v>6.1414184739022701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198.12576739906996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7.6622415495839649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20.688052183876707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7.6622415495839649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14.711503775201214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7.6622415495839649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10.803760584913389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86.077793197806116</v>
      </c>
      <c r="C167" s="6">
        <f>C$62/IF(B$93="kVA",IF(F$62,F$62,1),IF(B$93="MPAN",IF(E$62,E$62,1),IF(H$62,H$62,1)))</f>
        <v>21.957729660684262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1697.3946857843441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86.077793197806116</v>
      </c>
      <c r="C168" s="6">
        <f>C$62/IF(B$93="kVA",IF(F$62,F$62,1),IF(B$93="MPAN",IF(E$62,E$62,1),IF(H$62,H$62,1)))</f>
        <v>21.957729660684262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1204.3197203636953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86.077793197806116</v>
      </c>
      <c r="C169" s="6">
        <f>C$62/IF(B$93="kVA",IF(F$62,F$62,1),IF(B$93="MPAN",IF(E$62,E$62,1),IF(H$62,H$62,1)))</f>
        <v>21.957729660684262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882.9528926379561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0</v>
      </c>
      <c r="C171" s="6">
        <f>C$63/IF(B$94="kVA",IF(F$63,F$63,1),IF(B$94="MPAN",IF(E$63,E$63,1),IF(H$63,H$63,1)))</f>
        <v>0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0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0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129.08318608972061</v>
      </c>
      <c r="C173" s="6">
        <f>C$64/IF(B$95="kVA",IF(F$64,F$64,1),IF(B$95="MPAN",IF(E$64,E$64,1),IF(H$64,H$64,1)))</f>
        <v>35.61108012091551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2283.0688085209404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0</v>
      </c>
      <c r="C179" s="6">
        <f>C$66/IF(B$97="kVA",IF(F$66,F$66,1),IF(B$97="MPAN",IF(E$66,E$66,1),IF(H$66,H$66,1)))</f>
        <v>0</v>
      </c>
      <c r="D179" s="6">
        <f>D$66/IF(B$97="kVA",IF(F$66,F$66,1),IF(B$97="MPAN",IF(E$66,E$66,1),IF(H$66,H$66,1)))</f>
        <v>0</v>
      </c>
      <c r="E179" s="6">
        <f>E$66/IF(B$97="kVA",IF(F$66,F$66,1),IF(B$97="MPAN",IF(E$66,E$66,1),IF(H$66,H$66,1)))</f>
        <v>0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0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0</v>
      </c>
      <c r="C180" s="6">
        <f>C$66/IF(B$97="kVA",IF(F$66,F$66,1),IF(B$97="MPAN",IF(E$66,E$66,1),IF(H$66,H$66,1)))</f>
        <v>0</v>
      </c>
      <c r="D180" s="6">
        <f>D$66/IF(B$97="kVA",IF(F$66,F$66,1),IF(B$97="MPAN",IF(E$66,E$66,1),IF(H$66,H$66,1)))</f>
        <v>0</v>
      </c>
      <c r="E180" s="6">
        <f>E$66/IF(B$97="kVA",IF(F$66,F$66,1),IF(B$97="MPAN",IF(E$66,E$66,1),IF(H$66,H$66,1)))</f>
        <v>0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0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0</v>
      </c>
      <c r="C181" s="6">
        <f>C$66/IF(B$97="kVA",IF(F$66,F$66,1),IF(B$97="MPAN",IF(E$66,E$66,1),IF(H$66,H$66,1)))</f>
        <v>0</v>
      </c>
      <c r="D181" s="6">
        <f>D$66/IF(B$97="kVA",IF(F$66,F$66,1),IF(B$97="MPAN",IF(E$66,E$66,1),IF(H$66,H$66,1)))</f>
        <v>0</v>
      </c>
      <c r="E181" s="6">
        <f>E$66/IF(B$97="kVA",IF(F$66,F$66,1),IF(B$97="MPAN",IF(E$66,E$66,1),IF(H$66,H$66,1)))</f>
        <v>0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0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0.20943221259658906</v>
      </c>
      <c r="C183" s="6">
        <f>C$67/IF(B$98="kVA",IF(F$67,F$67,1),IF(B$98="MPAN",IF(E$67,E$67,1),IF(H$67,H$67,1)))</f>
        <v>0.82276014994367574</v>
      </c>
      <c r="D183" s="6">
        <f>D$67/IF(B$98="kVA",IF(F$67,F$67,1),IF(B$98="MPAN",IF(E$67,E$67,1),IF(H$67,H$67,1)))</f>
        <v>0.88894049690568844</v>
      </c>
      <c r="E183" s="6">
        <f>E$67/IF(B$98="kVA",IF(F$67,F$67,1),IF(B$98="MPAN",IF(E$67,E$67,1),IF(H$67,H$67,1)))</f>
        <v>5.2652929813264649E-3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0.22557439278815197</v>
      </c>
      <c r="H183" s="35">
        <f>0.01*Input!F$58*(Adjust!$E$263*E183+Adjust!$F$263*F183)+10*(Adjust!$B$263*B183+Adjust!$C$263*C183+Adjust!$D$263*D183+Adjust!$G$263*G183)</f>
        <v>33.89934996483094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0.20943221259658906</v>
      </c>
      <c r="C184" s="6">
        <f>C$67/IF(B$98="kVA",IF(F$67,F$67,1),IF(B$98="MPAN",IF(E$67,E$67,1),IF(H$67,H$67,1)))</f>
        <v>0.82276014994367574</v>
      </c>
      <c r="D184" s="6">
        <f>D$67/IF(B$98="kVA",IF(F$67,F$67,1),IF(B$98="MPAN",IF(E$67,E$67,1),IF(H$67,H$67,1)))</f>
        <v>0.88894049690568844</v>
      </c>
      <c r="E184" s="6">
        <f>E$67/IF(B$98="kVA",IF(F$67,F$67,1),IF(B$98="MPAN",IF(E$67,E$67,1),IF(H$67,H$67,1)))</f>
        <v>5.2652929813264649E-3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0.22557439278815197</v>
      </c>
      <c r="H184" s="35">
        <f>0.01*Input!F$58*(Adjust!$E$264*E184+Adjust!$F$264*F184)+10*(Adjust!$B$264*B184+Adjust!$C$264*C184+Adjust!$D$264*D184+Adjust!$G$264*G184)</f>
        <v>24.042015684149188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0.20943221259658906</v>
      </c>
      <c r="C185" s="6">
        <f>C$67/IF(B$98="kVA",IF(F$67,F$67,1),IF(B$98="MPAN",IF(E$67,E$67,1),IF(H$67,H$67,1)))</f>
        <v>0.82276014994367574</v>
      </c>
      <c r="D185" s="6">
        <f>D$67/IF(B$98="kVA",IF(F$67,F$67,1),IF(B$98="MPAN",IF(E$67,E$67,1),IF(H$67,H$67,1)))</f>
        <v>0.88894049690568844</v>
      </c>
      <c r="E185" s="6">
        <f>E$67/IF(B$98="kVA",IF(F$67,F$67,1),IF(B$98="MPAN",IF(E$67,E$67,1),IF(H$67,H$67,1)))</f>
        <v>5.2652929813264649E-3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0.22557439278815197</v>
      </c>
      <c r="H185" s="35">
        <f>0.01*Input!F$58*(Adjust!$E$265*E185+Adjust!$F$265*F185)+10*(Adjust!$B$265*B185+Adjust!$C$265*C185+Adjust!$D$265*D185+Adjust!$G$265*G185)</f>
        <v>17.638347826729792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0.15182187647602804</v>
      </c>
      <c r="C187" s="6">
        <f>C$68/IF(B$99="kVA",IF(F$68,F$68,1),IF(B$99="MPAN",IF(E$68,E$68,1),IF(H$68,H$68,1)))</f>
        <v>0.58179882618756151</v>
      </c>
      <c r="D187" s="6">
        <f>D$68/IF(B$99="kVA",IF(F$68,F$68,1),IF(B$99="MPAN",IF(E$68,E$68,1),IF(H$68,H$68,1)))</f>
        <v>0.70135227850865245</v>
      </c>
      <c r="E187" s="6">
        <f>E$68/IF(B$99="kVA",IF(F$68,F$68,1),IF(B$99="MPAN",IF(E$68,E$68,1),IF(H$68,H$68,1)))</f>
        <v>2.0869565217391303E-3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0.12465271739130435</v>
      </c>
      <c r="H187" s="35">
        <f>0.01*Input!F$58*(Adjust!$E$267*E187+Adjust!$F$267*F187)+10*(Adjust!$B$267*B187+Adjust!$C$267*C187+Adjust!$D$267*D187+Adjust!$G$267*G187)</f>
        <v>26.964775078684493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0.15182187647602804</v>
      </c>
      <c r="C188" s="6">
        <f>C$68/IF(B$99="kVA",IF(F$68,F$68,1),IF(B$99="MPAN",IF(E$68,E$68,1),IF(H$68,H$68,1)))</f>
        <v>0.58179882618756151</v>
      </c>
      <c r="D188" s="6">
        <f>D$68/IF(B$99="kVA",IF(F$68,F$68,1),IF(B$99="MPAN",IF(E$68,E$68,1),IF(H$68,H$68,1)))</f>
        <v>0.70135227850865245</v>
      </c>
      <c r="E188" s="6">
        <f>E$68/IF(B$99="kVA",IF(F$68,F$68,1),IF(B$99="MPAN",IF(E$68,E$68,1),IF(H$68,H$68,1)))</f>
        <v>2.0869565217391303E-3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0.12465271739130435</v>
      </c>
      <c r="H188" s="35">
        <f>0.01*Input!F$58*(Adjust!$E$268*E188+Adjust!$F$268*F188)+10*(Adjust!$B$268*B188+Adjust!$C$268*C188+Adjust!$D$268*D188+Adjust!$G$268*G188)</f>
        <v>20.068634626531857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0.29213518073034822</v>
      </c>
      <c r="C190" s="6">
        <f>C$69/IF(B$100="kVA",IF(F$69,F$69,1),IF(B$100="MPAN",IF(E$69,E$69,1),IF(H$69,H$69,1)))</f>
        <v>1.1188168171147199</v>
      </c>
      <c r="D190" s="6">
        <f>D$69/IF(B$100="kVA",IF(F$69,F$69,1),IF(B$100="MPAN",IF(E$69,E$69,1),IF(H$69,H$69,1)))</f>
        <v>1.541985660955687</v>
      </c>
      <c r="E190" s="6">
        <f>E$69/IF(B$100="kVA",IF(F$69,F$69,1),IF(B$100="MPAN",IF(E$69,E$69,1),IF(H$69,H$69,1)))</f>
        <v>1.0929104477611941E-3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0.27637220223880599</v>
      </c>
      <c r="H190" s="35">
        <f>0.01*Input!F$58*(Adjust!$E$270*E190+Adjust!$F$270*F190)+10*(Adjust!$B$270*B190+Adjust!$C$270*C190+Adjust!$D$270*D190+Adjust!$G$270*G190)</f>
        <v>35.564576677652774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0.29213518073034822</v>
      </c>
      <c r="C191" s="6">
        <f>C$69/IF(B$100="kVA",IF(F$69,F$69,1),IF(B$100="MPAN",IF(E$69,E$69,1),IF(H$69,H$69,1)))</f>
        <v>1.1188168171147199</v>
      </c>
      <c r="D191" s="6">
        <f>D$69/IF(B$100="kVA",IF(F$69,F$69,1),IF(B$100="MPAN",IF(E$69,E$69,1),IF(H$69,H$69,1)))</f>
        <v>1.541985660955687</v>
      </c>
      <c r="E191" s="6">
        <f>E$69/IF(B$100="kVA",IF(F$69,F$69,1),IF(B$100="MPAN",IF(E$69,E$69,1),IF(H$69,H$69,1)))</f>
        <v>1.0929104477611941E-3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0.27637220223880599</v>
      </c>
      <c r="H191" s="35">
        <f>0.01*Input!F$58*(Adjust!$E$271*E191+Adjust!$F$271*F191)+10*(Adjust!$B$271*B191+Adjust!$C$271*C191+Adjust!$D$271*D191+Adjust!$G$271*G191)</f>
        <v>29.879486315344657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2.7050112173825733E-2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17.7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2.7050112173825733E-2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12.56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2.7050112173825733E-2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9.2100000000000009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4.9926395716128016E-2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23.290000000000003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4.9926395716128016E-2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16.52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4.9926395716128016E-2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12.12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0.41662492019802039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37.29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0.41662492019802039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26.45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0.41662492019802039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19.399999999999999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1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2.7013661245981726E-2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12.87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1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2.7013661245981726E-2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9.1300000000000008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1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2.7013661245981726E-2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6.7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5.1765236174137183E-2</v>
      </c>
      <c r="C209" s="6">
        <f>C$74/IF(B$105="kVA",IF(F$74,F$74,1),IF(B$105="MPAN",IF(E$74,E$74,1),IF(H$74,H$74,1)))</f>
        <v>0.11909616366183015</v>
      </c>
      <c r="D209" s="6">
        <f>D$74/IF(B$105="kVA",IF(F$74,F$74,1),IF(B$105="MPAN",IF(E$74,E$74,1),IF(H$74,H$74,1)))</f>
        <v>0.82913860016403274</v>
      </c>
      <c r="E209" s="6">
        <f>E$74/IF(B$105="kVA",IF(F$74,F$74,1),IF(B$105="MPAN",IF(E$74,E$74,1),IF(H$74,H$74,1)))</f>
        <v>6.8210153607562392E-5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24.095340766439875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5.1765236174137183E-2</v>
      </c>
      <c r="C210" s="6">
        <f>C$74/IF(B$105="kVA",IF(F$74,F$74,1),IF(B$105="MPAN",IF(E$74,E$74,1),IF(H$74,H$74,1)))</f>
        <v>0.11909616366183015</v>
      </c>
      <c r="D210" s="6">
        <f>D$74/IF(B$105="kVA",IF(F$74,F$74,1),IF(B$105="MPAN",IF(E$74,E$74,1),IF(H$74,H$74,1)))</f>
        <v>0.82913860016403274</v>
      </c>
      <c r="E210" s="6">
        <f>E$74/IF(B$105="kVA",IF(F$74,F$74,1),IF(B$105="MPAN",IF(E$74,E$74,1),IF(H$74,H$74,1)))</f>
        <v>6.8210153607562392E-5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17.090742446289077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5.1765236174137183E-2</v>
      </c>
      <c r="C211" s="6">
        <f>C$74/IF(B$105="kVA",IF(F$74,F$74,1),IF(B$105="MPAN",IF(E$74,E$74,1),IF(H$74,H$74,1)))</f>
        <v>0.11909616366183015</v>
      </c>
      <c r="D211" s="6">
        <f>D$74/IF(B$105="kVA",IF(F$74,F$74,1),IF(B$105="MPAN",IF(E$74,E$74,1),IF(H$74,H$74,1)))</f>
        <v>0.82913860016403274</v>
      </c>
      <c r="E211" s="6">
        <f>E$74/IF(B$105="kVA",IF(F$74,F$74,1),IF(B$105="MPAN",IF(E$74,E$74,1),IF(H$74,H$74,1)))</f>
        <v>6.8210153607562392E-5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12.535646996007618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8.4840009195998517E-2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-7.09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8.4840009195998517E-2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-7.09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8.4840009195998517E-2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-7.09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7.1409431356995378E-3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4.2694056973294939E-2</v>
      </c>
      <c r="H220" s="35">
        <f>0.01*Input!F$58*(Adjust!$E$300*E220+Adjust!$F$300*F220)+10*(Adjust!$B$300*B220+Adjust!$C$300*C220+Adjust!$D$300*D220+Adjust!$G$300*G220)</f>
        <v>-6.9845456792759606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7.1409431356995378E-3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4.2694056973294939E-2</v>
      </c>
      <c r="H221" s="35">
        <f>0.01*Input!F$58*(Adjust!$E$301*E221+Adjust!$F$301*F221)+10*(Adjust!$B$301*B221+Adjust!$C$301*C221+Adjust!$D$301*D221+Adjust!$G$301*G221)</f>
        <v>-6.9845456792759606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7.1409431356995378E-3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4.2694056973294939E-2</v>
      </c>
      <c r="H222" s="35">
        <f>0.01*Input!F$58*(Adjust!$E$302*E222+Adjust!$F$302*F222)+10*(Adjust!$B$302*B222+Adjust!$C$302*C222+Adjust!$D$302*D222+Adjust!$G$302*G222)</f>
        <v>-6.9845456792759606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9.0240125271035795E-2</v>
      </c>
      <c r="C224" s="6">
        <f>C$78/IF(B$109="kVA",IF(F$78,F$78,1),IF(B$109="MPAN",IF(E$78,E$78,1),IF(H$78,H$78,1)))</f>
        <v>0.4157283428311192</v>
      </c>
      <c r="D224" s="6">
        <f>D$78/IF(B$109="kVA",IF(F$78,F$78,1),IF(B$109="MPAN",IF(E$78,E$78,1),IF(H$78,H$78,1)))</f>
        <v>0.4940315318978451</v>
      </c>
      <c r="E224" s="6">
        <f>E$78/IF(B$109="kVA",IF(F$78,F$78,1),IF(B$109="MPAN",IF(E$78,E$78,1),IF(H$78,H$78,1)))</f>
        <v>1.2401191049953285E-2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0.11339383356269073</v>
      </c>
      <c r="H224" s="35">
        <f>0.01*Input!F$58*(Adjust!$E$304*E224+Adjust!$F$304*F224)+10*(Adjust!$B$304*B224+Adjust!$C$304*C224+Adjust!$D$304*D224+Adjust!$G$304*G224)</f>
        <v>-7.2865859984577686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9.0240125271035795E-2</v>
      </c>
      <c r="C225" s="6">
        <f>C$78/IF(B$109="kVA",IF(F$78,F$78,1),IF(B$109="MPAN",IF(E$78,E$78,1),IF(H$78,H$78,1)))</f>
        <v>0.4157283428311192</v>
      </c>
      <c r="D225" s="6">
        <f>D$78/IF(B$109="kVA",IF(F$78,F$78,1),IF(B$109="MPAN",IF(E$78,E$78,1),IF(H$78,H$78,1)))</f>
        <v>0.4940315318978451</v>
      </c>
      <c r="E225" s="6">
        <f>E$78/IF(B$109="kVA",IF(F$78,F$78,1),IF(B$109="MPAN",IF(E$78,E$78,1),IF(H$78,H$78,1)))</f>
        <v>1.2401191049953285E-2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0.11339383356269073</v>
      </c>
      <c r="H225" s="35">
        <f>0.01*Input!F$58*(Adjust!$E$305*E225+Adjust!$F$305*F225)+10*(Adjust!$B$305*B225+Adjust!$C$305*C225+Adjust!$D$305*D225+Adjust!$G$305*G225)</f>
        <v>-7.2865859984577686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9.0240125271035795E-2</v>
      </c>
      <c r="C226" s="6">
        <f>C$78/IF(B$109="kVA",IF(F$78,F$78,1),IF(B$109="MPAN",IF(E$78,E$78,1),IF(H$78,H$78,1)))</f>
        <v>0.4157283428311192</v>
      </c>
      <c r="D226" s="6">
        <f>D$78/IF(B$109="kVA",IF(F$78,F$78,1),IF(B$109="MPAN",IF(E$78,E$78,1),IF(H$78,H$78,1)))</f>
        <v>0.4940315318978451</v>
      </c>
      <c r="E226" s="6">
        <f>E$78/IF(B$109="kVA",IF(F$78,F$78,1),IF(B$109="MPAN",IF(E$78,E$78,1),IF(H$78,H$78,1)))</f>
        <v>1.2401191049953285E-2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0.11339383356269073</v>
      </c>
      <c r="H226" s="35">
        <f>0.01*Input!F$58*(Adjust!$E$306*E226+Adjust!$F$306*F226)+10*(Adjust!$B$306*B226+Adjust!$C$306*C226+Adjust!$D$306*D226+Adjust!$G$306*G226)</f>
        <v>-7.2865859984577686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4.1843014471690414E-2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0.41408893196546626</v>
      </c>
      <c r="H228" s="35">
        <f>0.01*Input!F$58*(Adjust!$E$308*E228+Adjust!$F$308*F228)+10*(Adjust!$B$308*B228+Adjust!$C$308*C228+Adjust!$D$308*D228+Adjust!$G$308*G228)</f>
        <v>-5.2324407923973562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4.1843014471690414E-2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0.41408893196546626</v>
      </c>
      <c r="H229" s="35">
        <f>0.01*Input!F$58*(Adjust!$E$309*E229+Adjust!$F$309*F229)+10*(Adjust!$B$309*B229+Adjust!$C$309*C229+Adjust!$D$309*D229+Adjust!$G$309*G229)</f>
        <v>-5.2324407923973562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8.9724529742290796E-2</v>
      </c>
      <c r="C231" s="6">
        <f>C$80/IF(B$111="kVA",IF(F$80,F$80,1),IF(B$111="MPAN",IF(E$80,E$80,1),IF(H$80,H$80,1)))</f>
        <v>0.30859547979738966</v>
      </c>
      <c r="D231" s="6">
        <f>D$80/IF(B$111="kVA",IF(F$80,F$80,1),IF(B$111="MPAN",IF(E$80,E$80,1),IF(H$80,H$80,1)))</f>
        <v>0.6016799904603195</v>
      </c>
      <c r="E231" s="6">
        <f>E$80/IF(B$111="kVA",IF(F$80,F$80,1),IF(B$111="MPAN",IF(E$80,E$80,1),IF(H$80,H$80,1)))</f>
        <v>5.9922615933783114E-4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8.7487019263323342E-5</v>
      </c>
      <c r="H231" s="35">
        <f>0.01*Input!F$58*(Adjust!$E$311*E231+Adjust!$F$311*F231)+10*(Adjust!$B$311*B231+Adjust!$C$311*C231+Adjust!$D$311*D231+Adjust!$G$311*G231)</f>
        <v>-6.1555588293278056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8.9724529742290796E-2</v>
      </c>
      <c r="C232" s="6">
        <f>C$80/IF(B$111="kVA",IF(F$80,F$80,1),IF(B$111="MPAN",IF(E$80,E$80,1),IF(H$80,H$80,1)))</f>
        <v>0.30859547979738966</v>
      </c>
      <c r="D232" s="6">
        <f>D$80/IF(B$111="kVA",IF(F$80,F$80,1),IF(B$111="MPAN",IF(E$80,E$80,1),IF(H$80,H$80,1)))</f>
        <v>0.6016799904603195</v>
      </c>
      <c r="E232" s="6">
        <f>E$80/IF(B$111="kVA",IF(F$80,F$80,1),IF(B$111="MPAN",IF(E$80,E$80,1),IF(H$80,H$80,1)))</f>
        <v>5.9922615933783114E-4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8.7487019263323342E-5</v>
      </c>
      <c r="H232" s="35">
        <f>0.01*Input!F$58*(Adjust!$E$312*E232+Adjust!$F$312*F232)+10*(Adjust!$B$312*B232+Adjust!$C$312*C232+Adjust!$D$312*D232+Adjust!$G$312*G232)</f>
        <v>-6.1555588293278056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5.5818621522017492E-4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2.4403566417696917E-2</v>
      </c>
      <c r="H234" s="35">
        <f>0.01*Input!F$58*(Adjust!$E$314*E234+Adjust!$F$314*F234)+10*(Adjust!$B$314*B234+Adjust!$C$314*C234+Adjust!$D$314*D234+Adjust!$G$314*G234)</f>
        <v>-4.227702809865546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5.5818621522017492E-4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2.4403566417696917E-2</v>
      </c>
      <c r="H235" s="35">
        <f>0.01*Input!F$58*(Adjust!$E$315*E235+Adjust!$F$315*F235)+10*(Adjust!$B$315*B235+Adjust!$C$315*C235+Adjust!$D$315*D235+Adjust!$G$315*G235)</f>
        <v>-4.2868056874406761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9.4093931620806107E-2</v>
      </c>
      <c r="C237" s="6">
        <f>C$82/IF(B$113="kVA",IF(F$82,F$82,1),IF(B$113="MPAN",IF(E$82,E$82,1),IF(H$82,H$82,1)))</f>
        <v>0.30955851075757113</v>
      </c>
      <c r="D237" s="6">
        <f>D$82/IF(B$113="kVA",IF(F$82,F$82,1),IF(B$113="MPAN",IF(E$82,E$82,1),IF(H$82,H$82,1)))</f>
        <v>0.59634755762162284</v>
      </c>
      <c r="E237" s="6">
        <f>E$82/IF(B$113="kVA",IF(F$82,F$82,1),IF(B$113="MPAN",IF(E$82,E$82,1),IF(H$82,H$82,1)))</f>
        <v>2.6341297624972443E-4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4.1032695402592381E-3</v>
      </c>
      <c r="H237" s="35">
        <f>0.01*Input!F$58*(Adjust!$E$317*E237+Adjust!$F$317*F237)+10*(Adjust!$B$317*B237+Adjust!$C$317*C237+Adjust!$D$317*D237+Adjust!$G$317*G237)</f>
        <v>-4.4741341959015068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9.4093931620806107E-2</v>
      </c>
      <c r="C238" s="6">
        <f>C$82/IF(B$113="kVA",IF(F$82,F$82,1),IF(B$113="MPAN",IF(E$82,E$82,1),IF(H$82,H$82,1)))</f>
        <v>0.30955851075757113</v>
      </c>
      <c r="D238" s="6">
        <f>D$82/IF(B$113="kVA",IF(F$82,F$82,1),IF(B$113="MPAN",IF(E$82,E$82,1),IF(H$82,H$82,1)))</f>
        <v>0.59634755762162284</v>
      </c>
      <c r="E238" s="6">
        <f>E$82/IF(B$113="kVA",IF(F$82,F$82,1),IF(B$113="MPAN",IF(E$82,E$82,1),IF(H$82,H$82,1)))</f>
        <v>2.6341297624972443E-4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4.1032695402592381E-3</v>
      </c>
      <c r="H238" s="35">
        <f>0.01*Input!F$58*(Adjust!$E$318*E238+Adjust!$F$318*F238)+10*(Adjust!$B$318*B238+Adjust!$C$318*C238+Adjust!$D$318*D238+Adjust!$G$318*G238)</f>
        <v>-4.5020253627961377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59.016516031897943</v>
      </c>
      <c r="C246" s="10"/>
    </row>
    <row r="247" spans="1:3" x14ac:dyDescent="0.25">
      <c r="A247" s="11" t="s">
        <v>232</v>
      </c>
      <c r="B247" s="36">
        <f>H$148</f>
        <v>61.4420606798531</v>
      </c>
      <c r="C247" s="10"/>
    </row>
    <row r="248" spans="1:3" x14ac:dyDescent="0.25">
      <c r="A248" s="11" t="s">
        <v>235</v>
      </c>
      <c r="B248" s="36">
        <f>H$152</f>
        <v>15.843544888337204</v>
      </c>
      <c r="C248" s="10"/>
    </row>
    <row r="249" spans="1:3" x14ac:dyDescent="0.25">
      <c r="A249" s="11" t="s">
        <v>238</v>
      </c>
      <c r="B249" s="36">
        <f>H$156</f>
        <v>148.79226077967195</v>
      </c>
      <c r="C249" s="10"/>
    </row>
    <row r="250" spans="1:3" x14ac:dyDescent="0.25">
      <c r="A250" s="11" t="s">
        <v>241</v>
      </c>
      <c r="B250" s="36">
        <f>H$160</f>
        <v>269.99179334639376</v>
      </c>
      <c r="C250" s="10"/>
    </row>
    <row r="251" spans="1:3" ht="30" x14ac:dyDescent="0.25">
      <c r="A251" s="11" t="s">
        <v>244</v>
      </c>
      <c r="B251" s="36">
        <f>H$164</f>
        <v>14.711503775201214</v>
      </c>
      <c r="C251" s="10"/>
    </row>
    <row r="252" spans="1:3" x14ac:dyDescent="0.25">
      <c r="A252" s="11" t="s">
        <v>247</v>
      </c>
      <c r="B252" s="36">
        <f>H$168</f>
        <v>1204.3197203636953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0</v>
      </c>
      <c r="C254" s="10"/>
    </row>
    <row r="255" spans="1:3" x14ac:dyDescent="0.25">
      <c r="A255" s="11" t="s">
        <v>258</v>
      </c>
      <c r="B255" s="36">
        <f>H$184</f>
        <v>24.042015684149188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12.56</v>
      </c>
      <c r="C258" s="10"/>
    </row>
    <row r="259" spans="1:3" x14ac:dyDescent="0.25">
      <c r="A259" s="11" t="s">
        <v>268</v>
      </c>
      <c r="B259" s="36">
        <f>H$198</f>
        <v>16.52</v>
      </c>
      <c r="C259" s="10"/>
    </row>
    <row r="260" spans="1:3" x14ac:dyDescent="0.25">
      <c r="A260" s="11" t="s">
        <v>271</v>
      </c>
      <c r="B260" s="36">
        <f>H$202</f>
        <v>26.45</v>
      </c>
      <c r="C260" s="10"/>
    </row>
    <row r="261" spans="1:3" x14ac:dyDescent="0.25">
      <c r="A261" s="11" t="s">
        <v>274</v>
      </c>
      <c r="B261" s="36">
        <f>H$206</f>
        <v>9.1300000000000008</v>
      </c>
      <c r="C261" s="10"/>
    </row>
    <row r="262" spans="1:3" x14ac:dyDescent="0.25">
      <c r="A262" s="11" t="s">
        <v>277</v>
      </c>
      <c r="B262" s="36">
        <f>H$210</f>
        <v>17.090742446289077</v>
      </c>
      <c r="C262" s="10"/>
    </row>
    <row r="263" spans="1:3" x14ac:dyDescent="0.25">
      <c r="A263" s="11" t="s">
        <v>280</v>
      </c>
      <c r="B263" s="36">
        <f>H$214</f>
        <v>-7.09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-6.9845456792759606</v>
      </c>
      <c r="C265" s="10"/>
    </row>
    <row r="266" spans="1:3" x14ac:dyDescent="0.25">
      <c r="A266" s="11" t="s">
        <v>288</v>
      </c>
      <c r="B266" s="36">
        <f>H$225</f>
        <v>-7.2865859984577686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43.307092924921832</v>
      </c>
      <c r="C278" s="10"/>
    </row>
    <row r="279" spans="1:3" x14ac:dyDescent="0.25">
      <c r="A279" s="11" t="s">
        <v>233</v>
      </c>
      <c r="B279" s="36">
        <f>H$149</f>
        <v>45.076490995771913</v>
      </c>
      <c r="C279" s="10"/>
    </row>
    <row r="280" spans="1:3" x14ac:dyDescent="0.25">
      <c r="A280" s="11" t="s">
        <v>236</v>
      </c>
      <c r="B280" s="36">
        <f>H$153</f>
        <v>11.618599584780615</v>
      </c>
      <c r="C280" s="10"/>
    </row>
    <row r="281" spans="1:3" x14ac:dyDescent="0.25">
      <c r="A281" s="11" t="s">
        <v>239</v>
      </c>
      <c r="B281" s="36">
        <f>H$157</f>
        <v>109.11071727611518</v>
      </c>
      <c r="C281" s="10"/>
    </row>
    <row r="282" spans="1:3" x14ac:dyDescent="0.25">
      <c r="A282" s="11" t="s">
        <v>242</v>
      </c>
      <c r="B282" s="36">
        <f>H$161</f>
        <v>198.12576739906996</v>
      </c>
      <c r="C282" s="10"/>
    </row>
    <row r="283" spans="1:3" ht="30" x14ac:dyDescent="0.25">
      <c r="A283" s="11" t="s">
        <v>245</v>
      </c>
      <c r="B283" s="36">
        <f>H$165</f>
        <v>10.803760584913389</v>
      </c>
      <c r="C283" s="10"/>
    </row>
    <row r="284" spans="1:3" x14ac:dyDescent="0.25">
      <c r="A284" s="11" t="s">
        <v>248</v>
      </c>
      <c r="B284" s="36">
        <f>H$169</f>
        <v>882.9528926379561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0</v>
      </c>
      <c r="C286" s="10"/>
    </row>
    <row r="287" spans="1:3" x14ac:dyDescent="0.25">
      <c r="A287" s="11" t="s">
        <v>259</v>
      </c>
      <c r="B287" s="36">
        <f>H$185</f>
        <v>17.638347826729792</v>
      </c>
      <c r="C287" s="10"/>
    </row>
    <row r="288" spans="1:3" x14ac:dyDescent="0.25">
      <c r="A288" s="11" t="s">
        <v>261</v>
      </c>
      <c r="B288" s="36">
        <f>H$188</f>
        <v>20.068634626531857</v>
      </c>
      <c r="C288" s="10"/>
    </row>
    <row r="289" spans="1:3" x14ac:dyDescent="0.25">
      <c r="A289" s="11" t="s">
        <v>263</v>
      </c>
      <c r="B289" s="36">
        <f>H$191</f>
        <v>29.879486315344657</v>
      </c>
      <c r="C289" s="10"/>
    </row>
    <row r="290" spans="1:3" x14ac:dyDescent="0.25">
      <c r="A290" s="11" t="s">
        <v>266</v>
      </c>
      <c r="B290" s="36">
        <f>H$195</f>
        <v>9.2100000000000009</v>
      </c>
      <c r="C290" s="10"/>
    </row>
    <row r="291" spans="1:3" x14ac:dyDescent="0.25">
      <c r="A291" s="11" t="s">
        <v>269</v>
      </c>
      <c r="B291" s="36">
        <f>H$199</f>
        <v>12.12</v>
      </c>
      <c r="C291" s="10"/>
    </row>
    <row r="292" spans="1:3" x14ac:dyDescent="0.25">
      <c r="A292" s="11" t="s">
        <v>272</v>
      </c>
      <c r="B292" s="36">
        <f>H$203</f>
        <v>19.399999999999999</v>
      </c>
      <c r="C292" s="10"/>
    </row>
    <row r="293" spans="1:3" x14ac:dyDescent="0.25">
      <c r="A293" s="11" t="s">
        <v>275</v>
      </c>
      <c r="B293" s="36">
        <f>H$207</f>
        <v>6.7</v>
      </c>
      <c r="C293" s="10"/>
    </row>
    <row r="294" spans="1:3" x14ac:dyDescent="0.25">
      <c r="A294" s="11" t="s">
        <v>278</v>
      </c>
      <c r="B294" s="36">
        <f>H$211</f>
        <v>12.535646996007618</v>
      </c>
      <c r="C294" s="10"/>
    </row>
    <row r="295" spans="1:3" x14ac:dyDescent="0.25">
      <c r="A295" s="11" t="s">
        <v>281</v>
      </c>
      <c r="B295" s="36">
        <f>H$215</f>
        <v>-7.09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-6.9845456792759606</v>
      </c>
      <c r="C297" s="10"/>
    </row>
    <row r="298" spans="1:3" x14ac:dyDescent="0.25">
      <c r="A298" s="11" t="s">
        <v>289</v>
      </c>
      <c r="B298" s="36">
        <f>H$226</f>
        <v>-7.2865859984577686</v>
      </c>
      <c r="C298" s="10"/>
    </row>
    <row r="299" spans="1:3" x14ac:dyDescent="0.25">
      <c r="A299" s="11" t="s">
        <v>291</v>
      </c>
      <c r="B299" s="36">
        <f>H$229</f>
        <v>-5.2324407923973562</v>
      </c>
      <c r="C299" s="10"/>
    </row>
    <row r="300" spans="1:3" x14ac:dyDescent="0.25">
      <c r="A300" s="11" t="s">
        <v>293</v>
      </c>
      <c r="B300" s="36">
        <f>H$232</f>
        <v>-6.1555588293278056</v>
      </c>
      <c r="C300" s="10"/>
    </row>
    <row r="301" spans="1:3" x14ac:dyDescent="0.25">
      <c r="A301" s="11" t="s">
        <v>295</v>
      </c>
      <c r="B301" s="36">
        <f>H$235</f>
        <v>-4.2868056874406761</v>
      </c>
      <c r="C301" s="10"/>
    </row>
    <row r="302" spans="1:3" x14ac:dyDescent="0.25">
      <c r="A302" s="11" t="s">
        <v>297</v>
      </c>
      <c r="B302" s="36">
        <f>H$238</f>
        <v>-4.5020253627961377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East Midlands in April 15 (DCP179)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-6.1307780289611369E-2</v>
      </c>
      <c r="C14" s="39">
        <f>(Summary!D$46-CData!B23)/IF(Summary!B$46,Summary!B$46,1)/10</f>
        <v>-0.15737804230361907</v>
      </c>
      <c r="D14" s="33">
        <f>Input!E$187</f>
        <v>1502720</v>
      </c>
      <c r="E14" s="10"/>
    </row>
    <row r="15" spans="1:5" x14ac:dyDescent="0.25">
      <c r="A15" s="11" t="s">
        <v>172</v>
      </c>
      <c r="B15" s="38">
        <f>IF(CData!B24,Summary!D$50/CData!B24-1,"")</f>
        <v>-7.2804294081991072E-2</v>
      </c>
      <c r="C15" s="39">
        <f>(Summary!D$50-CData!B24)/IF(Summary!B$50,Summary!B$50,1)/10</f>
        <v>-0.14755458551365802</v>
      </c>
      <c r="D15" s="33">
        <f>Input!E$191</f>
        <v>902930</v>
      </c>
      <c r="E15" s="10"/>
    </row>
    <row r="16" spans="1:5" x14ac:dyDescent="0.25">
      <c r="A16" s="11" t="s">
        <v>211</v>
      </c>
      <c r="B16" s="38">
        <f>IF(CData!B25,Summary!D$54/CData!B25-1,"")</f>
        <v>0.11336032388663986</v>
      </c>
      <c r="C16" s="39">
        <f>(Summary!D$54-CData!B25)/IF(Summary!B$54,Summary!B$54,1)/10</f>
        <v>5.6000000000000071E-2</v>
      </c>
      <c r="D16" s="33">
        <f>Input!E$195</f>
        <v>36798</v>
      </c>
      <c r="E16" s="10"/>
    </row>
    <row r="17" spans="1:5" x14ac:dyDescent="0.25">
      <c r="A17" s="11" t="s">
        <v>173</v>
      </c>
      <c r="B17" s="38">
        <f>IF(CData!B26,Summary!D$58/CData!B26-1,"")</f>
        <v>-7.4617273537437079E-2</v>
      </c>
      <c r="C17" s="39">
        <f>(Summary!D$58-CData!B26)/IF(Summary!B$58,Summary!B$58,1)/10</f>
        <v>-0.14265744656789314</v>
      </c>
      <c r="D17" s="33">
        <f>Input!E$199</f>
        <v>94423</v>
      </c>
      <c r="E17" s="10"/>
    </row>
    <row r="18" spans="1:5" x14ac:dyDescent="0.25">
      <c r="A18" s="11" t="s">
        <v>174</v>
      </c>
      <c r="B18" s="38">
        <f>IF(CData!B27,Summary!D$62/CData!B27-1,"")</f>
        <v>-5.2043839273038905E-2</v>
      </c>
      <c r="C18" s="39">
        <f>(Summary!D$62-CData!B27)/IF(Summary!B$62,Summary!B$62,1)/10</f>
        <v>-8.2566211360551936E-2</v>
      </c>
      <c r="D18" s="33">
        <f>Input!E$203</f>
        <v>81818</v>
      </c>
      <c r="E18" s="10"/>
    </row>
    <row r="19" spans="1:5" x14ac:dyDescent="0.25">
      <c r="A19" s="11" t="s">
        <v>212</v>
      </c>
      <c r="B19" s="38">
        <f>IF(CData!B28,Summary!D$66/CData!B28-1,"")</f>
        <v>2.6615969581749166E-2</v>
      </c>
      <c r="C19" s="39">
        <f>(Summary!D$66-CData!B28)/IF(Summary!B$66,Summary!B$66,1)/10</f>
        <v>7.000000000000008E-3</v>
      </c>
      <c r="D19" s="33">
        <f>Input!E$207</f>
        <v>710</v>
      </c>
      <c r="E19" s="10"/>
    </row>
    <row r="20" spans="1:5" x14ac:dyDescent="0.25">
      <c r="A20" s="11" t="s">
        <v>175</v>
      </c>
      <c r="B20" s="38">
        <f>IF(CData!B29,Summary!D$70/CData!B29-1,"")</f>
        <v>-4.6760936722251456E-2</v>
      </c>
      <c r="C20" s="39">
        <f>(Summary!D$70-CData!B29)/IF(Summary!B$70,Summary!B$70,1)/10</f>
        <v>-7.7072177867637162E-2</v>
      </c>
      <c r="D20" s="33">
        <f>Input!E$211</f>
        <v>8226</v>
      </c>
      <c r="E20" s="10"/>
    </row>
    <row r="21" spans="1:5" x14ac:dyDescent="0.25">
      <c r="A21" s="11" t="s">
        <v>176</v>
      </c>
      <c r="B21" s="38" t="str">
        <f>IF(CData!B30,Summary!D$74/CData!B30-1,"")</f>
        <v/>
      </c>
      <c r="C21" s="39">
        <f>(Summary!D$74-CData!B30)/IF(Summary!B$74,Summary!B$74,1)/10</f>
        <v>0</v>
      </c>
      <c r="D21" s="33">
        <f>Input!E$215</f>
        <v>0</v>
      </c>
      <c r="E21" s="10"/>
    </row>
    <row r="22" spans="1:5" x14ac:dyDescent="0.25">
      <c r="A22" s="11" t="s">
        <v>192</v>
      </c>
      <c r="B22" s="38">
        <f>IF(CData!B31,Summary!D$76/CData!B31-1,"")</f>
        <v>-8.5462079231980792E-2</v>
      </c>
      <c r="C22" s="39">
        <f>(Summary!D$76-CData!B31)/IF(Summary!B$76,Summary!B$76,1)/10</f>
        <v>-0.12954249515851055</v>
      </c>
      <c r="D22" s="33">
        <f>Input!E$217</f>
        <v>155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 t="str">
        <f>IF(CData!B33,Summary!D$82/CData!B33-1,"")</f>
        <v/>
      </c>
      <c r="C24" s="39">
        <f>(Summary!D$82-CData!B33)/IF(Summary!B$82,Summary!B$82,1)/10</f>
        <v>0</v>
      </c>
      <c r="D24" s="33">
        <f>Input!E$223</f>
        <v>0</v>
      </c>
      <c r="E24" s="10"/>
    </row>
    <row r="25" spans="1:5" x14ac:dyDescent="0.25">
      <c r="A25" s="11" t="s">
        <v>179</v>
      </c>
      <c r="B25" s="38">
        <f>IF(CData!B34,Summary!D$86/CData!B34-1,"")</f>
        <v>-2.619062522135418E-2</v>
      </c>
      <c r="C25" s="39">
        <f>(Summary!D$86-CData!B34)/IF(Summary!B$86,Summary!B$86,1)/10</f>
        <v>-4.7457612402101126E-2</v>
      </c>
      <c r="D25" s="33">
        <f>Input!E$227</f>
        <v>8177</v>
      </c>
      <c r="E25" s="10"/>
    </row>
    <row r="26" spans="1:5" x14ac:dyDescent="0.25">
      <c r="A26" s="11" t="s">
        <v>180</v>
      </c>
      <c r="B26" s="38">
        <f>IF(CData!B35,Summary!D$90/CData!B35-1,"")</f>
        <v>-1.5160173926697995E-2</v>
      </c>
      <c r="C26" s="39">
        <f>(Summary!D$90-CData!B35)/IF(Summary!B$90,Summary!B$90,1)/10</f>
        <v>-2.8926218286149948E-2</v>
      </c>
      <c r="D26" s="33">
        <f>Input!E$231</f>
        <v>96</v>
      </c>
      <c r="E26" s="10"/>
    </row>
    <row r="27" spans="1:5" x14ac:dyDescent="0.25">
      <c r="A27" s="11" t="s">
        <v>193</v>
      </c>
      <c r="B27" s="38">
        <f>IF(CData!B36,Summary!D$93/CData!B36-1,"")</f>
        <v>-2.4678765261777369E-2</v>
      </c>
      <c r="C27" s="39">
        <f>(Summary!D$93-CData!B36)/IF(Summary!B$93,Summary!B$93,1)/10</f>
        <v>-3.047467709383838E-2</v>
      </c>
      <c r="D27" s="33">
        <f>Input!E$234</f>
        <v>2929</v>
      </c>
      <c r="E27" s="10"/>
    </row>
    <row r="28" spans="1:5" x14ac:dyDescent="0.25">
      <c r="A28" s="11" t="s">
        <v>213</v>
      </c>
      <c r="B28" s="38">
        <f>IF(CData!B37,Summary!D$96/CData!B37-1,"")</f>
        <v>-5.1955008034279437E-2</v>
      </c>
      <c r="C28" s="39">
        <f>(Summary!D$96-CData!B37)/IF(Summary!B$96,Summary!B$96,1)/10</f>
        <v>-9.6999999999999753E-2</v>
      </c>
      <c r="D28" s="33">
        <f>Input!E$237</f>
        <v>1418</v>
      </c>
      <c r="E28" s="10"/>
    </row>
    <row r="29" spans="1:5" x14ac:dyDescent="0.25">
      <c r="A29" s="11" t="s">
        <v>214</v>
      </c>
      <c r="B29" s="38">
        <f>IF(CData!B38,Summary!D$100/CData!B38-1,"")</f>
        <v>-6.5034122842231867E-2</v>
      </c>
      <c r="C29" s="39">
        <f>(Summary!D$100-CData!B38)/IF(Summary!B$100,Summary!B$100,1)/10</f>
        <v>-0.16199999999999967</v>
      </c>
      <c r="D29" s="33">
        <f>Input!E$241</f>
        <v>1167</v>
      </c>
      <c r="E29" s="10"/>
    </row>
    <row r="30" spans="1:5" x14ac:dyDescent="0.25">
      <c r="A30" s="11" t="s">
        <v>215</v>
      </c>
      <c r="B30" s="38">
        <f>IF(CData!B39,Summary!D$104/CData!B39-1,"")</f>
        <v>-9.380315917375448E-2</v>
      </c>
      <c r="C30" s="39">
        <f>(Summary!D$104-CData!B39)/IF(Summary!B$104,Summary!B$104,1)/10</f>
        <v>-0.38599999999999968</v>
      </c>
      <c r="D30" s="33">
        <f>Input!E$245</f>
        <v>159</v>
      </c>
      <c r="E30" s="10"/>
    </row>
    <row r="31" spans="1:5" x14ac:dyDescent="0.25">
      <c r="A31" s="11" t="s">
        <v>216</v>
      </c>
      <c r="B31" s="38">
        <f>IF(CData!B40,Summary!D$108/CData!B40-1,"")</f>
        <v>-8.2025677603423608E-2</v>
      </c>
      <c r="C31" s="39">
        <f>(Summary!D$108-CData!B40)/IF(Summary!B$108,Summary!B$108,1)/10</f>
        <v>-0.11499999999999985</v>
      </c>
      <c r="D31" s="33">
        <f>Input!E$249</f>
        <v>257</v>
      </c>
      <c r="E31" s="10"/>
    </row>
    <row r="32" spans="1:5" x14ac:dyDescent="0.25">
      <c r="A32" s="11" t="s">
        <v>217</v>
      </c>
      <c r="B32" s="38">
        <f>IF(CData!B41,Summary!D$112/CData!B41-1,"")</f>
        <v>-5.7319637816761859E-2</v>
      </c>
      <c r="C32" s="39">
        <f>(Summary!D$112-CData!B41)/IF(Summary!B$112,Summary!B$112,1)/10</f>
        <v>-0.14651161318403766</v>
      </c>
      <c r="D32" s="33">
        <f>Input!E$253</f>
        <v>18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83.207382350322746</v>
      </c>
      <c r="D45" s="35">
        <f>IF(CData!B246,C45-CData!B246,"")</f>
        <v>24.190866318424803</v>
      </c>
      <c r="E45" s="35">
        <f>IF(CData!B278,C45-CData!B278,"")</f>
        <v>39.900289425400914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86.616029734067254</v>
      </c>
      <c r="D46" s="35">
        <f>IF(CData!B247,C46-CData!B247,"")</f>
        <v>25.173969054214155</v>
      </c>
      <c r="E46" s="35">
        <f>IF(CData!B279,C46-CData!B279,"")</f>
        <v>41.539538738295342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22.343460739962726</v>
      </c>
      <c r="D47" s="35">
        <f>IF(CData!B248,C47-CData!B248,"")</f>
        <v>6.4999158516255218</v>
      </c>
      <c r="E47" s="35">
        <f>IF(CData!B280,C47-CData!B280,"")</f>
        <v>10.724861155182111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209.74677792565782</v>
      </c>
      <c r="D48" s="35">
        <f>IF(CData!B249,C48-CData!B249,"")</f>
        <v>60.954517145985875</v>
      </c>
      <c r="E48" s="35">
        <f>IF(CData!B281,C48-CData!B281,"")</f>
        <v>100.63606064954264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380.60218983065369</v>
      </c>
      <c r="D49" s="35">
        <f>IF(CData!B250,C49-CData!B250,"")</f>
        <v>110.61039648425992</v>
      </c>
      <c r="E49" s="35">
        <f>IF(CData!B282,C49-CData!B282,"")</f>
        <v>182.47642243158373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20.688052183876707</v>
      </c>
      <c r="D50" s="35">
        <f>IF(CData!B251,C50-CData!B251,"")</f>
        <v>5.9765484086754928</v>
      </c>
      <c r="E50" s="35">
        <f>IF(CData!B283,C50-CData!B283,"")</f>
        <v>9.8842915989633173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1697.3946857843441</v>
      </c>
      <c r="D51" s="35">
        <f>IF(CData!B252,C51-CData!B252,"")</f>
        <v>493.07496542064882</v>
      </c>
      <c r="E51" s="35">
        <f>IF(CData!B284,C51-CData!B284,"")</f>
        <v>814.44179314638802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0</v>
      </c>
      <c r="D53" s="35" t="str">
        <f>IF(CData!B254,C53-CData!B254,"")</f>
        <v/>
      </c>
      <c r="E53" s="35" t="str">
        <f>IF(CData!B286,C53-CData!B286,"")</f>
        <v/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33.89934996483094</v>
      </c>
      <c r="D54" s="35">
        <f>IF(CData!B255,C54-CData!B255,"")</f>
        <v>9.8573342806817514</v>
      </c>
      <c r="E54" s="35">
        <f>IF(CData!B287,C54-CData!B287,"")</f>
        <v>16.261002138101148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26.964775078684493</v>
      </c>
      <c r="D55" s="35" t="str">
        <f>IF(CData!B256,C55-CData!B256,"")</f>
        <v/>
      </c>
      <c r="E55" s="35">
        <f>IF(CData!B288,C55-CData!B288,"")</f>
        <v>6.8961404521526362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35.564576677652774</v>
      </c>
      <c r="D56" s="35" t="str">
        <f>IF(CData!B257,C56-CData!B257,"")</f>
        <v/>
      </c>
      <c r="E56" s="35">
        <f>IF(CData!B289,C56-CData!B289,"")</f>
        <v>5.6850903623081166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17.7</v>
      </c>
      <c r="D57" s="35">
        <f>IF(CData!B258,C57-CData!B258,"")</f>
        <v>5.1399999999999988</v>
      </c>
      <c r="E57" s="35">
        <f>IF(CData!B290,C57-CData!B290,"")</f>
        <v>8.4899999999999984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23.290000000000003</v>
      </c>
      <c r="D58" s="35">
        <f>IF(CData!B259,C58-CData!B259,"")</f>
        <v>6.7700000000000031</v>
      </c>
      <c r="E58" s="35">
        <f>IF(CData!B291,C58-CData!B291,"")</f>
        <v>11.170000000000003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37.29</v>
      </c>
      <c r="D59" s="35">
        <f>IF(CData!B260,C59-CData!B260,"")</f>
        <v>10.84</v>
      </c>
      <c r="E59" s="35">
        <f>IF(CData!B292,C59-CData!B292,"")</f>
        <v>17.89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12.87</v>
      </c>
      <c r="D60" s="35">
        <f>IF(CData!B261,C60-CData!B261,"")</f>
        <v>3.7399999999999984</v>
      </c>
      <c r="E60" s="35">
        <f>IF(CData!B293,C60-CData!B293,"")</f>
        <v>6.169999999999999</v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24.095340766439875</v>
      </c>
      <c r="D61" s="35">
        <f>IF(CData!B262,C61-CData!B262,"")</f>
        <v>7.004598320150798</v>
      </c>
      <c r="E61" s="35">
        <f>IF(CData!B294,C61-CData!B294,"")</f>
        <v>11.559693770432258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-7.09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-6.9845456792759606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-7.2865859984577686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-5.2324407923973562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-6.1555588293278056</v>
      </c>
      <c r="D67" s="35" t="str">
        <f>IF(CData!B268,C67-CData!B268,"")</f>
        <v/>
      </c>
      <c r="E67" s="35">
        <f>IF(CData!B300,C67-CData!B300,"")</f>
        <v>0</v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-4.227702809865546</v>
      </c>
      <c r="D68" s="35" t="str">
        <f>IF(CData!B269,C68-CData!B269,"")</f>
        <v/>
      </c>
      <c r="E68" s="35">
        <f>IF(CData!B301,C68-CData!B301,"")</f>
        <v>5.9102877575130108E-2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-4.4741341959015068</v>
      </c>
      <c r="D69" s="35" t="str">
        <f>IF(CData!B270,C69-CData!B270,"")</f>
        <v/>
      </c>
      <c r="E69" s="35">
        <f>IF(CData!B302,C69-CData!B302,"")</f>
        <v>2.7891166894630892E-2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64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East Midlands in April 15 (DCP179)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1.093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1.093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1.093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1.093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1.093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1.093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1.093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1.0529999999999999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1.034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1.093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1.093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1.093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1.0529999999999999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1.034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1.093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1.093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1.093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1.093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1.093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1.093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1.0529999999999999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1.093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1.093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1.0529999999999999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1.0529999999999999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1.034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1.034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1.002</v>
      </c>
      <c r="C61" s="10"/>
    </row>
    <row r="62" spans="1:9" x14ac:dyDescent="0.25">
      <c r="A62" s="11" t="s">
        <v>141</v>
      </c>
      <c r="B62" s="6">
        <f>SUMPRODUCT($B46:$H46,Input!$B$148:$H$148)</f>
        <v>1.0069999999999999</v>
      </c>
      <c r="C62" s="10"/>
    </row>
    <row r="63" spans="1:9" x14ac:dyDescent="0.25">
      <c r="A63" s="11" t="s">
        <v>142</v>
      </c>
      <c r="B63" s="6">
        <f>SUMPRODUCT($B47:$H47,Input!$B$148:$H$148)</f>
        <v>1.01</v>
      </c>
      <c r="C63" s="10"/>
    </row>
    <row r="64" spans="1:9" x14ac:dyDescent="0.25">
      <c r="A64" s="11" t="s">
        <v>143</v>
      </c>
      <c r="B64" s="6">
        <f>SUMPRODUCT($B48:$H48,Input!$B$148:$H$148)</f>
        <v>1.018</v>
      </c>
      <c r="C64" s="10"/>
    </row>
    <row r="65" spans="1:11" x14ac:dyDescent="0.25">
      <c r="A65" s="11" t="s">
        <v>148</v>
      </c>
      <c r="B65" s="6">
        <f>SUMPRODUCT($B49:$H49,Input!$B$148:$H$148)</f>
        <v>1.018</v>
      </c>
      <c r="C65" s="10"/>
    </row>
    <row r="66" spans="1:11" x14ac:dyDescent="0.25">
      <c r="A66" s="11" t="s">
        <v>144</v>
      </c>
      <c r="B66" s="6">
        <f>SUMPRODUCT($B50:$H50,Input!$B$148:$H$148)</f>
        <v>1.034</v>
      </c>
      <c r="C66" s="10"/>
    </row>
    <row r="67" spans="1:11" x14ac:dyDescent="0.25">
      <c r="A67" s="11" t="s">
        <v>145</v>
      </c>
      <c r="B67" s="6">
        <f>SUMPRODUCT($B51:$H51,Input!$B$148:$H$148)</f>
        <v>1.0529999999999999</v>
      </c>
      <c r="C67" s="10"/>
    </row>
    <row r="68" spans="1:11" x14ac:dyDescent="0.25">
      <c r="A68" s="11" t="s">
        <v>146</v>
      </c>
      <c r="B68" s="6">
        <f>SUMPRODUCT($B52:$H52,Input!$B$148:$H$148)</f>
        <v>1.093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1.002</v>
      </c>
      <c r="D77" s="7">
        <f>$B$62</f>
        <v>1.0069999999999999</v>
      </c>
      <c r="E77" s="7">
        <f>$B$63</f>
        <v>1.01</v>
      </c>
      <c r="F77" s="7">
        <f>$B$64</f>
        <v>1.018</v>
      </c>
      <c r="G77" s="7">
        <f>$B$65</f>
        <v>1.018</v>
      </c>
      <c r="H77" s="7">
        <f>$B$66</f>
        <v>1.034</v>
      </c>
      <c r="I77" s="7">
        <f>$B$67</f>
        <v>1.0529999999999999</v>
      </c>
      <c r="J77" s="7">
        <f>$B$68</f>
        <v>1.093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0.92495565728868046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0.92495565728868046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0.92495565728868046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0.92495565728868046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0.92495565728868046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0.92495565728868046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7.5044342711319545E-2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0.92495565728868046</v>
      </c>
      <c r="E165" s="6">
        <f t="shared" ref="E165:E191" si="3">SUMPRODUCT($B85:$I85,$B$151:$I$151)</f>
        <v>0.92495565728868046</v>
      </c>
      <c r="F165" s="6">
        <f t="shared" ref="F165:F191" si="4">SUMPRODUCT($B85:$I85,$B$152:$I$152)</f>
        <v>0.92495565728868046</v>
      </c>
      <c r="G165" s="6">
        <f t="shared" ref="G165:G191" si="5">SUMPRODUCT($B85:$I85,$B$153:$I$153)</f>
        <v>7.5044342711319545E-2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0.92495565728868046</v>
      </c>
      <c r="E166" s="6">
        <f t="shared" si="3"/>
        <v>0.92495565728868046</v>
      </c>
      <c r="F166" s="6">
        <f t="shared" si="4"/>
        <v>0.92495565728868046</v>
      </c>
      <c r="G166" s="6">
        <f t="shared" si="5"/>
        <v>7.5044342711319545E-2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0.92495565728868046</v>
      </c>
      <c r="E167" s="6">
        <f t="shared" si="3"/>
        <v>0.92495565728868046</v>
      </c>
      <c r="F167" s="6">
        <f t="shared" si="4"/>
        <v>0.92495565728868046</v>
      </c>
      <c r="G167" s="6">
        <f t="shared" si="5"/>
        <v>7.5044342711319545E-2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0.92495565728868046</v>
      </c>
      <c r="E168" s="6">
        <f t="shared" si="3"/>
        <v>0.92495565728868046</v>
      </c>
      <c r="F168" s="6">
        <f t="shared" si="4"/>
        <v>0.92495565728868046</v>
      </c>
      <c r="G168" s="6">
        <f t="shared" si="5"/>
        <v>7.5044342711319545E-2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0.92495565728868046</v>
      </c>
      <c r="E169" s="6">
        <f t="shared" si="3"/>
        <v>0.92495565728868046</v>
      </c>
      <c r="F169" s="6">
        <f t="shared" si="4"/>
        <v>0.92495565728868046</v>
      </c>
      <c r="G169" s="6">
        <f t="shared" si="5"/>
        <v>7.5044342711319545E-2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0.92495565728868046</v>
      </c>
      <c r="E170" s="6">
        <f t="shared" si="3"/>
        <v>0.92495565728868046</v>
      </c>
      <c r="F170" s="6">
        <f t="shared" si="4"/>
        <v>0.92495565728868046</v>
      </c>
      <c r="G170" s="6">
        <f t="shared" si="5"/>
        <v>7.5044342711319545E-2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0.92495565728868046</v>
      </c>
      <c r="E171" s="6">
        <f t="shared" si="3"/>
        <v>0.92495565728868046</v>
      </c>
      <c r="F171" s="6">
        <f t="shared" si="4"/>
        <v>0.92495565728868046</v>
      </c>
      <c r="G171" s="6">
        <f t="shared" si="5"/>
        <v>7.5044342711319545E-2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0.92495565728868046</v>
      </c>
      <c r="E172" s="6">
        <f t="shared" si="3"/>
        <v>0.92495565728868046</v>
      </c>
      <c r="F172" s="6">
        <f t="shared" si="4"/>
        <v>0.92495565728868046</v>
      </c>
      <c r="G172" s="6">
        <f t="shared" si="5"/>
        <v>7.5044342711319545E-2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0.92495565728868046</v>
      </c>
      <c r="E173" s="6">
        <f t="shared" si="3"/>
        <v>0.92495565728868046</v>
      </c>
      <c r="F173" s="6">
        <f t="shared" si="4"/>
        <v>0.92495565728868046</v>
      </c>
      <c r="G173" s="6">
        <f t="shared" si="5"/>
        <v>7.5044342711319545E-2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0.92495565728868046</v>
      </c>
      <c r="E174" s="6">
        <f t="shared" si="3"/>
        <v>0.92495565728868046</v>
      </c>
      <c r="F174" s="6">
        <f t="shared" si="4"/>
        <v>0.92495565728868046</v>
      </c>
      <c r="G174" s="6">
        <f t="shared" si="5"/>
        <v>7.5044342711319545E-2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0.92495565728868046</v>
      </c>
      <c r="E175" s="6">
        <f t="shared" si="3"/>
        <v>0.92495565728868046</v>
      </c>
      <c r="F175" s="6">
        <f t="shared" si="4"/>
        <v>0.92495565728868046</v>
      </c>
      <c r="G175" s="6">
        <f t="shared" si="5"/>
        <v>7.5044342711319545E-2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0.92495565728868046</v>
      </c>
      <c r="E176" s="6">
        <f t="shared" si="3"/>
        <v>0.92495565728868046</v>
      </c>
      <c r="F176" s="6">
        <f t="shared" si="4"/>
        <v>0.92495565728868046</v>
      </c>
      <c r="G176" s="6">
        <f t="shared" si="5"/>
        <v>7.5044342711319545E-2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0.92495565728868046</v>
      </c>
      <c r="E177" s="6">
        <f t="shared" si="3"/>
        <v>0.92495565728868046</v>
      </c>
      <c r="F177" s="6">
        <f t="shared" si="4"/>
        <v>0.92495565728868046</v>
      </c>
      <c r="G177" s="6">
        <f t="shared" si="5"/>
        <v>7.5044342711319545E-2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0.92495565728868046</v>
      </c>
      <c r="E178" s="6">
        <f t="shared" si="3"/>
        <v>0.92495565728868046</v>
      </c>
      <c r="F178" s="6">
        <f t="shared" si="4"/>
        <v>0.92495565728868046</v>
      </c>
      <c r="G178" s="6">
        <f t="shared" si="5"/>
        <v>7.5044342711319545E-2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0.92495565728868046</v>
      </c>
      <c r="E179" s="6">
        <f t="shared" si="3"/>
        <v>0.92495565728868046</v>
      </c>
      <c r="F179" s="6">
        <f t="shared" si="4"/>
        <v>0.92495565728868046</v>
      </c>
      <c r="G179" s="6">
        <f t="shared" si="5"/>
        <v>7.5044342711319545E-2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0.92495565728868046</v>
      </c>
      <c r="E180" s="6">
        <f t="shared" si="3"/>
        <v>0.92495565728868046</v>
      </c>
      <c r="F180" s="6">
        <f t="shared" si="4"/>
        <v>0.92495565728868046</v>
      </c>
      <c r="G180" s="6">
        <f t="shared" si="5"/>
        <v>7.5044342711319545E-2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0.92495565728868046</v>
      </c>
      <c r="E181" s="6">
        <f t="shared" si="3"/>
        <v>0.92495565728868046</v>
      </c>
      <c r="F181" s="6">
        <f t="shared" si="4"/>
        <v>0.92495565728868046</v>
      </c>
      <c r="G181" s="6">
        <f t="shared" si="5"/>
        <v>7.5044342711319545E-2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0.92495565728868046</v>
      </c>
      <c r="E182" s="6">
        <f t="shared" si="3"/>
        <v>0.92495565728868046</v>
      </c>
      <c r="F182" s="6">
        <f t="shared" si="4"/>
        <v>0.92495565728868046</v>
      </c>
      <c r="G182" s="6">
        <f t="shared" si="5"/>
        <v>7.5044342711319545E-2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0.92495565728868046</v>
      </c>
      <c r="E183" s="6">
        <f t="shared" si="3"/>
        <v>0.92495565728868046</v>
      </c>
      <c r="F183" s="6">
        <f t="shared" si="4"/>
        <v>0.92495565728868046</v>
      </c>
      <c r="G183" s="6">
        <f t="shared" si="5"/>
        <v>7.5044342711319545E-2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0.92495565728868046</v>
      </c>
      <c r="E184" s="6">
        <f t="shared" si="3"/>
        <v>0.92495565728868046</v>
      </c>
      <c r="F184" s="6">
        <f t="shared" si="4"/>
        <v>0.92495565728868046</v>
      </c>
      <c r="G184" s="6">
        <f t="shared" si="5"/>
        <v>7.5044342711319545E-2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0.92495565728868046</v>
      </c>
      <c r="E185" s="6">
        <f t="shared" si="3"/>
        <v>0.92495565728868046</v>
      </c>
      <c r="F185" s="6">
        <f t="shared" si="4"/>
        <v>0.92495565728868046</v>
      </c>
      <c r="G185" s="6">
        <f t="shared" si="5"/>
        <v>7.5044342711319545E-2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0.92495565728868046</v>
      </c>
      <c r="E186" s="6">
        <f t="shared" si="3"/>
        <v>0.92495565728868046</v>
      </c>
      <c r="F186" s="6">
        <f t="shared" si="4"/>
        <v>0.92495565728868046</v>
      </c>
      <c r="G186" s="6">
        <f t="shared" si="5"/>
        <v>7.5044342711319545E-2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0.92495565728868046</v>
      </c>
      <c r="E187" s="6">
        <f t="shared" si="3"/>
        <v>0.92495565728868046</v>
      </c>
      <c r="F187" s="6">
        <f t="shared" si="4"/>
        <v>0.92495565728868046</v>
      </c>
      <c r="G187" s="6">
        <f t="shared" si="5"/>
        <v>7.5044342711319545E-2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0.92495565728868046</v>
      </c>
      <c r="E188" s="6">
        <f t="shared" si="3"/>
        <v>0.92495565728868046</v>
      </c>
      <c r="F188" s="6">
        <f t="shared" si="4"/>
        <v>0.92495565728868046</v>
      </c>
      <c r="G188" s="6">
        <f t="shared" si="5"/>
        <v>7.5044342711319545E-2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0.92495565728868046</v>
      </c>
      <c r="E189" s="6">
        <f t="shared" si="3"/>
        <v>0.92495565728868046</v>
      </c>
      <c r="F189" s="6">
        <f t="shared" si="4"/>
        <v>0.92495565728868046</v>
      </c>
      <c r="G189" s="6">
        <f t="shared" si="5"/>
        <v>7.5044342711319545E-2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0.92495565728868046</v>
      </c>
      <c r="E190" s="6">
        <f t="shared" si="3"/>
        <v>0.92495565728868046</v>
      </c>
      <c r="F190" s="6">
        <f t="shared" si="4"/>
        <v>0.92495565728868046</v>
      </c>
      <c r="G190" s="6">
        <f t="shared" si="5"/>
        <v>7.5044342711319545E-2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0.92495565728868046</v>
      </c>
      <c r="E191" s="6">
        <f t="shared" si="3"/>
        <v>0.92495565728868046</v>
      </c>
      <c r="F191" s="6">
        <f t="shared" si="4"/>
        <v>0.92495565728868046</v>
      </c>
      <c r="G191" s="6">
        <f t="shared" si="5"/>
        <v>7.5044342711319545E-2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0.92495565728868046</v>
      </c>
      <c r="E201" s="7">
        <f t="shared" si="9"/>
        <v>0.92495565728868046</v>
      </c>
      <c r="F201" s="7">
        <f t="shared" si="9"/>
        <v>0.92495565728868046</v>
      </c>
      <c r="G201" s="7">
        <f t="shared" si="9"/>
        <v>7.5044342711319545E-2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0.92495565728868046</v>
      </c>
      <c r="E202" s="7">
        <f t="shared" si="10"/>
        <v>0.92495565728868046</v>
      </c>
      <c r="F202" s="7">
        <f t="shared" si="10"/>
        <v>0.92495565728868046</v>
      </c>
      <c r="G202" s="7">
        <f t="shared" si="10"/>
        <v>7.5044342711319545E-2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0.92495565728868046</v>
      </c>
      <c r="E203" s="7">
        <f t="shared" si="11"/>
        <v>0.92495565728868046</v>
      </c>
      <c r="F203" s="7">
        <f t="shared" si="11"/>
        <v>0.92495565728868046</v>
      </c>
      <c r="G203" s="7">
        <f t="shared" si="11"/>
        <v>7.5044342711319545E-2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0.92495565728868046</v>
      </c>
      <c r="E204" s="7">
        <f t="shared" si="12"/>
        <v>0.92495565728868046</v>
      </c>
      <c r="F204" s="7">
        <f t="shared" si="12"/>
        <v>0.92495565728868046</v>
      </c>
      <c r="G204" s="7">
        <f t="shared" si="12"/>
        <v>7.5044342711319545E-2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0.92495565728868046</v>
      </c>
      <c r="E205" s="7">
        <f t="shared" si="13"/>
        <v>0.92495565728868046</v>
      </c>
      <c r="F205" s="7">
        <f t="shared" si="13"/>
        <v>0.92495565728868046</v>
      </c>
      <c r="G205" s="7">
        <f t="shared" si="13"/>
        <v>7.5044342711319545E-2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0.92495565728868046</v>
      </c>
      <c r="E206" s="7">
        <f t="shared" si="14"/>
        <v>0.92495565728868046</v>
      </c>
      <c r="F206" s="7">
        <f t="shared" si="14"/>
        <v>0.92495565728868046</v>
      </c>
      <c r="G206" s="7">
        <f t="shared" si="14"/>
        <v>7.5044342711319545E-2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0.92495565728868046</v>
      </c>
      <c r="E207" s="7">
        <f t="shared" si="15"/>
        <v>0.92495565728868046</v>
      </c>
      <c r="F207" s="7">
        <f t="shared" si="15"/>
        <v>0.92495565728868046</v>
      </c>
      <c r="G207" s="7">
        <f t="shared" si="15"/>
        <v>7.5044342711319545E-2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0.92495565728868046</v>
      </c>
      <c r="E208" s="7">
        <f t="shared" si="16"/>
        <v>0.92495565728868046</v>
      </c>
      <c r="F208" s="7">
        <f t="shared" si="16"/>
        <v>0.92495565728868046</v>
      </c>
      <c r="G208" s="7">
        <f t="shared" si="16"/>
        <v>7.5044342711319545E-2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0.92495565728868046</v>
      </c>
      <c r="E209" s="7">
        <f t="shared" si="17"/>
        <v>0.92495565728868046</v>
      </c>
      <c r="F209" s="7">
        <f t="shared" si="17"/>
        <v>0.92495565728868046</v>
      </c>
      <c r="G209" s="7">
        <f t="shared" si="17"/>
        <v>7.5044342711319545E-2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0.92495565728868046</v>
      </c>
      <c r="E210" s="7">
        <f t="shared" si="18"/>
        <v>0.92495565728868046</v>
      </c>
      <c r="F210" s="7">
        <f t="shared" si="18"/>
        <v>0.92495565728868046</v>
      </c>
      <c r="G210" s="7">
        <f t="shared" si="18"/>
        <v>7.5044342711319545E-2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0.92495565728868046</v>
      </c>
      <c r="E211" s="7">
        <f t="shared" si="19"/>
        <v>0.92495565728868046</v>
      </c>
      <c r="F211" s="7">
        <f t="shared" si="19"/>
        <v>0.92495565728868046</v>
      </c>
      <c r="G211" s="7">
        <f t="shared" si="19"/>
        <v>7.5044342711319545E-2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0.92495565728868046</v>
      </c>
      <c r="E212" s="7">
        <f t="shared" si="20"/>
        <v>0.92495565728868046</v>
      </c>
      <c r="F212" s="7">
        <f t="shared" si="20"/>
        <v>0.92495565728868046</v>
      </c>
      <c r="G212" s="7">
        <f t="shared" si="20"/>
        <v>7.5044342711319545E-2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0.92495565728868046</v>
      </c>
      <c r="E213" s="7">
        <f t="shared" si="21"/>
        <v>0.92495565728868046</v>
      </c>
      <c r="F213" s="7">
        <f t="shared" si="21"/>
        <v>0.92495565728868046</v>
      </c>
      <c r="G213" s="7">
        <f t="shared" si="21"/>
        <v>7.5044342711319545E-2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0.92495565728868046</v>
      </c>
      <c r="E214" s="7">
        <f t="shared" si="22"/>
        <v>0.92495565728868046</v>
      </c>
      <c r="F214" s="7">
        <f t="shared" si="22"/>
        <v>0.92495565728868046</v>
      </c>
      <c r="G214" s="7">
        <f t="shared" si="22"/>
        <v>7.5044342711319545E-2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0.92495565728868046</v>
      </c>
      <c r="E215" s="7">
        <f t="shared" si="23"/>
        <v>0.92495565728868046</v>
      </c>
      <c r="F215" s="7">
        <f t="shared" si="23"/>
        <v>0.92495565728868046</v>
      </c>
      <c r="G215" s="7">
        <f t="shared" si="23"/>
        <v>7.5044342711319545E-2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0.92495565728868046</v>
      </c>
      <c r="E216" s="7">
        <f t="shared" si="24"/>
        <v>0.92495565728868046</v>
      </c>
      <c r="F216" s="7">
        <f t="shared" si="24"/>
        <v>0.92495565728868046</v>
      </c>
      <c r="G216" s="7">
        <f t="shared" si="24"/>
        <v>7.5044342711319545E-2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0.92495565728868046</v>
      </c>
      <c r="E217" s="7">
        <f t="shared" si="25"/>
        <v>0.92495565728868046</v>
      </c>
      <c r="F217" s="7">
        <f t="shared" si="25"/>
        <v>0.92495565728868046</v>
      </c>
      <c r="G217" s="7">
        <f t="shared" si="25"/>
        <v>7.5044342711319545E-2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0.92495565728868046</v>
      </c>
      <c r="E218" s="7">
        <f t="shared" si="26"/>
        <v>0.92495565728868046</v>
      </c>
      <c r="F218" s="7">
        <f t="shared" si="26"/>
        <v>0.92495565728868046</v>
      </c>
      <c r="G218" s="7">
        <f t="shared" si="26"/>
        <v>7.5044342711319545E-2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0.92495565728868046</v>
      </c>
      <c r="E219" s="7">
        <f t="shared" si="27"/>
        <v>0.92495565728868046</v>
      </c>
      <c r="F219" s="7">
        <f t="shared" si="27"/>
        <v>0.92495565728868046</v>
      </c>
      <c r="G219" s="7">
        <f t="shared" si="27"/>
        <v>7.5044342711319545E-2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0.92495565728868046</v>
      </c>
      <c r="E220" s="7">
        <f t="shared" si="28"/>
        <v>0.92495565728868046</v>
      </c>
      <c r="F220" s="7">
        <f t="shared" si="28"/>
        <v>0.92495565728868046</v>
      </c>
      <c r="G220" s="7">
        <f t="shared" si="28"/>
        <v>7.5044342711319545E-2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0.92495565728868046</v>
      </c>
      <c r="E221" s="7">
        <f t="shared" si="29"/>
        <v>0.92495565728868046</v>
      </c>
      <c r="F221" s="7">
        <f t="shared" si="29"/>
        <v>0.92495565728868046</v>
      </c>
      <c r="G221" s="7">
        <f t="shared" si="29"/>
        <v>7.5044342711319545E-2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0.92495565728868046</v>
      </c>
      <c r="E222" s="7">
        <f t="shared" si="30"/>
        <v>0.92495565728868046</v>
      </c>
      <c r="F222" s="7">
        <f t="shared" si="30"/>
        <v>0.92495565728868046</v>
      </c>
      <c r="G222" s="7">
        <f t="shared" si="30"/>
        <v>7.5044342711319545E-2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0.92495565728868046</v>
      </c>
      <c r="E223" s="7">
        <f t="shared" si="31"/>
        <v>0.92495565728868046</v>
      </c>
      <c r="F223" s="7">
        <f t="shared" si="31"/>
        <v>0.92495565728868046</v>
      </c>
      <c r="G223" s="7">
        <f t="shared" si="31"/>
        <v>7.5044342711319545E-2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0.92495565728868046</v>
      </c>
      <c r="E224" s="7">
        <f t="shared" si="32"/>
        <v>0.92495565728868046</v>
      </c>
      <c r="F224" s="7">
        <f t="shared" si="32"/>
        <v>0.92495565728868046</v>
      </c>
      <c r="G224" s="7">
        <f t="shared" si="32"/>
        <v>7.5044342711319545E-2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0.92495565728868046</v>
      </c>
      <c r="E225" s="7">
        <f t="shared" si="33"/>
        <v>0.92495565728868046</v>
      </c>
      <c r="F225" s="7">
        <f t="shared" si="33"/>
        <v>0.92495565728868046</v>
      </c>
      <c r="G225" s="7">
        <f t="shared" si="33"/>
        <v>7.5044342711319545E-2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0.92495565728868046</v>
      </c>
      <c r="E226" s="7">
        <f t="shared" si="34"/>
        <v>0.92495565728868046</v>
      </c>
      <c r="F226" s="7">
        <f t="shared" si="34"/>
        <v>0.92495565728868046</v>
      </c>
      <c r="G226" s="7">
        <f t="shared" si="34"/>
        <v>7.5044342711319545E-2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0.92495565728868046</v>
      </c>
      <c r="E227" s="7">
        <f t="shared" si="35"/>
        <v>0.92495565728868046</v>
      </c>
      <c r="F227" s="7">
        <f t="shared" si="35"/>
        <v>0.92495565728868046</v>
      </c>
      <c r="G227" s="7">
        <f t="shared" si="35"/>
        <v>7.5044342711319545E-2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1.093</v>
      </c>
      <c r="C237" s="6">
        <f t="shared" si="36"/>
        <v>1.0908183632734532</v>
      </c>
      <c r="D237" s="6">
        <f t="shared" si="36"/>
        <v>1.0039488911782799</v>
      </c>
      <c r="E237" s="6">
        <f t="shared" si="36"/>
        <v>1.0009668647688392</v>
      </c>
      <c r="F237" s="6">
        <f t="shared" si="36"/>
        <v>0.99310072044845554</v>
      </c>
      <c r="G237" s="6">
        <f t="shared" si="36"/>
        <v>8.0573149885532672E-2</v>
      </c>
      <c r="H237" s="6">
        <f t="shared" si="36"/>
        <v>1.0570599613152805</v>
      </c>
      <c r="I237" s="6">
        <f t="shared" si="36"/>
        <v>1.0379867046533713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1.093</v>
      </c>
      <c r="C238" s="6">
        <f t="shared" si="37"/>
        <v>1.0908183632734532</v>
      </c>
      <c r="D238" s="6">
        <f t="shared" si="37"/>
        <v>1.0039488911782799</v>
      </c>
      <c r="E238" s="6">
        <f t="shared" si="37"/>
        <v>1.0009668647688392</v>
      </c>
      <c r="F238" s="6">
        <f t="shared" si="37"/>
        <v>0.99310072044845554</v>
      </c>
      <c r="G238" s="6">
        <f t="shared" si="37"/>
        <v>8.0573149885532672E-2</v>
      </c>
      <c r="H238" s="6">
        <f t="shared" si="37"/>
        <v>1.0570599613152805</v>
      </c>
      <c r="I238" s="6">
        <f t="shared" si="37"/>
        <v>1.0379867046533713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1.093</v>
      </c>
      <c r="C239" s="6">
        <f t="shared" si="38"/>
        <v>1.0908183632734532</v>
      </c>
      <c r="D239" s="6">
        <f t="shared" si="38"/>
        <v>1.0039488911782799</v>
      </c>
      <c r="E239" s="6">
        <f t="shared" si="38"/>
        <v>1.0009668647688392</v>
      </c>
      <c r="F239" s="6">
        <f t="shared" si="38"/>
        <v>0.99310072044845554</v>
      </c>
      <c r="G239" s="6">
        <f t="shared" si="38"/>
        <v>8.0573149885532672E-2</v>
      </c>
      <c r="H239" s="6">
        <f t="shared" si="38"/>
        <v>1.0570599613152805</v>
      </c>
      <c r="I239" s="6">
        <f t="shared" si="38"/>
        <v>1.0379867046533713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1.093</v>
      </c>
      <c r="C240" s="6">
        <f t="shared" si="39"/>
        <v>1.0908183632734532</v>
      </c>
      <c r="D240" s="6">
        <f t="shared" si="39"/>
        <v>1.0039488911782799</v>
      </c>
      <c r="E240" s="6">
        <f t="shared" si="39"/>
        <v>1.0009668647688392</v>
      </c>
      <c r="F240" s="6">
        <f t="shared" si="39"/>
        <v>0.99310072044845554</v>
      </c>
      <c r="G240" s="6">
        <f t="shared" si="39"/>
        <v>8.0573149885532672E-2</v>
      </c>
      <c r="H240" s="6">
        <f t="shared" si="39"/>
        <v>1.0570599613152805</v>
      </c>
      <c r="I240" s="6">
        <f t="shared" si="39"/>
        <v>1.0379867046533713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1.093</v>
      </c>
      <c r="C241" s="6">
        <f t="shared" si="40"/>
        <v>1.0908183632734532</v>
      </c>
      <c r="D241" s="6">
        <f t="shared" si="40"/>
        <v>1.0039488911782799</v>
      </c>
      <c r="E241" s="6">
        <f t="shared" si="40"/>
        <v>1.0009668647688392</v>
      </c>
      <c r="F241" s="6">
        <f t="shared" si="40"/>
        <v>0.99310072044845554</v>
      </c>
      <c r="G241" s="6">
        <f t="shared" si="40"/>
        <v>8.0573149885532672E-2</v>
      </c>
      <c r="H241" s="6">
        <f t="shared" si="40"/>
        <v>1.0570599613152805</v>
      </c>
      <c r="I241" s="6">
        <f t="shared" si="40"/>
        <v>1.0379867046533713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1.093</v>
      </c>
      <c r="C242" s="6">
        <f t="shared" si="41"/>
        <v>1.0908183632734532</v>
      </c>
      <c r="D242" s="6">
        <f t="shared" si="41"/>
        <v>1.0039488911782799</v>
      </c>
      <c r="E242" s="6">
        <f t="shared" si="41"/>
        <v>1.0009668647688392</v>
      </c>
      <c r="F242" s="6">
        <f t="shared" si="41"/>
        <v>0.99310072044845554</v>
      </c>
      <c r="G242" s="6">
        <f t="shared" si="41"/>
        <v>8.0573149885532672E-2</v>
      </c>
      <c r="H242" s="6">
        <f t="shared" si="41"/>
        <v>1.0570599613152805</v>
      </c>
      <c r="I242" s="6">
        <f t="shared" si="41"/>
        <v>1.0379867046533713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1.093</v>
      </c>
      <c r="C243" s="6">
        <f t="shared" si="42"/>
        <v>1.0908183632734532</v>
      </c>
      <c r="D243" s="6">
        <f t="shared" si="42"/>
        <v>1.0039488911782799</v>
      </c>
      <c r="E243" s="6">
        <f t="shared" si="42"/>
        <v>1.0009668647688392</v>
      </c>
      <c r="F243" s="6">
        <f t="shared" si="42"/>
        <v>0.99310072044845554</v>
      </c>
      <c r="G243" s="6">
        <f t="shared" si="42"/>
        <v>8.0573149885532672E-2</v>
      </c>
      <c r="H243" s="6">
        <f t="shared" si="42"/>
        <v>1.0570599613152805</v>
      </c>
      <c r="I243" s="6">
        <f t="shared" si="42"/>
        <v>1.0379867046533713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1.0529999999999999</v>
      </c>
      <c r="C244" s="6">
        <f t="shared" si="43"/>
        <v>1.0508982035928143</v>
      </c>
      <c r="D244" s="6">
        <f t="shared" si="43"/>
        <v>0.96720785215986149</v>
      </c>
      <c r="E244" s="6">
        <f t="shared" si="43"/>
        <v>0.96433495754948562</v>
      </c>
      <c r="F244" s="6">
        <f t="shared" si="43"/>
        <v>0.9567566867632421</v>
      </c>
      <c r="G244" s="6">
        <f t="shared" si="43"/>
        <v>7.7624452725952336E-2</v>
      </c>
      <c r="H244" s="6">
        <f t="shared" si="43"/>
        <v>1.0183752417794969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1.034</v>
      </c>
      <c r="C245" s="6">
        <f t="shared" si="44"/>
        <v>1.0319361277445109</v>
      </c>
      <c r="D245" s="6">
        <f t="shared" si="44"/>
        <v>0.949755858626113</v>
      </c>
      <c r="E245" s="6">
        <f t="shared" si="44"/>
        <v>0.94693480162029275</v>
      </c>
      <c r="F245" s="6">
        <f t="shared" si="44"/>
        <v>0.9394932707627659</v>
      </c>
      <c r="G245" s="6">
        <f t="shared" si="44"/>
        <v>7.6223821575151687E-2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1.093</v>
      </c>
      <c r="C246" s="6">
        <f t="shared" si="45"/>
        <v>1.0908183632734532</v>
      </c>
      <c r="D246" s="6">
        <f t="shared" si="45"/>
        <v>1.0039488911782799</v>
      </c>
      <c r="E246" s="6">
        <f t="shared" si="45"/>
        <v>1.0009668647688392</v>
      </c>
      <c r="F246" s="6">
        <f t="shared" si="45"/>
        <v>0.99310072044845554</v>
      </c>
      <c r="G246" s="6">
        <f t="shared" si="45"/>
        <v>8.0573149885532672E-2</v>
      </c>
      <c r="H246" s="6">
        <f t="shared" si="45"/>
        <v>1.0570599613152805</v>
      </c>
      <c r="I246" s="6">
        <f t="shared" si="45"/>
        <v>1.0379867046533713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1.093</v>
      </c>
      <c r="C247" s="6">
        <f t="shared" si="46"/>
        <v>1.0908183632734532</v>
      </c>
      <c r="D247" s="6">
        <f t="shared" si="46"/>
        <v>1.0039488911782799</v>
      </c>
      <c r="E247" s="6">
        <f t="shared" si="46"/>
        <v>1.0009668647688392</v>
      </c>
      <c r="F247" s="6">
        <f t="shared" si="46"/>
        <v>0.99310072044845554</v>
      </c>
      <c r="G247" s="6">
        <f t="shared" si="46"/>
        <v>8.0573149885532672E-2</v>
      </c>
      <c r="H247" s="6">
        <f t="shared" si="46"/>
        <v>1.0570599613152805</v>
      </c>
      <c r="I247" s="6">
        <f t="shared" si="46"/>
        <v>1.0379867046533713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1.093</v>
      </c>
      <c r="C248" s="6">
        <f t="shared" si="47"/>
        <v>1.0908183632734532</v>
      </c>
      <c r="D248" s="6">
        <f t="shared" si="47"/>
        <v>1.0039488911782799</v>
      </c>
      <c r="E248" s="6">
        <f t="shared" si="47"/>
        <v>1.0009668647688392</v>
      </c>
      <c r="F248" s="6">
        <f t="shared" si="47"/>
        <v>0.99310072044845554</v>
      </c>
      <c r="G248" s="6">
        <f t="shared" si="47"/>
        <v>8.0573149885532672E-2</v>
      </c>
      <c r="H248" s="6">
        <f t="shared" si="47"/>
        <v>1.0570599613152805</v>
      </c>
      <c r="I248" s="6">
        <f t="shared" si="47"/>
        <v>1.0379867046533713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1.0529999999999999</v>
      </c>
      <c r="C249" s="6">
        <f t="shared" si="48"/>
        <v>1.0508982035928143</v>
      </c>
      <c r="D249" s="6">
        <f t="shared" si="48"/>
        <v>0.96720785215986149</v>
      </c>
      <c r="E249" s="6">
        <f t="shared" si="48"/>
        <v>0.96433495754948562</v>
      </c>
      <c r="F249" s="6">
        <f t="shared" si="48"/>
        <v>0.9567566867632421</v>
      </c>
      <c r="G249" s="6">
        <f t="shared" si="48"/>
        <v>7.7624452725952336E-2</v>
      </c>
      <c r="H249" s="6">
        <f t="shared" si="48"/>
        <v>1.0183752417794969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1.034</v>
      </c>
      <c r="C250" s="6">
        <f t="shared" si="49"/>
        <v>1.0319361277445109</v>
      </c>
      <c r="D250" s="6">
        <f t="shared" si="49"/>
        <v>0.949755858626113</v>
      </c>
      <c r="E250" s="6">
        <f t="shared" si="49"/>
        <v>0.94693480162029275</v>
      </c>
      <c r="F250" s="6">
        <f t="shared" si="49"/>
        <v>0.9394932707627659</v>
      </c>
      <c r="G250" s="6">
        <f t="shared" si="49"/>
        <v>7.6223821575151687E-2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1.093</v>
      </c>
      <c r="C251" s="6">
        <f t="shared" si="50"/>
        <v>1.0908183632734532</v>
      </c>
      <c r="D251" s="6">
        <f t="shared" si="50"/>
        <v>1.0039488911782799</v>
      </c>
      <c r="E251" s="6">
        <f t="shared" si="50"/>
        <v>1.0009668647688392</v>
      </c>
      <c r="F251" s="6">
        <f t="shared" si="50"/>
        <v>0.99310072044845554</v>
      </c>
      <c r="G251" s="6">
        <f t="shared" si="50"/>
        <v>8.0573149885532672E-2</v>
      </c>
      <c r="H251" s="6">
        <f t="shared" si="50"/>
        <v>1.0570599613152805</v>
      </c>
      <c r="I251" s="6">
        <f t="shared" si="50"/>
        <v>1.0379867046533713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1.093</v>
      </c>
      <c r="C252" s="6">
        <f t="shared" si="51"/>
        <v>1.0908183632734532</v>
      </c>
      <c r="D252" s="6">
        <f t="shared" si="51"/>
        <v>1.0039488911782799</v>
      </c>
      <c r="E252" s="6">
        <f t="shared" si="51"/>
        <v>1.0009668647688392</v>
      </c>
      <c r="F252" s="6">
        <f t="shared" si="51"/>
        <v>0.99310072044845554</v>
      </c>
      <c r="G252" s="6">
        <f t="shared" si="51"/>
        <v>8.0573149885532672E-2</v>
      </c>
      <c r="H252" s="6">
        <f t="shared" si="51"/>
        <v>1.0570599613152805</v>
      </c>
      <c r="I252" s="6">
        <f t="shared" si="51"/>
        <v>1.0379867046533713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1.093</v>
      </c>
      <c r="C253" s="6">
        <f t="shared" si="52"/>
        <v>1.0908183632734532</v>
      </c>
      <c r="D253" s="6">
        <f t="shared" si="52"/>
        <v>1.0039488911782799</v>
      </c>
      <c r="E253" s="6">
        <f t="shared" si="52"/>
        <v>1.0009668647688392</v>
      </c>
      <c r="F253" s="6">
        <f t="shared" si="52"/>
        <v>0.99310072044845554</v>
      </c>
      <c r="G253" s="6">
        <f t="shared" si="52"/>
        <v>8.0573149885532672E-2</v>
      </c>
      <c r="H253" s="6">
        <f t="shared" si="52"/>
        <v>1.0570599613152805</v>
      </c>
      <c r="I253" s="6">
        <f t="shared" si="52"/>
        <v>1.0379867046533713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1.093</v>
      </c>
      <c r="C254" s="6">
        <f t="shared" si="53"/>
        <v>1.0908183632734532</v>
      </c>
      <c r="D254" s="6">
        <f t="shared" si="53"/>
        <v>1.0039488911782799</v>
      </c>
      <c r="E254" s="6">
        <f t="shared" si="53"/>
        <v>1.0009668647688392</v>
      </c>
      <c r="F254" s="6">
        <f t="shared" si="53"/>
        <v>0.99310072044845554</v>
      </c>
      <c r="G254" s="6">
        <f t="shared" si="53"/>
        <v>8.0573149885532672E-2</v>
      </c>
      <c r="H254" s="6">
        <f t="shared" si="53"/>
        <v>1.0570599613152805</v>
      </c>
      <c r="I254" s="6">
        <f t="shared" si="53"/>
        <v>1.0379867046533713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1.093</v>
      </c>
      <c r="C255" s="6">
        <f t="shared" si="54"/>
        <v>1.0908183632734532</v>
      </c>
      <c r="D255" s="6">
        <f t="shared" si="54"/>
        <v>1.0039488911782799</v>
      </c>
      <c r="E255" s="6">
        <f t="shared" si="54"/>
        <v>1.0009668647688392</v>
      </c>
      <c r="F255" s="6">
        <f t="shared" si="54"/>
        <v>0.99310072044845554</v>
      </c>
      <c r="G255" s="6">
        <f t="shared" si="54"/>
        <v>8.0573149885532672E-2</v>
      </c>
      <c r="H255" s="6">
        <f t="shared" si="54"/>
        <v>1.0570599613152805</v>
      </c>
      <c r="I255" s="6">
        <f t="shared" si="54"/>
        <v>1.0379867046533713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1.093</v>
      </c>
      <c r="C256" s="6">
        <f t="shared" si="55"/>
        <v>1.0908183632734532</v>
      </c>
      <c r="D256" s="6">
        <f t="shared" si="55"/>
        <v>1.0039488911782799</v>
      </c>
      <c r="E256" s="6">
        <f t="shared" si="55"/>
        <v>1.0009668647688392</v>
      </c>
      <c r="F256" s="6">
        <f t="shared" si="55"/>
        <v>0.99310072044845554</v>
      </c>
      <c r="G256" s="6">
        <f t="shared" si="55"/>
        <v>8.0573149885532672E-2</v>
      </c>
      <c r="H256" s="6">
        <f t="shared" si="55"/>
        <v>1.0570599613152805</v>
      </c>
      <c r="I256" s="6">
        <f t="shared" si="55"/>
        <v>1.0379867046533713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1.0529999999999999</v>
      </c>
      <c r="C257" s="6">
        <f t="shared" si="56"/>
        <v>1.0508982035928143</v>
      </c>
      <c r="D257" s="6">
        <f t="shared" si="56"/>
        <v>0.96720785215986149</v>
      </c>
      <c r="E257" s="6">
        <f t="shared" si="56"/>
        <v>0.96433495754948562</v>
      </c>
      <c r="F257" s="6">
        <f t="shared" si="56"/>
        <v>0.9567566867632421</v>
      </c>
      <c r="G257" s="6">
        <f t="shared" si="56"/>
        <v>7.7624452725952336E-2</v>
      </c>
      <c r="H257" s="6">
        <f t="shared" si="56"/>
        <v>1.0183752417794969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1.093</v>
      </c>
      <c r="C258" s="6">
        <f t="shared" si="57"/>
        <v>1.0908183632734532</v>
      </c>
      <c r="D258" s="6">
        <f t="shared" si="57"/>
        <v>1.0039488911782799</v>
      </c>
      <c r="E258" s="6">
        <f t="shared" si="57"/>
        <v>1.0009668647688392</v>
      </c>
      <c r="F258" s="6">
        <f t="shared" si="57"/>
        <v>0.99310072044845554</v>
      </c>
      <c r="G258" s="6">
        <f t="shared" si="57"/>
        <v>8.0573149885532672E-2</v>
      </c>
      <c r="H258" s="6">
        <f t="shared" si="57"/>
        <v>1.0570599613152805</v>
      </c>
      <c r="I258" s="6">
        <f t="shared" si="57"/>
        <v>1.0379867046533713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1.093</v>
      </c>
      <c r="C259" s="6">
        <f t="shared" si="58"/>
        <v>1.0908183632734532</v>
      </c>
      <c r="D259" s="6">
        <f t="shared" si="58"/>
        <v>1.0039488911782799</v>
      </c>
      <c r="E259" s="6">
        <f t="shared" si="58"/>
        <v>1.0009668647688392</v>
      </c>
      <c r="F259" s="6">
        <f t="shared" si="58"/>
        <v>0.99310072044845554</v>
      </c>
      <c r="G259" s="6">
        <f t="shared" si="58"/>
        <v>8.0573149885532672E-2</v>
      </c>
      <c r="H259" s="6">
        <f t="shared" si="58"/>
        <v>1.0570599613152805</v>
      </c>
      <c r="I259" s="6">
        <f t="shared" si="58"/>
        <v>1.0379867046533713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1.0529999999999999</v>
      </c>
      <c r="C260" s="6">
        <f t="shared" si="59"/>
        <v>1.0508982035928143</v>
      </c>
      <c r="D260" s="6">
        <f t="shared" si="59"/>
        <v>0.96720785215986149</v>
      </c>
      <c r="E260" s="6">
        <f t="shared" si="59"/>
        <v>0.96433495754948562</v>
      </c>
      <c r="F260" s="6">
        <f t="shared" si="59"/>
        <v>0.9567566867632421</v>
      </c>
      <c r="G260" s="6">
        <f t="shared" si="59"/>
        <v>7.7624452725952336E-2</v>
      </c>
      <c r="H260" s="6">
        <f t="shared" si="59"/>
        <v>1.0183752417794969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1.0529999999999999</v>
      </c>
      <c r="C261" s="6">
        <f t="shared" si="60"/>
        <v>1.0508982035928143</v>
      </c>
      <c r="D261" s="6">
        <f t="shared" si="60"/>
        <v>0.96720785215986149</v>
      </c>
      <c r="E261" s="6">
        <f t="shared" si="60"/>
        <v>0.96433495754948562</v>
      </c>
      <c r="F261" s="6">
        <f t="shared" si="60"/>
        <v>0.9567566867632421</v>
      </c>
      <c r="G261" s="6">
        <f t="shared" si="60"/>
        <v>7.7624452725952336E-2</v>
      </c>
      <c r="H261" s="6">
        <f t="shared" si="60"/>
        <v>1.0183752417794969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1.034</v>
      </c>
      <c r="C262" s="6">
        <f t="shared" si="61"/>
        <v>1.0319361277445109</v>
      </c>
      <c r="D262" s="6">
        <f t="shared" si="61"/>
        <v>0.949755858626113</v>
      </c>
      <c r="E262" s="6">
        <f t="shared" si="61"/>
        <v>0.94693480162029275</v>
      </c>
      <c r="F262" s="6">
        <f t="shared" si="61"/>
        <v>0.9394932707627659</v>
      </c>
      <c r="G262" s="6">
        <f t="shared" si="61"/>
        <v>7.6223821575151687E-2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1.034</v>
      </c>
      <c r="C263" s="6">
        <f t="shared" si="62"/>
        <v>1.0319361277445109</v>
      </c>
      <c r="D263" s="6">
        <f t="shared" si="62"/>
        <v>0.949755858626113</v>
      </c>
      <c r="E263" s="6">
        <f t="shared" si="62"/>
        <v>0.94693480162029275</v>
      </c>
      <c r="F263" s="6">
        <f t="shared" si="62"/>
        <v>0.9394932707627659</v>
      </c>
      <c r="G263" s="6">
        <f t="shared" si="62"/>
        <v>7.6223821575151687E-2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East Midlands in April 15 (DCP179)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6.3140920184093619E-2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1.002</v>
      </c>
      <c r="D21" s="7">
        <f>Input!$C148</f>
        <v>1.0069999999999999</v>
      </c>
      <c r="E21" s="7">
        <f>Input!$D148</f>
        <v>1.01</v>
      </c>
      <c r="F21" s="7">
        <f>Input!$E148</f>
        <v>1.018</v>
      </c>
      <c r="G21" s="7">
        <f>Input!$F148</f>
        <v>1.034</v>
      </c>
      <c r="H21" s="7">
        <f>Input!$G148</f>
        <v>1.0529999999999999</v>
      </c>
      <c r="I21" s="7">
        <f>Input!$H148</f>
        <v>1.093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1.002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1.0069999999999999</v>
      </c>
      <c r="C33" s="6">
        <f t="shared" si="0"/>
        <v>1.002</v>
      </c>
      <c r="D33" s="10"/>
    </row>
    <row r="34" spans="1:5" x14ac:dyDescent="0.25">
      <c r="A34" s="11" t="s">
        <v>142</v>
      </c>
      <c r="B34" s="6">
        <f>$E$21</f>
        <v>1.01</v>
      </c>
      <c r="C34" s="6">
        <f t="shared" si="0"/>
        <v>1.0069999999999999</v>
      </c>
      <c r="D34" s="10"/>
    </row>
    <row r="35" spans="1:5" x14ac:dyDescent="0.25">
      <c r="A35" s="11" t="s">
        <v>143</v>
      </c>
      <c r="B35" s="6">
        <f>$F$21</f>
        <v>1.018</v>
      </c>
      <c r="C35" s="6">
        <f t="shared" si="0"/>
        <v>1.01</v>
      </c>
      <c r="D35" s="10"/>
    </row>
    <row r="36" spans="1:5" x14ac:dyDescent="0.25">
      <c r="A36" s="11" t="s">
        <v>144</v>
      </c>
      <c r="B36" s="6">
        <f>$G$21</f>
        <v>1.034</v>
      </c>
      <c r="C36" s="6">
        <f t="shared" si="0"/>
        <v>1.018</v>
      </c>
      <c r="D36" s="10"/>
    </row>
    <row r="37" spans="1:5" x14ac:dyDescent="0.25">
      <c r="A37" s="11" t="s">
        <v>145</v>
      </c>
      <c r="B37" s="6">
        <f>$H$21</f>
        <v>1.0529999999999999</v>
      </c>
      <c r="C37" s="6">
        <f t="shared" si="0"/>
        <v>1.034</v>
      </c>
      <c r="D37" s="10"/>
    </row>
    <row r="38" spans="1:5" x14ac:dyDescent="0.25">
      <c r="A38" s="11" t="s">
        <v>146</v>
      </c>
      <c r="B38" s="6">
        <f>$I$21</f>
        <v>1.093</v>
      </c>
      <c r="C38" s="6">
        <f t="shared" si="0"/>
        <v>1.0529999999999999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0.97588229628168977</v>
      </c>
      <c r="D48" s="29">
        <f t="shared" ref="D48:D54" si="1">1/C48-1</f>
        <v>2.4713742436156094E-2</v>
      </c>
      <c r="E48" s="10"/>
    </row>
    <row r="49" spans="1:5" x14ac:dyDescent="0.25">
      <c r="A49" s="11" t="s">
        <v>140</v>
      </c>
      <c r="B49" s="29">
        <f>1/(1+Input!B69)</f>
        <v>0.95692545677786833</v>
      </c>
      <c r="C49" s="29">
        <f>C48/(1+Input!B69)</f>
        <v>0.93384661213079101</v>
      </c>
      <c r="D49" s="29">
        <f t="shared" si="1"/>
        <v>7.0839672179421997E-2</v>
      </c>
      <c r="E49" s="10"/>
    </row>
    <row r="50" spans="1:5" x14ac:dyDescent="0.25">
      <c r="A50" s="11" t="s">
        <v>141</v>
      </c>
      <c r="B50" s="29">
        <f>B49/(1+Input!B70)</f>
        <v>0.95692545677786833</v>
      </c>
      <c r="C50" s="29">
        <f>C49/(1+Input!B70)</f>
        <v>0.93384661213079101</v>
      </c>
      <c r="D50" s="29">
        <f t="shared" si="1"/>
        <v>7.0839672179421997E-2</v>
      </c>
      <c r="E50" s="10"/>
    </row>
    <row r="51" spans="1:5" x14ac:dyDescent="0.25">
      <c r="A51" s="11" t="s">
        <v>142</v>
      </c>
      <c r="B51" s="29">
        <f>B50/(1+Input!B71)</f>
        <v>0.88684875846544553</v>
      </c>
      <c r="C51" s="29">
        <f>C50/(1+Input!B71)</f>
        <v>0.8654600028658247</v>
      </c>
      <c r="D51" s="29">
        <f t="shared" si="1"/>
        <v>0.15545489876905783</v>
      </c>
      <c r="E51" s="10"/>
    </row>
    <row r="52" spans="1:5" x14ac:dyDescent="0.25">
      <c r="A52" s="11" t="s">
        <v>143</v>
      </c>
      <c r="B52" s="29">
        <f>B51/(1+Input!B72)</f>
        <v>0.88684875846544553</v>
      </c>
      <c r="C52" s="29">
        <f>C51/(1+Input!B72)</f>
        <v>0.8654600028658247</v>
      </c>
      <c r="D52" s="29">
        <f t="shared" si="1"/>
        <v>0.15545489876905783</v>
      </c>
      <c r="E52" s="10"/>
    </row>
    <row r="53" spans="1:5" x14ac:dyDescent="0.25">
      <c r="A53" s="11" t="s">
        <v>144</v>
      </c>
      <c r="B53" s="29">
        <f>B52/(1+Input!B73)</f>
        <v>0.66182743169063096</v>
      </c>
      <c r="C53" s="29">
        <f>C52/(1+Input!B73)</f>
        <v>0.64586567378046611</v>
      </c>
      <c r="D53" s="29">
        <f t="shared" si="1"/>
        <v>0.54830956435053779</v>
      </c>
      <c r="E53" s="10"/>
    </row>
    <row r="54" spans="1:5" x14ac:dyDescent="0.25">
      <c r="A54" s="11" t="s">
        <v>145</v>
      </c>
      <c r="B54" s="29">
        <f>B53/(1+Input!B74)</f>
        <v>0.66182743169063096</v>
      </c>
      <c r="C54" s="29">
        <f>C53/(1+Input!B74)</f>
        <v>0.64586567378046611</v>
      </c>
      <c r="D54" s="29">
        <f t="shared" si="1"/>
        <v>0.54830956435053779</v>
      </c>
      <c r="E54" s="10"/>
    </row>
    <row r="55" spans="1:5" x14ac:dyDescent="0.25">
      <c r="A55" s="11" t="s">
        <v>146</v>
      </c>
      <c r="B55" s="29">
        <f>B54/(1+Input!B75)</f>
        <v>0.66182743169063096</v>
      </c>
      <c r="C55" s="29">
        <f>C54/(1+Input!B75)</f>
        <v>0.64586567378046611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522.50673911799311</v>
      </c>
      <c r="C64" s="10"/>
    </row>
    <row r="65" spans="1:3" x14ac:dyDescent="0.25">
      <c r="A65" s="11" t="s">
        <v>141</v>
      </c>
      <c r="B65" s="6">
        <f>Input!B$85/B$50</f>
        <v>522.50673911799311</v>
      </c>
      <c r="C65" s="10"/>
    </row>
    <row r="66" spans="1:3" x14ac:dyDescent="0.25">
      <c r="A66" s="11" t="s">
        <v>142</v>
      </c>
      <c r="B66" s="6">
        <f>Input!B$85/B$51</f>
        <v>563.79398993033783</v>
      </c>
      <c r="C66" s="10"/>
    </row>
    <row r="67" spans="1:3" x14ac:dyDescent="0.25">
      <c r="A67" s="11" t="s">
        <v>143</v>
      </c>
      <c r="B67" s="6">
        <f>Input!B$85/B$52</f>
        <v>563.79398993033783</v>
      </c>
      <c r="C67" s="10"/>
    </row>
    <row r="68" spans="1:3" x14ac:dyDescent="0.25">
      <c r="A68" s="11" t="s">
        <v>144</v>
      </c>
      <c r="B68" s="6">
        <f>Input!B$85/B$53</f>
        <v>755.48394650665273</v>
      </c>
      <c r="C68" s="10"/>
    </row>
    <row r="69" spans="1:3" x14ac:dyDescent="0.25">
      <c r="A69" s="11" t="s">
        <v>145</v>
      </c>
      <c r="B69" s="6">
        <f>Input!B$85/B$54</f>
        <v>755.48394650665273</v>
      </c>
      <c r="C69" s="10"/>
    </row>
    <row r="70" spans="1:3" x14ac:dyDescent="0.25">
      <c r="A70" s="11" t="s">
        <v>146</v>
      </c>
      <c r="B70" s="6">
        <f>Input!B$85/B$55</f>
        <v>755.48394650665273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486.96721371341806</v>
      </c>
      <c r="C80" s="10"/>
    </row>
    <row r="81" spans="1:3" x14ac:dyDescent="0.25">
      <c r="A81" s="11" t="s">
        <v>141</v>
      </c>
      <c r="B81" s="6">
        <f>B65*C$50/B$33</f>
        <v>484.549303019707</v>
      </c>
      <c r="C81" s="10"/>
    </row>
    <row r="82" spans="1:3" x14ac:dyDescent="0.25">
      <c r="A82" s="11" t="s">
        <v>142</v>
      </c>
      <c r="B82" s="6">
        <f>B66*C$51/B$34</f>
        <v>483.11004766420291</v>
      </c>
      <c r="C82" s="10"/>
    </row>
    <row r="83" spans="1:3" x14ac:dyDescent="0.25">
      <c r="A83" s="11" t="s">
        <v>143</v>
      </c>
      <c r="B83" s="6">
        <f>B67*C$52/B$35</f>
        <v>479.31350504994589</v>
      </c>
      <c r="C83" s="10"/>
    </row>
    <row r="84" spans="1:3" x14ac:dyDescent="0.25">
      <c r="A84" s="11" t="s">
        <v>144</v>
      </c>
      <c r="B84" s="6">
        <f>B68*C$53/B$36</f>
        <v>471.89666164491763</v>
      </c>
      <c r="C84" s="10"/>
    </row>
    <row r="85" spans="1:3" x14ac:dyDescent="0.25">
      <c r="A85" s="11" t="s">
        <v>145</v>
      </c>
      <c r="B85" s="6">
        <f>B69*C$54/B$37</f>
        <v>463.3819070663294</v>
      </c>
      <c r="C85" s="10"/>
    </row>
    <row r="86" spans="1:3" x14ac:dyDescent="0.25">
      <c r="A86" s="11" t="s">
        <v>146</v>
      </c>
      <c r="B86" s="6">
        <f>B70*C$55/B$38</f>
        <v>446.42374029354517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0.92495565728868046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0.92495565728868046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0.92495565728868046</v>
      </c>
      <c r="F101" s="31">
        <f>Input!$B$80</f>
        <v>7.5044342711319545E-2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486.96721371341806</v>
      </c>
      <c r="C113" s="10"/>
    </row>
    <row r="114" spans="1:3" x14ac:dyDescent="0.25">
      <c r="A114" s="11" t="s">
        <v>141</v>
      </c>
      <c r="B114" s="6">
        <f>SUMPRODUCT(B$80:B$86,$C$98:$C$104)</f>
        <v>448.18661906336507</v>
      </c>
      <c r="C114" s="10"/>
    </row>
    <row r="115" spans="1:3" x14ac:dyDescent="0.25">
      <c r="A115" s="11" t="s">
        <v>142</v>
      </c>
      <c r="B115" s="6">
        <f>SUMPRODUCT(B$80:B$86,$D$98:$D$104)</f>
        <v>446.85537168000855</v>
      </c>
      <c r="C115" s="10"/>
    </row>
    <row r="116" spans="1:3" x14ac:dyDescent="0.25">
      <c r="A116" s="11" t="s">
        <v>143</v>
      </c>
      <c r="B116" s="6">
        <f>SUMPRODUCT(B$80:B$86,$E$98:$E$104)</f>
        <v>443.34373811081394</v>
      </c>
      <c r="C116" s="10"/>
    </row>
    <row r="117" spans="1:3" x14ac:dyDescent="0.25">
      <c r="A117" s="11" t="s">
        <v>148</v>
      </c>
      <c r="B117" s="6">
        <f>SUMPRODUCT(B$80:B$86,$F$98:$F$104)</f>
        <v>35.969766939131929</v>
      </c>
      <c r="C117" s="10"/>
    </row>
    <row r="118" spans="1:3" x14ac:dyDescent="0.25">
      <c r="A118" s="11" t="s">
        <v>144</v>
      </c>
      <c r="B118" s="6">
        <f>SUMPRODUCT(B$80:B$86,$G$98:$G$104)</f>
        <v>471.89666164491763</v>
      </c>
      <c r="C118" s="10"/>
    </row>
    <row r="119" spans="1:3" x14ac:dyDescent="0.25">
      <c r="A119" s="11" t="s">
        <v>145</v>
      </c>
      <c r="B119" s="6">
        <f>SUMPRODUCT(B$80:B$86,$H$98:$H$104)</f>
        <v>463.3819070663294</v>
      </c>
      <c r="C119" s="10"/>
    </row>
    <row r="120" spans="1:3" x14ac:dyDescent="0.25">
      <c r="A120" s="11" t="s">
        <v>146</v>
      </c>
      <c r="B120" s="6">
        <f>SUMPRODUCT(B$80:B$86,$I$98:$I$104)</f>
        <v>446.42374029354517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10.754986640509594</v>
      </c>
      <c r="C130" s="10"/>
    </row>
    <row r="131" spans="1:3" x14ac:dyDescent="0.25">
      <c r="A131" s="11" t="s">
        <v>457</v>
      </c>
      <c r="B131" s="6">
        <f>IF(B114,0.001*Input!B91*B$12/B114,0)</f>
        <v>3.9123606833576652</v>
      </c>
      <c r="C131" s="10"/>
    </row>
    <row r="132" spans="1:3" x14ac:dyDescent="0.25">
      <c r="A132" s="11" t="s">
        <v>458</v>
      </c>
      <c r="B132" s="6">
        <f>IF(B115,0.001*Input!B92*B$12/B115,0)</f>
        <v>5.5976416426040814</v>
      </c>
      <c r="C132" s="10"/>
    </row>
    <row r="133" spans="1:3" x14ac:dyDescent="0.25">
      <c r="A133" s="11" t="s">
        <v>459</v>
      </c>
      <c r="B133" s="6">
        <f>IF(B116,0.001*Input!B93*B$12/B116,0)</f>
        <v>7.9101172440077345</v>
      </c>
      <c r="C133" s="10"/>
    </row>
    <row r="134" spans="1:3" x14ac:dyDescent="0.25">
      <c r="A134" s="11" t="s">
        <v>460</v>
      </c>
      <c r="B134" s="6">
        <f>IF(B117,0.001*Input!B94*B$12/B117,0)</f>
        <v>7.0950975055092478</v>
      </c>
      <c r="C134" s="10"/>
    </row>
    <row r="135" spans="1:3" x14ac:dyDescent="0.25">
      <c r="A135" s="11" t="s">
        <v>461</v>
      </c>
      <c r="B135" s="6">
        <f>IF(B118,0.001*Input!B95*B$12/B118,0)</f>
        <v>13.108859110907225</v>
      </c>
      <c r="C135" s="10"/>
    </row>
    <row r="136" spans="1:3" x14ac:dyDescent="0.25">
      <c r="A136" s="11" t="s">
        <v>462</v>
      </c>
      <c r="B136" s="6">
        <f>IF(B119,0.001*Input!B96*B$12/B119,0)</f>
        <v>8.6922209045210774</v>
      </c>
      <c r="C136" s="10"/>
    </row>
    <row r="137" spans="1:3" x14ac:dyDescent="0.25">
      <c r="A137" s="11" t="s">
        <v>463</v>
      </c>
      <c r="B137" s="6">
        <f>IF(B120,0.001*Input!B97*B$12/B120,0)</f>
        <v>10.014437081530772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East Midlands in April 15 (DCP179)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240.9156266666667</v>
      </c>
      <c r="C11" s="10"/>
    </row>
    <row r="12" spans="1:3" x14ac:dyDescent="0.25">
      <c r="A12" s="11" t="s">
        <v>172</v>
      </c>
      <c r="B12" s="17">
        <f>SUMPRODUCT(Input!$B113:$I113,Input!$B$102:$I$102)</f>
        <v>240.9156266666667</v>
      </c>
      <c r="C12" s="10"/>
    </row>
    <row r="13" spans="1:3" x14ac:dyDescent="0.25">
      <c r="A13" s="11" t="s">
        <v>173</v>
      </c>
      <c r="B13" s="17">
        <f>SUMPRODUCT(Input!$B114:$I114,Input!$B$102:$I$102)</f>
        <v>588.84756666666658</v>
      </c>
      <c r="C13" s="10"/>
    </row>
    <row r="14" spans="1:3" x14ac:dyDescent="0.25">
      <c r="A14" s="11" t="s">
        <v>174</v>
      </c>
      <c r="B14" s="17">
        <f>SUMPRODUCT(Input!$B115:$I115,Input!$B$102:$I$102)</f>
        <v>588.84756666666658</v>
      </c>
      <c r="C14" s="10"/>
    </row>
    <row r="15" spans="1:3" x14ac:dyDescent="0.25">
      <c r="A15" s="11" t="s">
        <v>175</v>
      </c>
      <c r="B15" s="17">
        <f>SUMPRODUCT(Input!$B116:$I116,Input!$B$102:$I$102)</f>
        <v>688.35500833333322</v>
      </c>
      <c r="C15" s="10"/>
    </row>
    <row r="16" spans="1:3" x14ac:dyDescent="0.25">
      <c r="A16" s="11" t="s">
        <v>176</v>
      </c>
      <c r="B16" s="17">
        <f>SUMPRODUCT(Input!$B117:$I117,Input!$B$102:$I$102)</f>
        <v>508.31873333333323</v>
      </c>
      <c r="C16" s="10"/>
    </row>
    <row r="17" spans="1:3" x14ac:dyDescent="0.25">
      <c r="A17" s="11" t="s">
        <v>177</v>
      </c>
      <c r="B17" s="17">
        <f>SUMPRODUCT(Input!$B118:$I118,Input!$B$102:$I$102)</f>
        <v>240.9156266666667</v>
      </c>
      <c r="C17" s="10"/>
    </row>
    <row r="18" spans="1:3" x14ac:dyDescent="0.25">
      <c r="A18" s="11" t="s">
        <v>178</v>
      </c>
      <c r="B18" s="17">
        <f>SUMPRODUCT(Input!$B119:$I119,Input!$B$102:$I$102)</f>
        <v>588.84756666666658</v>
      </c>
      <c r="C18" s="10"/>
    </row>
    <row r="19" spans="1:3" x14ac:dyDescent="0.25">
      <c r="A19" s="11" t="s">
        <v>179</v>
      </c>
      <c r="B19" s="17">
        <f>SUMPRODUCT(Input!$B120:$I120,Input!$B$102:$I$102)</f>
        <v>1179.9549533333334</v>
      </c>
      <c r="C19" s="10"/>
    </row>
    <row r="20" spans="1:3" x14ac:dyDescent="0.25">
      <c r="A20" s="11" t="s">
        <v>180</v>
      </c>
      <c r="B20" s="17">
        <f>SUMPRODUCT(Input!$B121:$I121,Input!$B$102:$I$102)</f>
        <v>892.5078749999999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228.78162240000003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8971.2505600000022</v>
      </c>
      <c r="C54" s="10"/>
    </row>
    <row r="55" spans="1:3" x14ac:dyDescent="0.25">
      <c r="A55" s="11" t="s">
        <v>193</v>
      </c>
      <c r="B55" s="17">
        <f>SUMPRODUCT(Input!$B140:$F140,Input!$B$107:$F$107)</f>
        <v>8971.2505600000022</v>
      </c>
      <c r="C55" s="10"/>
    </row>
    <row r="56" spans="1:3" x14ac:dyDescent="0.25">
      <c r="A56" s="11" t="s">
        <v>194</v>
      </c>
      <c r="B56" s="17">
        <f>SUMPRODUCT(Input!$B141:$F141,Input!$B$107:$F$107)</f>
        <v>4334.24</v>
      </c>
      <c r="C56" s="10"/>
    </row>
    <row r="57" spans="1:3" x14ac:dyDescent="0.25">
      <c r="A57" s="11" t="s">
        <v>195</v>
      </c>
      <c r="B57" s="17">
        <f>SUMPRODUCT(Input!$B142:$F142,Input!$B$107:$F$107)</f>
        <v>4334.24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240.9156266666667</v>
      </c>
      <c r="C66" s="9"/>
      <c r="D66" s="10"/>
    </row>
    <row r="67" spans="1:4" x14ac:dyDescent="0.25">
      <c r="A67" s="11" t="s">
        <v>172</v>
      </c>
      <c r="B67" s="7">
        <f>$B$12</f>
        <v>240.9156266666667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588.84756666666658</v>
      </c>
      <c r="C69" s="9"/>
      <c r="D69" s="10"/>
    </row>
    <row r="70" spans="1:4" x14ac:dyDescent="0.25">
      <c r="A70" s="11" t="s">
        <v>174</v>
      </c>
      <c r="B70" s="7">
        <f>$B$14</f>
        <v>588.84756666666658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688.35500833333322</v>
      </c>
      <c r="C72" s="9"/>
      <c r="D72" s="10"/>
    </row>
    <row r="73" spans="1:4" x14ac:dyDescent="0.25">
      <c r="A73" s="11" t="s">
        <v>176</v>
      </c>
      <c r="B73" s="7">
        <f>$B$16</f>
        <v>508.31873333333323</v>
      </c>
      <c r="C73" s="9"/>
      <c r="D73" s="10"/>
    </row>
    <row r="74" spans="1:4" x14ac:dyDescent="0.25">
      <c r="A74" s="11" t="s">
        <v>192</v>
      </c>
      <c r="B74" s="9"/>
      <c r="C74" s="7">
        <f>$B$54</f>
        <v>8971.2505600000022</v>
      </c>
      <c r="D74" s="10"/>
    </row>
    <row r="75" spans="1:4" x14ac:dyDescent="0.25">
      <c r="A75" s="11" t="s">
        <v>177</v>
      </c>
      <c r="B75" s="7">
        <f>$B$17</f>
        <v>240.9156266666667</v>
      </c>
      <c r="C75" s="9"/>
      <c r="D75" s="10"/>
    </row>
    <row r="76" spans="1:4" x14ac:dyDescent="0.25">
      <c r="A76" s="11" t="s">
        <v>178</v>
      </c>
      <c r="B76" s="7">
        <f>$B$18</f>
        <v>588.84756666666658</v>
      </c>
      <c r="C76" s="9"/>
      <c r="D76" s="10"/>
    </row>
    <row r="77" spans="1:4" x14ac:dyDescent="0.25">
      <c r="A77" s="11" t="s">
        <v>179</v>
      </c>
      <c r="B77" s="7">
        <f>$B$19</f>
        <v>1179.9549533333334</v>
      </c>
      <c r="C77" s="9"/>
      <c r="D77" s="10"/>
    </row>
    <row r="78" spans="1:4" x14ac:dyDescent="0.25">
      <c r="A78" s="11" t="s">
        <v>180</v>
      </c>
      <c r="B78" s="7">
        <f>$B$20</f>
        <v>892.5078749999999</v>
      </c>
      <c r="C78" s="9"/>
      <c r="D78" s="10"/>
    </row>
    <row r="79" spans="1:4" x14ac:dyDescent="0.25">
      <c r="A79" s="11" t="s">
        <v>193</v>
      </c>
      <c r="B79" s="9"/>
      <c r="C79" s="7">
        <f>$B$55</f>
        <v>8971.2505600000022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4334.24</v>
      </c>
      <c r="D91" s="10"/>
    </row>
    <row r="92" spans="1:4" x14ac:dyDescent="0.25">
      <c r="A92" s="11" t="s">
        <v>195</v>
      </c>
      <c r="B92" s="9"/>
      <c r="C92" s="7">
        <f>$B$57</f>
        <v>4334.24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East Midlands in April 15 (DCP179)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2.1471875155219955</v>
      </c>
      <c r="C19" s="10"/>
    </row>
    <row r="20" spans="1:3" x14ac:dyDescent="0.25">
      <c r="A20" s="11" t="s">
        <v>172</v>
      </c>
      <c r="B20" s="6">
        <f>Input!B161/Input!C161</f>
        <v>1.7383142933745817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1.627386794592786</v>
      </c>
      <c r="C22" s="10"/>
    </row>
    <row r="23" spans="1:3" x14ac:dyDescent="0.25">
      <c r="A23" s="11" t="s">
        <v>174</v>
      </c>
      <c r="B23" s="6">
        <f>Input!B164/Input!C164</f>
        <v>1.4151385960210918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1.4886576421620197</v>
      </c>
      <c r="C25" s="10"/>
    </row>
    <row r="26" spans="1:3" x14ac:dyDescent="0.25">
      <c r="A26" s="11" t="s">
        <v>176</v>
      </c>
      <c r="B26" s="6">
        <f>Input!B167/Input!C167</f>
        <v>1.4886576421620197</v>
      </c>
      <c r="C26" s="10"/>
    </row>
    <row r="27" spans="1:3" x14ac:dyDescent="0.25">
      <c r="A27" s="11" t="s">
        <v>192</v>
      </c>
      <c r="B27" s="6">
        <f>Input!B168/Input!C168</f>
        <v>1.4777334848421524</v>
      </c>
      <c r="C27" s="10"/>
    </row>
    <row r="28" spans="1:3" x14ac:dyDescent="0.25">
      <c r="A28" s="11" t="s">
        <v>177</v>
      </c>
      <c r="B28" s="6">
        <f>Input!B169/Input!C169</f>
        <v>2.0000764311749228</v>
      </c>
      <c r="C28" s="10"/>
    </row>
    <row r="29" spans="1:3" x14ac:dyDescent="0.25">
      <c r="A29" s="11" t="s">
        <v>178</v>
      </c>
      <c r="B29" s="6">
        <f>Input!B170/Input!C170</f>
        <v>1.5132115355865852</v>
      </c>
      <c r="C29" s="10"/>
    </row>
    <row r="30" spans="1:3" x14ac:dyDescent="0.25">
      <c r="A30" s="11" t="s">
        <v>179</v>
      </c>
      <c r="B30" s="6">
        <f>Input!B171/Input!C171</f>
        <v>1.4295096851079707</v>
      </c>
      <c r="C30" s="10"/>
    </row>
    <row r="31" spans="1:3" x14ac:dyDescent="0.25">
      <c r="A31" s="11" t="s">
        <v>180</v>
      </c>
      <c r="B31" s="6">
        <f>Input!B172/Input!C172</f>
        <v>1.4295096851079707</v>
      </c>
      <c r="C31" s="10"/>
    </row>
    <row r="32" spans="1:3" x14ac:dyDescent="0.25">
      <c r="A32" s="11" t="s">
        <v>193</v>
      </c>
      <c r="B32" s="6">
        <f>Input!B173/Input!C173</f>
        <v>1.1774284055163993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2.1140179341981336</v>
      </c>
      <c r="C34" s="10"/>
    </row>
    <row r="35" spans="1:3" x14ac:dyDescent="0.25">
      <c r="A35" s="11" t="s">
        <v>215</v>
      </c>
      <c r="B35" s="6">
        <f>Input!B176/Input!C176</f>
        <v>3.9730038836171935</v>
      </c>
      <c r="C35" s="10"/>
    </row>
    <row r="36" spans="1:3" x14ac:dyDescent="0.25">
      <c r="A36" s="11" t="s">
        <v>216</v>
      </c>
      <c r="B36" s="6">
        <f>Input!B177/Input!C177</f>
        <v>3.7187388070830336E-2</v>
      </c>
      <c r="C36" s="10"/>
    </row>
    <row r="37" spans="1:3" x14ac:dyDescent="0.25">
      <c r="A37" s="11" t="s">
        <v>217</v>
      </c>
      <c r="B37" s="6">
        <f>Input!B178/Input!C178</f>
        <v>2.0666792862067753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2.1471875155219955</v>
      </c>
      <c r="C46" s="10"/>
    </row>
    <row r="47" spans="1:3" x14ac:dyDescent="0.25">
      <c r="A47" s="11" t="s">
        <v>172</v>
      </c>
      <c r="B47" s="7">
        <f>B$20</f>
        <v>1.7383142933745817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1.627386794592786</v>
      </c>
      <c r="C49" s="10"/>
    </row>
    <row r="50" spans="1:3" x14ac:dyDescent="0.25">
      <c r="A50" s="11" t="s">
        <v>174</v>
      </c>
      <c r="B50" s="7">
        <f>B$23</f>
        <v>1.4151385960210918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1.4886576421620197</v>
      </c>
      <c r="C52" s="10"/>
    </row>
    <row r="53" spans="1:3" x14ac:dyDescent="0.25">
      <c r="A53" s="11" t="s">
        <v>176</v>
      </c>
      <c r="B53" s="7">
        <f>B$26</f>
        <v>1.4886576421620197</v>
      </c>
      <c r="C53" s="10"/>
    </row>
    <row r="54" spans="1:3" x14ac:dyDescent="0.25">
      <c r="A54" s="11" t="s">
        <v>192</v>
      </c>
      <c r="B54" s="7">
        <f>B$27</f>
        <v>1.4777334848421524</v>
      </c>
      <c r="C54" s="10"/>
    </row>
    <row r="55" spans="1:3" x14ac:dyDescent="0.25">
      <c r="A55" s="11" t="s">
        <v>177</v>
      </c>
      <c r="B55" s="7">
        <f>B$28</f>
        <v>2.0000764311749228</v>
      </c>
      <c r="C55" s="10"/>
    </row>
    <row r="56" spans="1:3" x14ac:dyDescent="0.25">
      <c r="A56" s="11" t="s">
        <v>178</v>
      </c>
      <c r="B56" s="7">
        <f>B$29</f>
        <v>1.5132115355865852</v>
      </c>
      <c r="C56" s="10"/>
    </row>
    <row r="57" spans="1:3" x14ac:dyDescent="0.25">
      <c r="A57" s="11" t="s">
        <v>179</v>
      </c>
      <c r="B57" s="7">
        <f>B$30</f>
        <v>1.4295096851079707</v>
      </c>
      <c r="C57" s="10"/>
    </row>
    <row r="58" spans="1:3" x14ac:dyDescent="0.25">
      <c r="A58" s="11" t="s">
        <v>180</v>
      </c>
      <c r="B58" s="7">
        <f>B$31</f>
        <v>1.4295096851079707</v>
      </c>
      <c r="C58" s="10"/>
    </row>
    <row r="59" spans="1:3" x14ac:dyDescent="0.25">
      <c r="A59" s="11" t="s">
        <v>193</v>
      </c>
      <c r="B59" s="7">
        <f>B$32</f>
        <v>1.1774284055163993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2.1140179341981336</v>
      </c>
      <c r="C61" s="10"/>
    </row>
    <row r="62" spans="1:3" x14ac:dyDescent="0.25">
      <c r="A62" s="11" t="s">
        <v>215</v>
      </c>
      <c r="B62" s="7">
        <f>B$35</f>
        <v>3.9730038836171935</v>
      </c>
      <c r="C62" s="10"/>
    </row>
    <row r="63" spans="1:3" x14ac:dyDescent="0.25">
      <c r="A63" s="11" t="s">
        <v>216</v>
      </c>
      <c r="B63" s="7">
        <f>B$36</f>
        <v>3.7187388070830336E-2</v>
      </c>
      <c r="C63" s="10"/>
    </row>
    <row r="64" spans="1:3" x14ac:dyDescent="0.25">
      <c r="A64" s="11" t="s">
        <v>217</v>
      </c>
      <c r="B64" s="7">
        <f>B$37</f>
        <v>2.0666792862067753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5189053.6583908582</v>
      </c>
      <c r="E193" s="6">
        <f>Input!C187*(1-B193)</f>
        <v>0</v>
      </c>
      <c r="F193" s="6">
        <f>Input!D187*(1-B193)</f>
        <v>0</v>
      </c>
      <c r="G193" s="6">
        <f>Input!E187*(1-C193)</f>
        <v>1502720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0.29059726129314489</v>
      </c>
      <c r="C194" s="31">
        <f>B194</f>
        <v>0.29059726129314489</v>
      </c>
      <c r="D194" s="6">
        <f>Input!B188*(1-B194)</f>
        <v>36771.531350708246</v>
      </c>
      <c r="E194" s="6">
        <f>Input!C188*(1-B194)</f>
        <v>0</v>
      </c>
      <c r="F194" s="6">
        <f>Input!D188*(1-B194)</f>
        <v>0</v>
      </c>
      <c r="G194" s="6">
        <f>Input!E188*(1-C194)</f>
        <v>11499.418394438122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0.47962382111229229</v>
      </c>
      <c r="C195" s="31">
        <f>B195</f>
        <v>0.47962382111229229</v>
      </c>
      <c r="D195" s="6">
        <f>Input!B189*(1-B195)</f>
        <v>34618.295064971724</v>
      </c>
      <c r="E195" s="6">
        <f>Input!C189*(1-B195)</f>
        <v>0</v>
      </c>
      <c r="F195" s="6">
        <f>Input!D189*(1-B195)</f>
        <v>0</v>
      </c>
      <c r="G195" s="6">
        <f>Input!E189*(1-C195)</f>
        <v>10596.940506869279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2831818.4668240799</v>
      </c>
      <c r="E197" s="6">
        <f>Input!C191*(1-B197)</f>
        <v>1330020.0843740832</v>
      </c>
      <c r="F197" s="6">
        <f>Input!D191*(1-B197)</f>
        <v>0</v>
      </c>
      <c r="G197" s="6">
        <f>Input!E191*(1-C197)</f>
        <v>902930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0.29059726129314489</v>
      </c>
      <c r="C198" s="31">
        <f>B198</f>
        <v>0.29059726129314489</v>
      </c>
      <c r="D198" s="6">
        <f>Input!B192*(1-B198)</f>
        <v>2370.153762071679</v>
      </c>
      <c r="E198" s="6">
        <f>Input!C192*(1-B198)</f>
        <v>683.00927318162132</v>
      </c>
      <c r="F198" s="6">
        <f>Input!D192*(1-B198)</f>
        <v>0</v>
      </c>
      <c r="G198" s="6">
        <f>Input!E192*(1-C198)</f>
        <v>668.96678260056433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0.47962382111229229</v>
      </c>
      <c r="C199" s="31">
        <f>B199</f>
        <v>0.47962382111229229</v>
      </c>
      <c r="D199" s="6">
        <f>Input!B193*(1-B199)</f>
        <v>2629.0922726454364</v>
      </c>
      <c r="E199" s="6">
        <f>Input!C193*(1-B199)</f>
        <v>827.06704050254507</v>
      </c>
      <c r="F199" s="6">
        <f>Input!D193*(1-B199)</f>
        <v>0</v>
      </c>
      <c r="G199" s="6">
        <f>Input!E193*(1-C199)</f>
        <v>755.06583556606392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149489.9396925724</v>
      </c>
      <c r="E201" s="6">
        <f>Input!C195*(1-B201)</f>
        <v>0</v>
      </c>
      <c r="F201" s="6">
        <f>Input!D195*(1-B201)</f>
        <v>0</v>
      </c>
      <c r="G201" s="6">
        <f>Input!E195*(1-C201)</f>
        <v>36798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0.29059726129314489</v>
      </c>
      <c r="C202" s="31">
        <f>B202</f>
        <v>0.29059726129314489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0.47962382111229229</v>
      </c>
      <c r="C203" s="31">
        <f>B203</f>
        <v>0.47962382111229229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1119429.2074628565</v>
      </c>
      <c r="E205" s="6">
        <f>Input!C199*(1-B205)</f>
        <v>0</v>
      </c>
      <c r="F205" s="6">
        <f>Input!D199*(1-B205)</f>
        <v>0</v>
      </c>
      <c r="G205" s="6">
        <f>Input!E199*(1-C205)</f>
        <v>94423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0.29059726129314489</v>
      </c>
      <c r="C206" s="31">
        <f>B206</f>
        <v>0.29059726129314489</v>
      </c>
      <c r="D206" s="6">
        <f>Input!B200*(1-B206)</f>
        <v>2266.3520021764771</v>
      </c>
      <c r="E206" s="6">
        <f>Input!C200*(1-B206)</f>
        <v>0</v>
      </c>
      <c r="F206" s="6">
        <f>Input!D200*(1-B206)</f>
        <v>0</v>
      </c>
      <c r="G206" s="6">
        <f>Input!E200*(1-C206)</f>
        <v>281.63288726662148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0.47962382111229229</v>
      </c>
      <c r="C207" s="31">
        <f>B207</f>
        <v>0.47962382111229229</v>
      </c>
      <c r="D207" s="6">
        <f>Input!B201*(1-B207)</f>
        <v>3700.1712877992131</v>
      </c>
      <c r="E207" s="6">
        <f>Input!C201*(1-B207)</f>
        <v>0</v>
      </c>
      <c r="F207" s="6">
        <f>Input!D201*(1-B207)</f>
        <v>0</v>
      </c>
      <c r="G207" s="6">
        <f>Input!E201*(1-C207)</f>
        <v>278.92163188381136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1568134.0522283521</v>
      </c>
      <c r="E209" s="6">
        <f>Input!C203*(1-B209)</f>
        <v>502478.57669773593</v>
      </c>
      <c r="F209" s="6">
        <f>Input!D203*(1-B209)</f>
        <v>0</v>
      </c>
      <c r="G209" s="6">
        <f>Input!E203*(1-C209)</f>
        <v>81818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0.29059726129314489</v>
      </c>
      <c r="C210" s="31">
        <f>B210</f>
        <v>0.29059726129314489</v>
      </c>
      <c r="D210" s="6">
        <f>Input!B204*(1-B210)</f>
        <v>146.31251562489064</v>
      </c>
      <c r="E210" s="6">
        <f>Input!C204*(1-B210)</f>
        <v>54.751802241042824</v>
      </c>
      <c r="F210" s="6">
        <f>Input!D204*(1-B210)</f>
        <v>0</v>
      </c>
      <c r="G210" s="6">
        <f>Input!E204*(1-C210)</f>
        <v>3.5470136935342755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0.47962382111229229</v>
      </c>
      <c r="C211" s="31">
        <f>B211</f>
        <v>0.47962382111229229</v>
      </c>
      <c r="D211" s="6">
        <f>Input!B205*(1-B211)</f>
        <v>376.44014131909859</v>
      </c>
      <c r="E211" s="6">
        <f>Input!C205*(1-B211)</f>
        <v>91.301933438572632</v>
      </c>
      <c r="F211" s="6">
        <f>Input!D205*(1-B211)</f>
        <v>0</v>
      </c>
      <c r="G211" s="6">
        <f>Input!E205*(1-C211)</f>
        <v>14.050156829968108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5440.1915002046153</v>
      </c>
      <c r="E213" s="6">
        <f>Input!C207*(1-B213)</f>
        <v>0</v>
      </c>
      <c r="F213" s="6">
        <f>Input!D207*(1-B213)</f>
        <v>0</v>
      </c>
      <c r="G213" s="6">
        <f>Input!E207*(1-C213)</f>
        <v>710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0.29059726129314489</v>
      </c>
      <c r="C214" s="31">
        <f>B214</f>
        <v>0.29059726129314489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0.47962382111229229</v>
      </c>
      <c r="C215" s="31">
        <f>B215</f>
        <v>0.47962382111229229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708075.9268451531</v>
      </c>
      <c r="E217" s="6">
        <f>Input!C211*(1-B217)</f>
        <v>180624.28418878873</v>
      </c>
      <c r="F217" s="6">
        <f>Input!D211*(1-B217)</f>
        <v>0</v>
      </c>
      <c r="G217" s="6">
        <f>Input!E211*(1-C217)</f>
        <v>8226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0.29059726129314489</v>
      </c>
      <c r="C218" s="31">
        <f>B218</f>
        <v>0.29059726129314489</v>
      </c>
      <c r="D218" s="6">
        <f>Input!B212*(1-B218)</f>
        <v>327.05357344771517</v>
      </c>
      <c r="E218" s="6">
        <f>Input!C212*(1-B218)</f>
        <v>85.015775714203031</v>
      </c>
      <c r="F218" s="6">
        <f>Input!D212*(1-B218)</f>
        <v>0</v>
      </c>
      <c r="G218" s="6">
        <f>Input!E212*(1-C218)</f>
        <v>7.0940273870685511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0.47962382111229229</v>
      </c>
      <c r="C219" s="31">
        <f>B219</f>
        <v>0.47962382111229229</v>
      </c>
      <c r="D219" s="6">
        <f>Input!B213*(1-B219)</f>
        <v>1786.8654711238121</v>
      </c>
      <c r="E219" s="6">
        <f>Input!C213*(1-B219)</f>
        <v>448.89511641306007</v>
      </c>
      <c r="F219" s="6">
        <f>Input!D213*(1-B219)</f>
        <v>0</v>
      </c>
      <c r="G219" s="6">
        <f>Input!E213*(1-C219)</f>
        <v>26.018808944385384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0</v>
      </c>
      <c r="E221" s="6">
        <f>Input!C215*(1-B221)</f>
        <v>0</v>
      </c>
      <c r="F221" s="6">
        <f>Input!D215*(1-B221)</f>
        <v>0</v>
      </c>
      <c r="G221" s="6">
        <f>Input!E215*(1-C221)</f>
        <v>0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20007.893843906695</v>
      </c>
      <c r="E223" s="6">
        <f>Input!C217*(1-B223)</f>
        <v>5519.7174187419041</v>
      </c>
      <c r="F223" s="6">
        <f>Input!D217*(1-B223)</f>
        <v>0</v>
      </c>
      <c r="G223" s="6">
        <f>Input!E217*(1-C223)</f>
        <v>155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0.29059726129314489</v>
      </c>
      <c r="C226" s="31">
        <f>B226</f>
        <v>0.29059726129314489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0.47962382111229229</v>
      </c>
      <c r="C227" s="31">
        <f>B227</f>
        <v>0.47962382111229229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0</v>
      </c>
      <c r="E229" s="6">
        <f>Input!C223*(1-B229)</f>
        <v>0</v>
      </c>
      <c r="F229" s="6">
        <f>Input!D223*(1-B229)</f>
        <v>0</v>
      </c>
      <c r="G229" s="6">
        <f>Input!E223*(1-C229)</f>
        <v>0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0.29059726129314489</v>
      </c>
      <c r="C230" s="31">
        <f>B230</f>
        <v>0.29059726129314489</v>
      </c>
      <c r="D230" s="6">
        <f>Input!B224*(1-B230)</f>
        <v>0</v>
      </c>
      <c r="E230" s="6">
        <f>Input!C224*(1-B230)</f>
        <v>0</v>
      </c>
      <c r="F230" s="6">
        <f>Input!D224*(1-B230)</f>
        <v>0</v>
      </c>
      <c r="G230" s="6">
        <f>Input!E224*(1-C230)</f>
        <v>0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0.47962382111229229</v>
      </c>
      <c r="C231" s="31">
        <f>B231</f>
        <v>0.47962382111229229</v>
      </c>
      <c r="D231" s="6">
        <f>Input!B225*(1-B231)</f>
        <v>0</v>
      </c>
      <c r="E231" s="6">
        <f>Input!C225*(1-B231)</f>
        <v>0</v>
      </c>
      <c r="F231" s="6">
        <f>Input!D225*(1-B231)</f>
        <v>0</v>
      </c>
      <c r="G231" s="6">
        <f>Input!E225*(1-C231)</f>
        <v>0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325248.22616250283</v>
      </c>
      <c r="E233" s="6">
        <f>Input!C227*(1-B233)</f>
        <v>1277746.5128625284</v>
      </c>
      <c r="F233" s="6">
        <f>Input!D227*(1-B233)</f>
        <v>1380524.5916945341</v>
      </c>
      <c r="G233" s="6">
        <f>Input!E227*(1-C233)</f>
        <v>8177</v>
      </c>
      <c r="H233" s="6">
        <f>Input!F227*(1-B233)</f>
        <v>1553000</v>
      </c>
      <c r="I233" s="6">
        <f>Input!G227*(1-B233)</f>
        <v>350317.03200000001</v>
      </c>
      <c r="J233" s="10"/>
    </row>
    <row r="234" spans="1:10" x14ac:dyDescent="0.25">
      <c r="A234" s="11" t="s">
        <v>258</v>
      </c>
      <c r="B234" s="29">
        <f>SUMPRODUCT($B119:$F119,Input!$B$154:$F$154)</f>
        <v>0.29059726129314489</v>
      </c>
      <c r="C234" s="31">
        <f>B234</f>
        <v>0.29059726129314489</v>
      </c>
      <c r="D234" s="6">
        <f>Input!B228*(1-B234)</f>
        <v>450.24597228778674</v>
      </c>
      <c r="E234" s="6">
        <f>Input!C228*(1-B234)</f>
        <v>1755.662429564281</v>
      </c>
      <c r="F234" s="6">
        <f>Input!D228*(1-B234)</f>
        <v>1869.8379061815617</v>
      </c>
      <c r="G234" s="6">
        <f>Input!E228*(1-C234)</f>
        <v>14.188054774137102</v>
      </c>
      <c r="H234" s="6">
        <f>Input!F228*(1-B234)</f>
        <v>2837.6109548274203</v>
      </c>
      <c r="I234" s="6">
        <f>Input!G228*(1-B234)</f>
        <v>275.83210107221549</v>
      </c>
      <c r="J234" s="10"/>
    </row>
    <row r="235" spans="1:10" x14ac:dyDescent="0.25">
      <c r="A235" s="11" t="s">
        <v>259</v>
      </c>
      <c r="B235" s="29">
        <f>SUMPRODUCT($B120:$F120,Input!$B$154:$F$154)</f>
        <v>0.47962382111229229</v>
      </c>
      <c r="C235" s="31">
        <f>B235</f>
        <v>0.47962382111229229</v>
      </c>
      <c r="D235" s="6">
        <f>Input!B229*(1-B235)</f>
        <v>4625.1124288287456</v>
      </c>
      <c r="E235" s="6">
        <f>Input!C229*(1-B235)</f>
        <v>17423.711632204922</v>
      </c>
      <c r="F235" s="6">
        <f>Input!D229*(1-B235)</f>
        <v>22043.041766055863</v>
      </c>
      <c r="G235" s="6">
        <f>Input!E229*(1-C235)</f>
        <v>105.11598813531695</v>
      </c>
      <c r="H235" s="6">
        <f>Input!F229*(1-B235)</f>
        <v>36426.332522139543</v>
      </c>
      <c r="I235" s="6">
        <f>Input!G229*(1-B235)</f>
        <v>3180.8196881220897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6983.8063178972898</v>
      </c>
      <c r="E237" s="6">
        <f>Input!C231*(1-B237)</f>
        <v>26762.746004627832</v>
      </c>
      <c r="F237" s="6">
        <f>Input!D231*(1-B237)</f>
        <v>32262.204811398013</v>
      </c>
      <c r="G237" s="6">
        <f>Input!E231*(1-C237)</f>
        <v>96</v>
      </c>
      <c r="H237" s="6">
        <f>Input!F231*(1-B237)</f>
        <v>46000</v>
      </c>
      <c r="I237" s="6">
        <f>Input!G231*(1-B237)</f>
        <v>5734.0249999999996</v>
      </c>
      <c r="J237" s="10"/>
    </row>
    <row r="238" spans="1:10" x14ac:dyDescent="0.25">
      <c r="A238" s="11" t="s">
        <v>261</v>
      </c>
      <c r="B238" s="29">
        <f>SUMPRODUCT($B123:$F123,Input!$B$154:$F$154)</f>
        <v>0.25654630304717729</v>
      </c>
      <c r="C238" s="31">
        <f>B238</f>
        <v>0.25654630304717729</v>
      </c>
      <c r="D238" s="6">
        <f>Input!B232*(1-B238)</f>
        <v>0</v>
      </c>
      <c r="E238" s="6">
        <f>Input!C232*(1-B238)</f>
        <v>0</v>
      </c>
      <c r="F238" s="6">
        <f>Input!D232*(1-B238)</f>
        <v>0</v>
      </c>
      <c r="G238" s="6">
        <f>Input!E232*(1-C238)</f>
        <v>0</v>
      </c>
      <c r="H238" s="6">
        <f>Input!F232*(1-B238)</f>
        <v>0</v>
      </c>
      <c r="I238" s="6">
        <f>Input!G232*(1-B238)</f>
        <v>0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782922.28435733321</v>
      </c>
      <c r="E240" s="6">
        <f>Input!C234*(1-B240)</f>
        <v>2998429.0698674493</v>
      </c>
      <c r="F240" s="6">
        <f>Input!D234*(1-B240)</f>
        <v>4132521.5713612414</v>
      </c>
      <c r="G240" s="6">
        <f>Input!E234*(1-C240)</f>
        <v>2929</v>
      </c>
      <c r="H240" s="6">
        <f>Input!F234*(1-B240)</f>
        <v>2680000</v>
      </c>
      <c r="I240" s="6">
        <f>Input!G234*(1-B240)</f>
        <v>740677.50199999998</v>
      </c>
      <c r="J240" s="10"/>
    </row>
    <row r="241" spans="1:10" x14ac:dyDescent="0.25">
      <c r="A241" s="11" t="s">
        <v>263</v>
      </c>
      <c r="B241" s="29">
        <f>SUMPRODUCT($B126:$F126,Input!$B$154:$F$154)</f>
        <v>0.16038257230350117</v>
      </c>
      <c r="C241" s="31">
        <f>B241</f>
        <v>0.16038257230350117</v>
      </c>
      <c r="D241" s="6">
        <f>Input!B235*(1-B241)</f>
        <v>3198.2289169023979</v>
      </c>
      <c r="E241" s="6">
        <f>Input!C235*(1-B241)</f>
        <v>12048.359740305419</v>
      </c>
      <c r="F241" s="6">
        <f>Input!D235*(1-B241)</f>
        <v>15242.590245647312</v>
      </c>
      <c r="G241" s="6">
        <f>Input!E235*(1-C241)</f>
        <v>5.8773219938754915</v>
      </c>
      <c r="H241" s="6">
        <f>Input!F235*(1-B241)</f>
        <v>9235.7917046614875</v>
      </c>
      <c r="I241" s="6">
        <f>Input!G235*(1-B241)</f>
        <v>2495.5999180468698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52421.224388566014</v>
      </c>
      <c r="E243" s="6">
        <f>Input!C237*(1-B243)</f>
        <v>0</v>
      </c>
      <c r="F243" s="6">
        <f>Input!D237*(1-B243)</f>
        <v>0</v>
      </c>
      <c r="G243" s="6">
        <f>Input!E237*(1-C243)</f>
        <v>1418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0.29059726129314489</v>
      </c>
      <c r="C244" s="31">
        <f>B244</f>
        <v>0.29059726129314489</v>
      </c>
      <c r="D244" s="6">
        <f>Input!B238*(1-B244)</f>
        <v>199.59028062855907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0.47962382111229229</v>
      </c>
      <c r="C245" s="31">
        <f>B245</f>
        <v>0.47962382111229229</v>
      </c>
      <c r="D245" s="6">
        <f>Input!B239*(1-B245)</f>
        <v>99.167066168533054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23374.409132903162</v>
      </c>
      <c r="E247" s="6">
        <f>Input!C241*(1-B247)</f>
        <v>0</v>
      </c>
      <c r="F247" s="6">
        <f>Input!D241*(1-B247)</f>
        <v>0</v>
      </c>
      <c r="G247" s="6">
        <f>Input!E241*(1-C247)</f>
        <v>1167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0.29059726129314489</v>
      </c>
      <c r="C248" s="31">
        <f>B248</f>
        <v>0.29059726129314489</v>
      </c>
      <c r="D248" s="6">
        <f>Input!B242*(1-B248)</f>
        <v>96.915710398301769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0.47962382111229229</v>
      </c>
      <c r="C249" s="31">
        <f>B249</f>
        <v>0.47962382111229229</v>
      </c>
      <c r="D249" s="6">
        <f>Input!B243*(1-B249)</f>
        <v>243.12403346138723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381.63823691686002</v>
      </c>
      <c r="E251" s="6">
        <f>Input!C245*(1-B251)</f>
        <v>0</v>
      </c>
      <c r="F251" s="6">
        <f>Input!D245*(1-B251)</f>
        <v>0</v>
      </c>
      <c r="G251" s="6">
        <f>Input!E245*(1-C251)</f>
        <v>159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0.29059726129314489</v>
      </c>
      <c r="C252" s="31">
        <f>B252</f>
        <v>0.29059726129314489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0.47962382111229229</v>
      </c>
      <c r="C253" s="31">
        <f>B253</f>
        <v>0.47962382111229229</v>
      </c>
      <c r="D253" s="6">
        <f>Input!B247*(1-B253)</f>
        <v>0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9513.7048495501022</v>
      </c>
      <c r="E255" s="6">
        <f>Input!C249*(1-B255)</f>
        <v>0</v>
      </c>
      <c r="F255" s="6">
        <f>Input!D249*(1-B255)</f>
        <v>0</v>
      </c>
      <c r="G255" s="6">
        <f>Input!E249*(1-C255)</f>
        <v>257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0.29059726129314489</v>
      </c>
      <c r="C256" s="31">
        <f>B256</f>
        <v>0.29059726129314489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0.47962382111229229</v>
      </c>
      <c r="C257" s="31">
        <f>B257</f>
        <v>0.47962382111229229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13660.345298374526</v>
      </c>
      <c r="E259" s="6">
        <f>Input!C253*(1-B259)</f>
        <v>31428.326026746687</v>
      </c>
      <c r="F259" s="6">
        <f>Input!D253*(1-B259)</f>
        <v>218801.6594834046</v>
      </c>
      <c r="G259" s="6">
        <f>Input!E253*(1-C259)</f>
        <v>18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0.29059726129314489</v>
      </c>
      <c r="C260" s="31">
        <f>B260</f>
        <v>0.29059726129314489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0.47962382111229229</v>
      </c>
      <c r="C261" s="31">
        <f>B261</f>
        <v>0.47962382111229229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1355.4925452014681</v>
      </c>
      <c r="E263" s="6">
        <f>Input!C257*(1-B263)</f>
        <v>0</v>
      </c>
      <c r="F263" s="6">
        <f>Input!D257*(1-B263)</f>
        <v>0</v>
      </c>
      <c r="G263" s="6">
        <f>Input!E257*(1-C263)</f>
        <v>115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29.662536965595859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26187.017099343026</v>
      </c>
      <c r="E270" s="6">
        <f>Input!C264*(1-B270)</f>
        <v>0</v>
      </c>
      <c r="F270" s="6">
        <f>Input!D264*(1-B270)</f>
        <v>0</v>
      </c>
      <c r="G270" s="6">
        <f>Input!E264*(1-C270)</f>
        <v>187</v>
      </c>
      <c r="H270" s="6">
        <f>Input!F264*(1-B270)</f>
        <v>0</v>
      </c>
      <c r="I270" s="6">
        <f>Input!G264*(1-B270)</f>
        <v>1118.03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0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0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509.37113568589854</v>
      </c>
      <c r="E274" s="6">
        <f>Input!C268*(1-B274)</f>
        <v>2346.6281489379976</v>
      </c>
      <c r="F274" s="6">
        <f>Input!D268*(1-B274)</f>
        <v>2788.6198263979995</v>
      </c>
      <c r="G274" s="6">
        <f>Input!E268*(1-C274)</f>
        <v>70</v>
      </c>
      <c r="H274" s="6">
        <f>Input!F268*(1-B274)</f>
        <v>0</v>
      </c>
      <c r="I274" s="6">
        <f>Input!G268*(1-B274)</f>
        <v>640.06500000000005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95.595407035175882</v>
      </c>
      <c r="E278" s="6">
        <f>Input!C272*(1-B278)</f>
        <v>0</v>
      </c>
      <c r="F278" s="6">
        <f>Input!D272*(1-B278)</f>
        <v>0</v>
      </c>
      <c r="G278" s="6">
        <f>Input!E272*(1-C278)</f>
        <v>4</v>
      </c>
      <c r="H278" s="6">
        <f>Input!F272*(1-B278)</f>
        <v>0</v>
      </c>
      <c r="I278" s="6">
        <f>Input!G272*(1-B278)</f>
        <v>39.585000000000001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149.73399999999998</v>
      </c>
      <c r="E281" s="6">
        <f>Input!C275*(1-B281)</f>
        <v>514.99</v>
      </c>
      <c r="F281" s="6">
        <f>Input!D275*(1-B281)</f>
        <v>1004.0949999999999</v>
      </c>
      <c r="G281" s="6">
        <f>Input!E275*(1-C281)</f>
        <v>1</v>
      </c>
      <c r="H281" s="6">
        <f>Input!F275*(1-B281)</f>
        <v>0</v>
      </c>
      <c r="I281" s="6">
        <f>Input!G275*(1-B281)</f>
        <v>0.14599999999999999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71660.673283058626</v>
      </c>
      <c r="E284" s="6">
        <f>Input!C278*(1-B284)</f>
        <v>0</v>
      </c>
      <c r="F284" s="6">
        <f>Input!D278*(1-B284)</f>
        <v>0</v>
      </c>
      <c r="G284" s="6">
        <f>Input!E278*(1-C284)</f>
        <v>40</v>
      </c>
      <c r="H284" s="6">
        <f>Input!F278*(1-B284)</f>
        <v>0</v>
      </c>
      <c r="I284" s="6">
        <f>Input!G278*(1-B284)</f>
        <v>1748.7760000000001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5.0784525561561225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57153.710776405715</v>
      </c>
      <c r="E287" s="6">
        <f>Input!C281*(1-B287)</f>
        <v>188029.31589162059</v>
      </c>
      <c r="F287" s="6">
        <f>Input!D281*(1-B287)</f>
        <v>362228.20370475005</v>
      </c>
      <c r="G287" s="6">
        <f>Input!E281*(1-C287)</f>
        <v>160</v>
      </c>
      <c r="H287" s="6">
        <f>Input!F281*(1-B287)</f>
        <v>0</v>
      </c>
      <c r="I287" s="6">
        <f>Input!G281*(1-B287)</f>
        <v>2492.3719999999998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5260443.4848065386</v>
      </c>
      <c r="C302" s="17">
        <f t="shared" si="0"/>
        <v>0</v>
      </c>
      <c r="D302" s="17">
        <f t="shared" si="0"/>
        <v>0</v>
      </c>
      <c r="E302" s="17">
        <f t="shared" si="0"/>
        <v>1524816.3589013075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2836817.7128587971</v>
      </c>
      <c r="C303" s="17">
        <f t="shared" si="1"/>
        <v>1331530.1606877674</v>
      </c>
      <c r="D303" s="17">
        <f t="shared" si="1"/>
        <v>0</v>
      </c>
      <c r="E303" s="17">
        <f t="shared" si="1"/>
        <v>904354.03261816665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149489.9396925724</v>
      </c>
      <c r="C304" s="17">
        <f t="shared" si="2"/>
        <v>0</v>
      </c>
      <c r="D304" s="17">
        <f t="shared" si="2"/>
        <v>0</v>
      </c>
      <c r="E304" s="17">
        <f t="shared" si="2"/>
        <v>36798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1125395.7307528323</v>
      </c>
      <c r="C305" s="17">
        <f t="shared" si="3"/>
        <v>0</v>
      </c>
      <c r="D305" s="17">
        <f t="shared" si="3"/>
        <v>0</v>
      </c>
      <c r="E305" s="17">
        <f t="shared" si="3"/>
        <v>94983.554519150435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1568656.8048852959</v>
      </c>
      <c r="C306" s="17">
        <f t="shared" si="4"/>
        <v>502624.63043341553</v>
      </c>
      <c r="D306" s="17">
        <f t="shared" si="4"/>
        <v>0</v>
      </c>
      <c r="E306" s="17">
        <f t="shared" si="4"/>
        <v>81835.597170523499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5440.1915002046153</v>
      </c>
      <c r="C307" s="17">
        <f t="shared" si="5"/>
        <v>0</v>
      </c>
      <c r="D307" s="17">
        <f t="shared" si="5"/>
        <v>0</v>
      </c>
      <c r="E307" s="17">
        <f t="shared" si="5"/>
        <v>710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710189.84588972467</v>
      </c>
      <c r="C308" s="17">
        <f t="shared" si="6"/>
        <v>181158.19508091602</v>
      </c>
      <c r="D308" s="17">
        <f t="shared" si="6"/>
        <v>0</v>
      </c>
      <c r="E308" s="17">
        <f t="shared" si="6"/>
        <v>8259.1128363314547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0</v>
      </c>
      <c r="C309" s="17">
        <f t="shared" si="7"/>
        <v>0</v>
      </c>
      <c r="D309" s="17">
        <f t="shared" si="7"/>
        <v>0</v>
      </c>
      <c r="E309" s="17">
        <f t="shared" si="7"/>
        <v>0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20007.893843906695</v>
      </c>
      <c r="C310" s="17">
        <f t="shared" si="8"/>
        <v>5519.7174187419041</v>
      </c>
      <c r="D310" s="17">
        <f t="shared" si="8"/>
        <v>0</v>
      </c>
      <c r="E310" s="17">
        <f t="shared" si="8"/>
        <v>155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0</v>
      </c>
      <c r="C312" s="17">
        <f t="shared" si="10"/>
        <v>0</v>
      </c>
      <c r="D312" s="17">
        <f t="shared" si="10"/>
        <v>0</v>
      </c>
      <c r="E312" s="17">
        <f t="shared" si="10"/>
        <v>0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330323.58456361934</v>
      </c>
      <c r="C313" s="17">
        <f t="shared" si="11"/>
        <v>1296925.8869242975</v>
      </c>
      <c r="D313" s="17">
        <f t="shared" si="11"/>
        <v>1404437.4713667715</v>
      </c>
      <c r="E313" s="17">
        <f t="shared" si="11"/>
        <v>8296.3040429094544</v>
      </c>
      <c r="F313" s="17">
        <f t="shared" si="11"/>
        <v>1592263.943476967</v>
      </c>
      <c r="G313" s="17">
        <f t="shared" si="11"/>
        <v>353773.68378919433</v>
      </c>
      <c r="H313" s="10"/>
    </row>
    <row r="314" spans="1:8" x14ac:dyDescent="0.25">
      <c r="A314" s="11" t="s">
        <v>180</v>
      </c>
      <c r="B314" s="17">
        <f t="shared" ref="B314:G314" si="12">SUM(D$237:D$238)</f>
        <v>6983.8063178972898</v>
      </c>
      <c r="C314" s="17">
        <f t="shared" si="12"/>
        <v>26762.746004627832</v>
      </c>
      <c r="D314" s="17">
        <f t="shared" si="12"/>
        <v>32262.204811398013</v>
      </c>
      <c r="E314" s="17">
        <f t="shared" si="12"/>
        <v>96</v>
      </c>
      <c r="F314" s="17">
        <f t="shared" si="12"/>
        <v>46000</v>
      </c>
      <c r="G314" s="17">
        <f t="shared" si="12"/>
        <v>5734.0249999999996</v>
      </c>
      <c r="H314" s="10"/>
    </row>
    <row r="315" spans="1:8" x14ac:dyDescent="0.25">
      <c r="A315" s="11" t="s">
        <v>193</v>
      </c>
      <c r="B315" s="17">
        <f t="shared" ref="B315:G315" si="13">SUM(D$240:D$241)</f>
        <v>786120.51327423565</v>
      </c>
      <c r="C315" s="17">
        <f t="shared" si="13"/>
        <v>3010477.4296077546</v>
      </c>
      <c r="D315" s="17">
        <f t="shared" si="13"/>
        <v>4147764.1616068888</v>
      </c>
      <c r="E315" s="17">
        <f t="shared" si="13"/>
        <v>2934.8773219938753</v>
      </c>
      <c r="F315" s="17">
        <f t="shared" si="13"/>
        <v>2689235.7917046617</v>
      </c>
      <c r="G315" s="17">
        <f t="shared" si="13"/>
        <v>743173.10191804683</v>
      </c>
      <c r="H315" s="10"/>
    </row>
    <row r="316" spans="1:8" x14ac:dyDescent="0.25">
      <c r="A316" s="11" t="s">
        <v>213</v>
      </c>
      <c r="B316" s="17">
        <f t="shared" ref="B316:G316" si="14">SUM(D$243:D$245)</f>
        <v>52719.981735363108</v>
      </c>
      <c r="C316" s="17">
        <f t="shared" si="14"/>
        <v>0</v>
      </c>
      <c r="D316" s="17">
        <f t="shared" si="14"/>
        <v>0</v>
      </c>
      <c r="E316" s="17">
        <f t="shared" si="14"/>
        <v>1418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23714.44887676285</v>
      </c>
      <c r="C317" s="17">
        <f t="shared" si="15"/>
        <v>0</v>
      </c>
      <c r="D317" s="17">
        <f t="shared" si="15"/>
        <v>0</v>
      </c>
      <c r="E317" s="17">
        <f t="shared" si="15"/>
        <v>1167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381.63823691686002</v>
      </c>
      <c r="C318" s="17">
        <f t="shared" si="16"/>
        <v>0</v>
      </c>
      <c r="D318" s="17">
        <f t="shared" si="16"/>
        <v>0</v>
      </c>
      <c r="E318" s="17">
        <f t="shared" si="16"/>
        <v>159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9513.7048495501022</v>
      </c>
      <c r="C319" s="17">
        <f t="shared" si="17"/>
        <v>0</v>
      </c>
      <c r="D319" s="17">
        <f t="shared" si="17"/>
        <v>0</v>
      </c>
      <c r="E319" s="17">
        <f t="shared" si="17"/>
        <v>257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13660.345298374526</v>
      </c>
      <c r="C320" s="17">
        <f t="shared" si="18"/>
        <v>31428.326026746687</v>
      </c>
      <c r="D320" s="17">
        <f t="shared" si="18"/>
        <v>218801.6594834046</v>
      </c>
      <c r="E320" s="17">
        <f t="shared" si="18"/>
        <v>18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1385.1550821670639</v>
      </c>
      <c r="C321" s="17">
        <f t="shared" si="19"/>
        <v>0</v>
      </c>
      <c r="D321" s="17">
        <f t="shared" si="19"/>
        <v>0</v>
      </c>
      <c r="E321" s="17">
        <f t="shared" si="19"/>
        <v>115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26187.017099343026</v>
      </c>
      <c r="C323" s="17">
        <f t="shared" si="21"/>
        <v>0</v>
      </c>
      <c r="D323" s="17">
        <f t="shared" si="21"/>
        <v>0</v>
      </c>
      <c r="E323" s="17">
        <f t="shared" si="21"/>
        <v>187</v>
      </c>
      <c r="F323" s="17">
        <f t="shared" si="21"/>
        <v>0</v>
      </c>
      <c r="G323" s="17">
        <f t="shared" si="21"/>
        <v>1118.03</v>
      </c>
      <c r="H323" s="10"/>
    </row>
    <row r="324" spans="1:8" x14ac:dyDescent="0.25">
      <c r="A324" s="11" t="s">
        <v>184</v>
      </c>
      <c r="B324" s="17">
        <f t="shared" ref="B324:G324" si="22">SUM(D$274:D$276)</f>
        <v>509.37113568589854</v>
      </c>
      <c r="C324" s="17">
        <f t="shared" si="22"/>
        <v>2346.6281489379976</v>
      </c>
      <c r="D324" s="17">
        <f t="shared" si="22"/>
        <v>2788.6198263979995</v>
      </c>
      <c r="E324" s="17">
        <f t="shared" si="22"/>
        <v>70</v>
      </c>
      <c r="F324" s="17">
        <f t="shared" si="22"/>
        <v>0</v>
      </c>
      <c r="G324" s="17">
        <f t="shared" si="22"/>
        <v>640.06500000000005</v>
      </c>
      <c r="H324" s="10"/>
    </row>
    <row r="325" spans="1:8" x14ac:dyDescent="0.25">
      <c r="A325" s="11" t="s">
        <v>185</v>
      </c>
      <c r="B325" s="17">
        <f t="shared" ref="B325:G325" si="23">SUM(D$278:D$279)</f>
        <v>95.595407035175882</v>
      </c>
      <c r="C325" s="17">
        <f t="shared" si="23"/>
        <v>0</v>
      </c>
      <c r="D325" s="17">
        <f t="shared" si="23"/>
        <v>0</v>
      </c>
      <c r="E325" s="17">
        <f t="shared" si="23"/>
        <v>4</v>
      </c>
      <c r="F325" s="17">
        <f t="shared" si="23"/>
        <v>0</v>
      </c>
      <c r="G325" s="17">
        <f t="shared" si="23"/>
        <v>39.585000000000001</v>
      </c>
      <c r="H325" s="10"/>
    </row>
    <row r="326" spans="1:8" x14ac:dyDescent="0.25">
      <c r="A326" s="11" t="s">
        <v>186</v>
      </c>
      <c r="B326" s="17">
        <f t="shared" ref="B326:G326" si="24">SUM(D$281:D$282)</f>
        <v>149.73399999999998</v>
      </c>
      <c r="C326" s="17">
        <f t="shared" si="24"/>
        <v>514.99</v>
      </c>
      <c r="D326" s="17">
        <f t="shared" si="24"/>
        <v>1004.0949999999999</v>
      </c>
      <c r="E326" s="17">
        <f t="shared" si="24"/>
        <v>1</v>
      </c>
      <c r="F326" s="17">
        <f t="shared" si="24"/>
        <v>0</v>
      </c>
      <c r="G326" s="17">
        <f t="shared" si="24"/>
        <v>0.14599999999999999</v>
      </c>
      <c r="H326" s="10"/>
    </row>
    <row r="327" spans="1:8" x14ac:dyDescent="0.25">
      <c r="A327" s="11" t="s">
        <v>194</v>
      </c>
      <c r="B327" s="17">
        <f t="shared" ref="B327:G327" si="25">SUM(D$284:D$285)</f>
        <v>71665.751735614787</v>
      </c>
      <c r="C327" s="17">
        <f t="shared" si="25"/>
        <v>0</v>
      </c>
      <c r="D327" s="17">
        <f t="shared" si="25"/>
        <v>0</v>
      </c>
      <c r="E327" s="17">
        <f t="shared" si="25"/>
        <v>40</v>
      </c>
      <c r="F327" s="17">
        <f t="shared" si="25"/>
        <v>0</v>
      </c>
      <c r="G327" s="17">
        <f t="shared" si="25"/>
        <v>1748.7760000000001</v>
      </c>
      <c r="H327" s="10"/>
    </row>
    <row r="328" spans="1:8" x14ac:dyDescent="0.25">
      <c r="A328" s="11" t="s">
        <v>195</v>
      </c>
      <c r="B328" s="17">
        <f t="shared" ref="B328:G328" si="26">SUM(D$287:D$288)</f>
        <v>57153.710776405715</v>
      </c>
      <c r="C328" s="17">
        <f t="shared" si="26"/>
        <v>188029.31589162059</v>
      </c>
      <c r="D328" s="17">
        <f t="shared" si="26"/>
        <v>362228.20370475005</v>
      </c>
      <c r="E328" s="17">
        <f t="shared" si="26"/>
        <v>160</v>
      </c>
      <c r="F328" s="17">
        <f t="shared" si="26"/>
        <v>0</v>
      </c>
      <c r="G328" s="17">
        <f t="shared" si="26"/>
        <v>2492.3719999999998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East Midlands in April 15 (DCP179)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8784</v>
      </c>
      <c r="C13" s="32">
        <f>Input!B348*24*Input!$F58/$B13</f>
        <v>786</v>
      </c>
      <c r="D13" s="32">
        <f>Input!C348*24*Input!$F58/$B13</f>
        <v>2751</v>
      </c>
      <c r="E13" s="32">
        <f>Input!D348*24*Input!$F58/$B13</f>
        <v>5247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0.15130038468099832</v>
      </c>
      <c r="D26" s="29">
        <f>IF($B26,Input!C309/$B26,D$13/Input!$F$58/24)</f>
        <v>0.41574868906059215</v>
      </c>
      <c r="E26" s="29">
        <f>IF($B26,Input!D309/$B26,E$13/Input!$F$58/24)</f>
        <v>0.43295092625840953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0.14893043444642259</v>
      </c>
      <c r="D27" s="29">
        <f>IF($B27,Input!C310/$B27,D$13/Input!$F$58/24)</f>
        <v>0.41300837096523479</v>
      </c>
      <c r="E27" s="29">
        <f>IF($B27,Input!D310/$B27,E$13/Input!$F$58/24)</f>
        <v>0.43806119458834258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4.0955282895854116E-2</v>
      </c>
      <c r="D28" s="29">
        <f>IF($B28,Input!C311/$B28,D$13/Input!$F$58/24)</f>
        <v>0.32155506169763237</v>
      </c>
      <c r="E28" s="29">
        <f>IF($B28,Input!D311/$B28,E$13/Input!$F$58/24)</f>
        <v>0.63748965540651359</v>
      </c>
      <c r="F28" s="10"/>
    </row>
    <row r="29" spans="1:6" x14ac:dyDescent="0.25">
      <c r="A29" s="11" t="s">
        <v>173</v>
      </c>
      <c r="B29" s="29">
        <f>SUM(Input!$B312:$D312)</f>
        <v>1</v>
      </c>
      <c r="C29" s="29">
        <f>IF($B29,Input!B312/$B29,C$13/Input!$F$58/24)</f>
        <v>0.13271386125697801</v>
      </c>
      <c r="D29" s="29">
        <f>IF($B29,Input!C312/$B29,D$13/Input!$F$58/24)</f>
        <v>0.58970292117538115</v>
      </c>
      <c r="E29" s="29">
        <f>IF($B29,Input!D312/$B29,E$13/Input!$F$58/24)</f>
        <v>0.27758321756764087</v>
      </c>
      <c r="F29" s="10"/>
    </row>
    <row r="30" spans="1:6" x14ac:dyDescent="0.25">
      <c r="A30" s="11" t="s">
        <v>174</v>
      </c>
      <c r="B30" s="29">
        <f>SUM(Input!$B313:$D313)</f>
        <v>0.99999999999999978</v>
      </c>
      <c r="C30" s="29">
        <f>IF($B30,Input!B313/$B30,C$13/Input!$F$58/24)</f>
        <v>0.12572191988066714</v>
      </c>
      <c r="D30" s="29">
        <f>IF($B30,Input!C313/$B30,D$13/Input!$F$58/24)</f>
        <v>0.51239798557868643</v>
      </c>
      <c r="E30" s="29">
        <f>IF($B30,Input!D313/$B30,E$13/Input!$F$58/24)</f>
        <v>0.36188009454064651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1.6543857894198301E-2</v>
      </c>
      <c r="D31" s="29">
        <f>IF($B31,Input!C314/$B31,D$13/Input!$F$58/24)</f>
        <v>0.18843404109419029</v>
      </c>
      <c r="E31" s="29">
        <f>IF($B31,Input!D314/$B31,E$13/Input!$F$58/24)</f>
        <v>0.79502210101161142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0.13543843689314161</v>
      </c>
      <c r="D32" s="29">
        <f>IF($B32,Input!C315/$B32,D$13/Input!$F$58/24)</f>
        <v>0.52709641723620149</v>
      </c>
      <c r="E32" s="29">
        <f>IF($B32,Input!D315/$B32,E$13/Input!$F$58/24)</f>
        <v>0.33746514587065696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0.13465402977744634</v>
      </c>
      <c r="D33" s="29">
        <f>IF($B33,Input!C316/$B33,D$13/Input!$F$58/24)</f>
        <v>0.52910255993934774</v>
      </c>
      <c r="E33" s="29">
        <f>IF($B33,Input!D316/$B33,E$13/Input!$F$58/24)</f>
        <v>0.33624341028320598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0.1346809625432763</v>
      </c>
      <c r="D34" s="29">
        <f>IF($B34,Input!C317/$B34,D$13/Input!$F$58/24)</f>
        <v>0.54455886671492237</v>
      </c>
      <c r="E34" s="29">
        <f>IF($B34,Input!D317/$B34,E$13/Input!$F$58/24)</f>
        <v>0.32076017074180135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0.15130038468099832</v>
      </c>
      <c r="C43" s="31">
        <f>D$26</f>
        <v>0.41574868906059215</v>
      </c>
      <c r="D43" s="31">
        <f>E$26</f>
        <v>0.43295092625840953</v>
      </c>
      <c r="E43" s="10"/>
    </row>
    <row r="44" spans="1:6" x14ac:dyDescent="0.25">
      <c r="A44" s="11" t="s">
        <v>172</v>
      </c>
      <c r="B44" s="31">
        <f>C$27</f>
        <v>0.14893043444642259</v>
      </c>
      <c r="C44" s="31">
        <f>D$27</f>
        <v>0.41300837096523479</v>
      </c>
      <c r="D44" s="31">
        <f>E$27</f>
        <v>0.43806119458834258</v>
      </c>
      <c r="E44" s="10"/>
    </row>
    <row r="45" spans="1:6" x14ac:dyDescent="0.25">
      <c r="A45" s="11" t="s">
        <v>211</v>
      </c>
      <c r="B45" s="31">
        <f>C$28</f>
        <v>4.0955282895854116E-2</v>
      </c>
      <c r="C45" s="31">
        <f>D$28</f>
        <v>0.32155506169763237</v>
      </c>
      <c r="D45" s="31">
        <f>E$28</f>
        <v>0.63748965540651359</v>
      </c>
      <c r="E45" s="10"/>
    </row>
    <row r="46" spans="1:6" x14ac:dyDescent="0.25">
      <c r="A46" s="11" t="s">
        <v>173</v>
      </c>
      <c r="B46" s="31">
        <f>C$29</f>
        <v>0.13271386125697801</v>
      </c>
      <c r="C46" s="31">
        <f>D$29</f>
        <v>0.58970292117538115</v>
      </c>
      <c r="D46" s="31">
        <f>E$29</f>
        <v>0.27758321756764087</v>
      </c>
      <c r="E46" s="10"/>
    </row>
    <row r="47" spans="1:6" x14ac:dyDescent="0.25">
      <c r="A47" s="11" t="s">
        <v>174</v>
      </c>
      <c r="B47" s="31">
        <f>C$30</f>
        <v>0.12572191988066714</v>
      </c>
      <c r="C47" s="31">
        <f>D$30</f>
        <v>0.51239798557868643</v>
      </c>
      <c r="D47" s="31">
        <f>E$30</f>
        <v>0.36188009454064651</v>
      </c>
      <c r="E47" s="10"/>
    </row>
    <row r="48" spans="1:6" x14ac:dyDescent="0.25">
      <c r="A48" s="11" t="s">
        <v>212</v>
      </c>
      <c r="B48" s="31">
        <f>C$31</f>
        <v>1.6543857894198301E-2</v>
      </c>
      <c r="C48" s="31">
        <f>D$31</f>
        <v>0.18843404109419029</v>
      </c>
      <c r="D48" s="31">
        <f>E$31</f>
        <v>0.79502210101161142</v>
      </c>
      <c r="E48" s="10"/>
    </row>
    <row r="49" spans="1:5" x14ac:dyDescent="0.25">
      <c r="A49" s="11" t="s">
        <v>175</v>
      </c>
      <c r="B49" s="31">
        <f>C$32</f>
        <v>0.13543843689314161</v>
      </c>
      <c r="C49" s="31">
        <f>D$32</f>
        <v>0.52709641723620149</v>
      </c>
      <c r="D49" s="31">
        <f>E$32</f>
        <v>0.33746514587065696</v>
      </c>
      <c r="E49" s="10"/>
    </row>
    <row r="50" spans="1:5" x14ac:dyDescent="0.25">
      <c r="A50" s="11" t="s">
        <v>176</v>
      </c>
      <c r="B50" s="31">
        <f>C$33</f>
        <v>0.13465402977744634</v>
      </c>
      <c r="C50" s="31">
        <f>D$33</f>
        <v>0.52910255993934774</v>
      </c>
      <c r="D50" s="31">
        <f>E$33</f>
        <v>0.33624341028320598</v>
      </c>
      <c r="E50" s="10"/>
    </row>
    <row r="51" spans="1:5" x14ac:dyDescent="0.25">
      <c r="A51" s="11" t="s">
        <v>192</v>
      </c>
      <c r="B51" s="31">
        <f>C$34</f>
        <v>0.1346809625432763</v>
      </c>
      <c r="C51" s="31">
        <f>D$34</f>
        <v>0.54455886671492237</v>
      </c>
      <c r="D51" s="31">
        <f>E$34</f>
        <v>0.32076017074180135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0</v>
      </c>
      <c r="E72" s="29">
        <f>IF($B72,Input!D322/$B72,E$13/Input!$F$58/24)</f>
        <v>1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0</v>
      </c>
      <c r="E73" s="29">
        <f>IF($B73,Input!D323/$B73,E$13/Input!$F$58/24)</f>
        <v>1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0</v>
      </c>
      <c r="E74" s="29">
        <f>IF($B74,Input!D324/$B74,E$13/Input!$F$58/24)</f>
        <v>1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0</v>
      </c>
      <c r="E75" s="29">
        <f>IF($B75,Input!D325/$B75,E$13/Input!$F$58/24)</f>
        <v>1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0</v>
      </c>
      <c r="D85" s="31">
        <f>E$72</f>
        <v>1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0</v>
      </c>
      <c r="D86" s="31">
        <f>E$73</f>
        <v>1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0</v>
      </c>
      <c r="D87" s="31">
        <f>E$74</f>
        <v>1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0</v>
      </c>
      <c r="D88" s="31">
        <f>E$75</f>
        <v>1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5260443.4848065386</v>
      </c>
      <c r="C119" s="10"/>
    </row>
    <row r="120" spans="1:3" x14ac:dyDescent="0.25">
      <c r="A120" s="11" t="s">
        <v>172</v>
      </c>
      <c r="B120" s="17">
        <f>Loads!B303+Loads!C303+Loads!D303</f>
        <v>4168347.8735465645</v>
      </c>
      <c r="C120" s="10"/>
    </row>
    <row r="121" spans="1:3" x14ac:dyDescent="0.25">
      <c r="A121" s="11" t="s">
        <v>211</v>
      </c>
      <c r="B121" s="17">
        <f>Loads!B304+Loads!C304+Loads!D304</f>
        <v>149489.9396925724</v>
      </c>
      <c r="C121" s="10"/>
    </row>
    <row r="122" spans="1:3" x14ac:dyDescent="0.25">
      <c r="A122" s="11" t="s">
        <v>173</v>
      </c>
      <c r="B122" s="17">
        <f>Loads!B305+Loads!C305+Loads!D305</f>
        <v>1125395.7307528323</v>
      </c>
      <c r="C122" s="10"/>
    </row>
    <row r="123" spans="1:3" x14ac:dyDescent="0.25">
      <c r="A123" s="11" t="s">
        <v>174</v>
      </c>
      <c r="B123" s="17">
        <f>Loads!B306+Loads!C306+Loads!D306</f>
        <v>2071281.4353187114</v>
      </c>
      <c r="C123" s="10"/>
    </row>
    <row r="124" spans="1:3" x14ac:dyDescent="0.25">
      <c r="A124" s="11" t="s">
        <v>212</v>
      </c>
      <c r="B124" s="17">
        <f>Loads!B307+Loads!C307+Loads!D307</f>
        <v>5440.1915002046153</v>
      </c>
      <c r="C124" s="10"/>
    </row>
    <row r="125" spans="1:3" x14ac:dyDescent="0.25">
      <c r="A125" s="11" t="s">
        <v>175</v>
      </c>
      <c r="B125" s="17">
        <f>Loads!B308+Loads!C308+Loads!D308</f>
        <v>891348.04097064072</v>
      </c>
      <c r="C125" s="10"/>
    </row>
    <row r="126" spans="1:3" x14ac:dyDescent="0.25">
      <c r="A126" s="11" t="s">
        <v>176</v>
      </c>
      <c r="B126" s="17">
        <f>Loads!B309+Loads!C309+Loads!D309</f>
        <v>0</v>
      </c>
      <c r="C126" s="10"/>
    </row>
    <row r="127" spans="1:3" x14ac:dyDescent="0.25">
      <c r="A127" s="11" t="s">
        <v>192</v>
      </c>
      <c r="B127" s="17">
        <f>Loads!B310+Loads!C310+Loads!D310</f>
        <v>25527.611262648599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0</v>
      </c>
      <c r="C129" s="10"/>
    </row>
    <row r="130" spans="1:3" x14ac:dyDescent="0.25">
      <c r="A130" s="11" t="s">
        <v>179</v>
      </c>
      <c r="B130" s="17">
        <f>Loads!B313+Loads!C313+Loads!D313</f>
        <v>3031686.9428546885</v>
      </c>
      <c r="C130" s="10"/>
    </row>
    <row r="131" spans="1:3" x14ac:dyDescent="0.25">
      <c r="A131" s="11" t="s">
        <v>180</v>
      </c>
      <c r="B131" s="17">
        <f>Loads!B314+Loads!C314+Loads!D314</f>
        <v>66008.757133923136</v>
      </c>
      <c r="C131" s="10"/>
    </row>
    <row r="132" spans="1:3" x14ac:dyDescent="0.25">
      <c r="A132" s="11" t="s">
        <v>193</v>
      </c>
      <c r="B132" s="17">
        <f>Loads!B315+Loads!C315+Loads!D315</f>
        <v>7944362.1044888794</v>
      </c>
      <c r="C132" s="10"/>
    </row>
    <row r="133" spans="1:3" x14ac:dyDescent="0.25">
      <c r="A133" s="11" t="s">
        <v>213</v>
      </c>
      <c r="B133" s="17">
        <f>Loads!B316+Loads!C316+Loads!D316</f>
        <v>52719.981735363108</v>
      </c>
      <c r="C133" s="10"/>
    </row>
    <row r="134" spans="1:3" x14ac:dyDescent="0.25">
      <c r="A134" s="11" t="s">
        <v>214</v>
      </c>
      <c r="B134" s="17">
        <f>Loads!B317+Loads!C317+Loads!D317</f>
        <v>23714.44887676285</v>
      </c>
      <c r="C134" s="10"/>
    </row>
    <row r="135" spans="1:3" x14ac:dyDescent="0.25">
      <c r="A135" s="11" t="s">
        <v>215</v>
      </c>
      <c r="B135" s="17">
        <f>Loads!B318+Loads!C318+Loads!D318</f>
        <v>381.63823691686002</v>
      </c>
      <c r="C135" s="10"/>
    </row>
    <row r="136" spans="1:3" x14ac:dyDescent="0.25">
      <c r="A136" s="11" t="s">
        <v>216</v>
      </c>
      <c r="B136" s="17">
        <f>Loads!B319+Loads!C319+Loads!D319</f>
        <v>9513.7048495501022</v>
      </c>
      <c r="C136" s="10"/>
    </row>
    <row r="137" spans="1:3" x14ac:dyDescent="0.25">
      <c r="A137" s="11" t="s">
        <v>217</v>
      </c>
      <c r="B137" s="17">
        <f>Loads!B320+Loads!C320+Loads!D320</f>
        <v>263890.33080852579</v>
      </c>
      <c r="C137" s="10"/>
    </row>
    <row r="138" spans="1:3" x14ac:dyDescent="0.25">
      <c r="A138" s="11" t="s">
        <v>181</v>
      </c>
      <c r="B138" s="17">
        <f>Loads!B321+Loads!C321+Loads!D321</f>
        <v>1385.1550821670639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26187.017099343026</v>
      </c>
      <c r="C140" s="10"/>
    </row>
    <row r="141" spans="1:3" x14ac:dyDescent="0.25">
      <c r="A141" s="11" t="s">
        <v>184</v>
      </c>
      <c r="B141" s="17">
        <f>Loads!B324+Loads!C324+Loads!D324</f>
        <v>5644.6191110218952</v>
      </c>
      <c r="C141" s="10"/>
    </row>
    <row r="142" spans="1:3" x14ac:dyDescent="0.25">
      <c r="A142" s="11" t="s">
        <v>185</v>
      </c>
      <c r="B142" s="17">
        <f>Loads!B325+Loads!C325+Loads!D325</f>
        <v>95.595407035175882</v>
      </c>
      <c r="C142" s="10"/>
    </row>
    <row r="143" spans="1:3" x14ac:dyDescent="0.25">
      <c r="A143" s="11" t="s">
        <v>186</v>
      </c>
      <c r="B143" s="17">
        <f>Loads!B326+Loads!C326+Loads!D326</f>
        <v>1668.819</v>
      </c>
      <c r="C143" s="10"/>
    </row>
    <row r="144" spans="1:3" x14ac:dyDescent="0.25">
      <c r="A144" s="11" t="s">
        <v>194</v>
      </c>
      <c r="B144" s="17">
        <f>Loads!B327+Loads!C327+Loads!D327</f>
        <v>71665.751735614787</v>
      </c>
      <c r="C144" s="10"/>
    </row>
    <row r="145" spans="1:6" x14ac:dyDescent="0.25">
      <c r="A145" s="11" t="s">
        <v>195</v>
      </c>
      <c r="B145" s="17">
        <f>Loads!B328+Loads!C328+Loads!D328</f>
        <v>607411.23037277628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0.15130038468099832</v>
      </c>
      <c r="C160" s="29">
        <f>IF($B$119&gt;0,(Loads!$B$302*C$43)/$B$119,0)</f>
        <v>0.41574868906059209</v>
      </c>
      <c r="D160" s="29">
        <f>IF($B$119&gt;0,(Loads!$B$302*D$43)/$B$119,0)</f>
        <v>0.43295092625840959</v>
      </c>
      <c r="E160" s="6">
        <f>IF($C$13&gt;0,$B160*Input!$F$58*24/$C$13,0)</f>
        <v>1.690868421167798</v>
      </c>
      <c r="F160" s="10"/>
    </row>
    <row r="161" spans="1:6" x14ac:dyDescent="0.25">
      <c r="A161" s="11" t="s">
        <v>173</v>
      </c>
      <c r="B161" s="29">
        <f>IF($B$122&gt;0,(Loads!$B$305*B$46)/$B$122,0)</f>
        <v>0.13271386125697801</v>
      </c>
      <c r="C161" s="29">
        <f>IF($B$122&gt;0,(Loads!$B$305*C$46)/$B$122,0)</f>
        <v>0.58970292117538115</v>
      </c>
      <c r="D161" s="29">
        <f>IF($B$122&gt;0,(Loads!$B$305*D$46)/$B$122,0)</f>
        <v>0.27758321756764087</v>
      </c>
      <c r="E161" s="6">
        <f>IF($C$13&gt;0,$B161*Input!$F$58*24/$C$13,0)</f>
        <v>1.4831533807650061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0.10135634242587836</v>
      </c>
      <c r="C178" s="29">
        <f>IF($B$120&gt;0,(Loads!$B$303*C$44+Loads!$C$303*C$85)/$B$120,0)</f>
        <v>0.28107765902855775</v>
      </c>
      <c r="D178" s="29">
        <f>IF($B$120&gt;0,(Loads!$B$303*D$44+Loads!$C$303*D$85)/$B$120,0)</f>
        <v>0.61756599854556382</v>
      </c>
      <c r="E178" s="6">
        <f>IF($C$13&gt;0,$B178*Input!$F$58*24/$C$13,0)</f>
        <v>1.1327151550495109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9.5213784945504878E-2</v>
      </c>
      <c r="C179" s="29">
        <f>IF($B$123&gt;0,(Loads!$B$306*C$47+Loads!$C$306*C$86)/$B$123,0)</f>
        <v>0.38805764063821963</v>
      </c>
      <c r="D179" s="29">
        <f>IF($B$123&gt;0,(Loads!$B$306*D$47+Loads!$C$306*D$86)/$B$123,0)</f>
        <v>0.51672857441627562</v>
      </c>
      <c r="E179" s="6">
        <f>IF($C$13&gt;0,$B179*Input!$F$58*24/$C$13,0)</f>
        <v>1.0640685584749552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0.1079118348876852</v>
      </c>
      <c r="C180" s="29">
        <f>IF($B$125&gt;0,(Loads!$B$308*C$49+Loads!$C$308*C$87)/$B$125,0)</f>
        <v>0.4199689752146254</v>
      </c>
      <c r="D180" s="29">
        <f>IF($B$125&gt;0,(Loads!$B$308*D$49+Loads!$C$308*D$87)/$B$125,0)</f>
        <v>0.47211918989768936</v>
      </c>
      <c r="E180" s="6">
        <f>IF($C$13&gt;0,$B180*Input!$F$58*24/$C$13,0)</f>
        <v>1.2059765364547417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0</v>
      </c>
      <c r="C181" s="29">
        <f>IF($B$126&gt;0,(Loads!$B$309*C$50+Loads!$C$309*C$88)/$B$126,0)</f>
        <v>0</v>
      </c>
      <c r="D181" s="29">
        <f>IF($B$126&gt;0,(Loads!$B$309*D$50+Loads!$C$309*D$88)/$B$126,0)</f>
        <v>0</v>
      </c>
      <c r="E181" s="6">
        <f>IF($C$13&gt;0,$B181*Input!$F$58*24/$C$13,0)</f>
        <v>0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0.10555952038112716</v>
      </c>
      <c r="C182" s="29">
        <f>IF($B$127&gt;0,(Loads!$B$310*C$51+Loads!$C$310*C$89)/$B$127,0)</f>
        <v>0.42681141940344047</v>
      </c>
      <c r="D182" s="29">
        <f>IF($B$127&gt;0,(Loads!$B$310*D$51+Loads!$C$310*D$89)/$B$127,0)</f>
        <v>0.46762906021543238</v>
      </c>
      <c r="E182" s="6">
        <f>IF($C$13&gt;0,$B182*Input!$F$58*24/$C$13,0)</f>
        <v>1.1796880750990089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0</v>
      </c>
      <c r="C202" s="29">
        <f>IF($B$129&gt;0,(Loads!$B$312*C$53+Loads!$C$312*C$91+Loads!$D$312*C$103)/$B$129,0)</f>
        <v>0</v>
      </c>
      <c r="D202" s="29">
        <f>IF($B$129&gt;0,(Loads!$B$312*D$53+Loads!$C$312*D$91+Loads!$D$312*D$103)/$B$129,0)</f>
        <v>0</v>
      </c>
      <c r="E202" s="6">
        <f>IF($C$13&gt;0,$B202*Input!$F$58*24/$C$13,0)</f>
        <v>0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0.10895702319863573</v>
      </c>
      <c r="C203" s="29">
        <f>IF($B$130&gt;0,(Loads!$B$313*C$54+Loads!$C$313*C$92+Loads!$D$313*C$104)/$B$130,0)</f>
        <v>0.42779017470157715</v>
      </c>
      <c r="D203" s="29">
        <f>IF($B$130&gt;0,(Loads!$B$313*D$54+Loads!$C$313*D$92+Loads!$D$313*D$104)/$B$130,0)</f>
        <v>0.46325280209978709</v>
      </c>
      <c r="E203" s="6">
        <f>IF($C$13&gt;0,$B203*Input!$F$58*24/$C$13,0)</f>
        <v>1.217657114219868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0.1058012091293896</v>
      </c>
      <c r="C204" s="29">
        <f>IF($B$131&gt;0,(Loads!$B$314*C$55+Loads!$C$314*C$93+Loads!$D$314*C$105)/$B$131,0)</f>
        <v>0.40544235593361833</v>
      </c>
      <c r="D204" s="29">
        <f>IF($B$131&gt;0,(Loads!$B$314*D$55+Loads!$C$314*D$93+Loads!$D$314*D$105)/$B$131,0)</f>
        <v>0.48875643493699206</v>
      </c>
      <c r="E204" s="6">
        <f>IF($C$13&gt;0,$B204*Input!$F$58*24/$C$13,0)</f>
        <v>1.1823890852322625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9.8953258038181113E-2</v>
      </c>
      <c r="C205" s="29">
        <f>IF($B$132&gt;0,(Loads!$B$315*C$56+Loads!$C$315*C$94+Loads!$D$315*C$106)/$B$132,0)</f>
        <v>0.37894514248119626</v>
      </c>
      <c r="D205" s="29">
        <f>IF($B$132&gt;0,(Loads!$B$315*D$56+Loads!$C$315*D$94+Loads!$D$315*D$106)/$B$132,0)</f>
        <v>0.52210159948062251</v>
      </c>
      <c r="E205" s="6">
        <f>IF($C$13&gt;0,$B205*Input!$F$58*24/$C$13,0)</f>
        <v>1.1058593112053217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1.690868421167798</v>
      </c>
      <c r="C218" s="6">
        <f>IF($B218&lt;&gt;0,Loads!B$46/$B218,IF(Loads!B$46&lt;0,-1,1))</f>
        <v>1.2698726220453278</v>
      </c>
      <c r="D218" s="10"/>
    </row>
    <row r="219" spans="1:4" x14ac:dyDescent="0.25">
      <c r="A219" s="11" t="s">
        <v>172</v>
      </c>
      <c r="B219" s="7">
        <f>E$178</f>
        <v>1.1327151550495109</v>
      </c>
      <c r="C219" s="6">
        <f>IF($B219&lt;&gt;0,Loads!B$47/$B219,IF(Loads!B$47&lt;0,-1,1))</f>
        <v>1.534643803100348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1.4831533807650061</v>
      </c>
      <c r="C221" s="6">
        <f>IF($B221&lt;&gt;0,Loads!B$49/$B221,IF(Loads!B$49&lt;0,-1,1))</f>
        <v>1.0972478070699503</v>
      </c>
      <c r="D221" s="10"/>
    </row>
    <row r="222" spans="1:4" x14ac:dyDescent="0.25">
      <c r="A222" s="11" t="s">
        <v>174</v>
      </c>
      <c r="B222" s="7">
        <f>E$179</f>
        <v>1.0640685584749552</v>
      </c>
      <c r="C222" s="6">
        <f>IF($B222&lt;&gt;0,Loads!B$50/$B222,IF(Loads!B$50&lt;0,-1,1))</f>
        <v>1.3299317837652278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1.2059765364547417</v>
      </c>
      <c r="C224" s="6">
        <f>IF($B224&lt;&gt;0,Loads!B$52/$B224,IF(Loads!B$52&lt;0,-1,1))</f>
        <v>1.2344001704529735</v>
      </c>
      <c r="D224" s="10"/>
    </row>
    <row r="225" spans="1:4" x14ac:dyDescent="0.25">
      <c r="A225" s="11" t="s">
        <v>176</v>
      </c>
      <c r="B225" s="7">
        <f>E$181</f>
        <v>0</v>
      </c>
      <c r="C225" s="6">
        <f>IF($B225&lt;&gt;0,Loads!B$53/$B225,IF(Loads!B$53&lt;0,-1,1))</f>
        <v>1</v>
      </c>
      <c r="D225" s="10"/>
    </row>
    <row r="226" spans="1:4" x14ac:dyDescent="0.25">
      <c r="A226" s="11" t="s">
        <v>192</v>
      </c>
      <c r="B226" s="7">
        <f>E$182</f>
        <v>1.1796880750990089</v>
      </c>
      <c r="C226" s="6">
        <f>IF($B226&lt;&gt;0,Loads!B$54/$B226,IF(Loads!B$54&lt;0,-1,1))</f>
        <v>1.2526476413844645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0</v>
      </c>
      <c r="C228" s="6">
        <f>IF($B228&lt;&gt;0,Loads!B$56/$B228,IF(Loads!B$56&lt;0,-1,1))</f>
        <v>1</v>
      </c>
      <c r="D228" s="10"/>
    </row>
    <row r="229" spans="1:4" x14ac:dyDescent="0.25">
      <c r="A229" s="11" t="s">
        <v>179</v>
      </c>
      <c r="B229" s="7">
        <f>E$203</f>
        <v>1.217657114219868</v>
      </c>
      <c r="C229" s="6">
        <f>IF($B229&lt;&gt;0,Loads!B$57/$B229,IF(Loads!B$57&lt;0,-1,1))</f>
        <v>1.1739837663773132</v>
      </c>
      <c r="D229" s="10"/>
    </row>
    <row r="230" spans="1:4" x14ac:dyDescent="0.25">
      <c r="A230" s="11" t="s">
        <v>180</v>
      </c>
      <c r="B230" s="7">
        <f>E$204</f>
        <v>1.1823890852322625</v>
      </c>
      <c r="C230" s="6">
        <f>IF($B230&lt;&gt;0,Loads!B$58/$B230,IF(Loads!B$58&lt;0,-1,1))</f>
        <v>1.2090010834522928</v>
      </c>
      <c r="D230" s="10"/>
    </row>
    <row r="231" spans="1:4" x14ac:dyDescent="0.25">
      <c r="A231" s="11" t="s">
        <v>193</v>
      </c>
      <c r="B231" s="7">
        <f>E$205</f>
        <v>1.1058593112053217</v>
      </c>
      <c r="C231" s="6">
        <f>IF($B231&lt;&gt;0,Loads!B$59/$B231,IF(Loads!B$59&lt;0,-1,1))</f>
        <v>1.0647180826583369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0.98260220093464345</v>
      </c>
      <c r="D247" s="29">
        <f>IF($B247,Input!C355/$B247,Input!C$348/$B$13)</f>
        <v>0</v>
      </c>
      <c r="E247" s="29">
        <f>IF($B247,Input!D355/$B247,Input!D$348/$B$13)</f>
        <v>1.7397799065356524E-2</v>
      </c>
      <c r="F247" s="10"/>
    </row>
    <row r="248" spans="1:6" x14ac:dyDescent="0.25">
      <c r="A248" s="11" t="s">
        <v>140</v>
      </c>
      <c r="B248" s="29">
        <f>SUM(Input!$B356:$D356)</f>
        <v>1.0000000000000002</v>
      </c>
      <c r="C248" s="29">
        <f>IF($B248,Input!B356/$B248,Input!B$348/$B$13)</f>
        <v>0.89442510989761825</v>
      </c>
      <c r="D248" s="29">
        <f>IF($B248,Input!C356/$B248,Input!C$348/$B$13)</f>
        <v>0.10309038966840919</v>
      </c>
      <c r="E248" s="29">
        <f>IF($B248,Input!D356/$B248,Input!D$348/$B$13)</f>
        <v>2.4845004339724419E-3</v>
      </c>
      <c r="F248" s="10"/>
    </row>
    <row r="249" spans="1:6" x14ac:dyDescent="0.25">
      <c r="A249" s="11" t="s">
        <v>141</v>
      </c>
      <c r="B249" s="29">
        <f>SUM(Input!$B357:$D357)</f>
        <v>1.0000000000000002</v>
      </c>
      <c r="C249" s="29">
        <f>IF($B249,Input!B357/$B249,Input!B$348/$B$13)</f>
        <v>0.89442510989761825</v>
      </c>
      <c r="D249" s="29">
        <f>IF($B249,Input!C357/$B249,Input!C$348/$B$13)</f>
        <v>0.10309038966840919</v>
      </c>
      <c r="E249" s="29">
        <f>IF($B249,Input!D357/$B249,Input!D$348/$B$13)</f>
        <v>2.4845004339724419E-3</v>
      </c>
      <c r="F249" s="10"/>
    </row>
    <row r="250" spans="1:6" x14ac:dyDescent="0.25">
      <c r="A250" s="11" t="s">
        <v>142</v>
      </c>
      <c r="B250" s="29">
        <f>SUM(Input!$B358:$D358)</f>
        <v>1</v>
      </c>
      <c r="C250" s="29">
        <f>IF($B250,Input!B358/$B250,Input!B$348/$B$13)</f>
        <v>0.68825096749395531</v>
      </c>
      <c r="D250" s="29">
        <f>IF($B250,Input!C358/$B250,Input!C$348/$B$13)</f>
        <v>0.27105116602080664</v>
      </c>
      <c r="E250" s="29">
        <f>IF($B250,Input!D358/$B250,Input!D$348/$B$13)</f>
        <v>4.0697866485237974E-2</v>
      </c>
      <c r="F250" s="10"/>
    </row>
    <row r="251" spans="1:6" x14ac:dyDescent="0.25">
      <c r="A251" s="11" t="s">
        <v>143</v>
      </c>
      <c r="B251" s="29">
        <f>SUM(Input!$B359:$D359)</f>
        <v>1</v>
      </c>
      <c r="C251" s="29">
        <f>IF($B251,Input!B359/$B251,Input!B$348/$B$13)</f>
        <v>0.68825096749395531</v>
      </c>
      <c r="D251" s="29">
        <f>IF($B251,Input!C359/$B251,Input!C$348/$B$13)</f>
        <v>0.27105116602080664</v>
      </c>
      <c r="E251" s="29">
        <f>IF($B251,Input!D359/$B251,Input!D$348/$B$13)</f>
        <v>4.0697866485237974E-2</v>
      </c>
      <c r="F251" s="10"/>
    </row>
    <row r="252" spans="1:6" x14ac:dyDescent="0.25">
      <c r="A252" s="11" t="s">
        <v>148</v>
      </c>
      <c r="B252" s="29">
        <f>SUM(Input!$B360:$D360)</f>
        <v>1.0000000000000002</v>
      </c>
      <c r="C252" s="29">
        <f>IF($B252,Input!B360/$B252,Input!B$348/$B$13)</f>
        <v>0.89442510989761825</v>
      </c>
      <c r="D252" s="29">
        <f>IF($B252,Input!C360/$B252,Input!C$348/$B$13)</f>
        <v>0.10309038966840919</v>
      </c>
      <c r="E252" s="29">
        <f>IF($B252,Input!D360/$B252,Input!D$348/$B$13)</f>
        <v>2.4845004339724419E-3</v>
      </c>
      <c r="F252" s="10"/>
    </row>
    <row r="253" spans="1:6" x14ac:dyDescent="0.25">
      <c r="A253" s="11" t="s">
        <v>144</v>
      </c>
      <c r="B253" s="29">
        <f>SUM(Input!$B361:$D361)</f>
        <v>1</v>
      </c>
      <c r="C253" s="29">
        <f>IF($B253,Input!B361/$B253,Input!B$348/$B$13)</f>
        <v>0.68825096749395531</v>
      </c>
      <c r="D253" s="29">
        <f>IF($B253,Input!C361/$B253,Input!C$348/$B$13)</f>
        <v>0.27105116602080664</v>
      </c>
      <c r="E253" s="29">
        <f>IF($B253,Input!D361/$B253,Input!D$348/$B$13)</f>
        <v>4.0697866485237974E-2</v>
      </c>
      <c r="F253" s="10"/>
    </row>
    <row r="254" spans="1:6" x14ac:dyDescent="0.25">
      <c r="A254" s="11" t="s">
        <v>145</v>
      </c>
      <c r="B254" s="29">
        <f>SUM(Input!$B362:$D362)</f>
        <v>1</v>
      </c>
      <c r="C254" s="29">
        <f>IF($B254,Input!B362/$B254,Input!B$348/$B$13)</f>
        <v>0.68825096749395531</v>
      </c>
      <c r="D254" s="29">
        <f>IF($B254,Input!C362/$B254,Input!C$348/$B$13)</f>
        <v>0.27105116602080664</v>
      </c>
      <c r="E254" s="29">
        <f>IF($B254,Input!D362/$B254,Input!D$348/$B$13)</f>
        <v>4.0697866485237974E-2</v>
      </c>
      <c r="F254" s="10"/>
    </row>
    <row r="255" spans="1:6" x14ac:dyDescent="0.25">
      <c r="A255" s="11" t="s">
        <v>146</v>
      </c>
      <c r="B255" s="29">
        <f>SUM(Input!$B363:$D363)</f>
        <v>1</v>
      </c>
      <c r="C255" s="29">
        <f>IF($B255,Input!B363/$B255,Input!B$348/$B$13)</f>
        <v>0.68825096749395531</v>
      </c>
      <c r="D255" s="29">
        <f>IF($B255,Input!C363/$B255,Input!C$348/$B$13)</f>
        <v>0.27105116602080664</v>
      </c>
      <c r="E255" s="29">
        <f>IF($B255,Input!D363/$B255,Input!D$348/$B$13)</f>
        <v>4.0697866485237974E-2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0.98260220093464345</v>
      </c>
      <c r="D263" s="31">
        <f>D$247</f>
        <v>0</v>
      </c>
      <c r="E263" s="31">
        <f>E$247</f>
        <v>1.7397799065356524E-2</v>
      </c>
      <c r="G263" s="31">
        <f>C$248</f>
        <v>0.89442510989761825</v>
      </c>
      <c r="H263" s="31">
        <f>D$248</f>
        <v>0.10309038966840919</v>
      </c>
      <c r="I263" s="31">
        <f>E$248</f>
        <v>2.4845004339724419E-3</v>
      </c>
      <c r="K263" s="31">
        <f>C$249</f>
        <v>0.89442510989761825</v>
      </c>
      <c r="L263" s="31">
        <f>D$249</f>
        <v>0.10309038966840919</v>
      </c>
      <c r="M263" s="31">
        <f>E$249</f>
        <v>2.4845004339724419E-3</v>
      </c>
      <c r="O263" s="31">
        <f>C$250</f>
        <v>0.68825096749395531</v>
      </c>
      <c r="P263" s="31">
        <f>D$250</f>
        <v>0.27105116602080664</v>
      </c>
      <c r="Q263" s="31">
        <f>E$250</f>
        <v>4.0697866485237974E-2</v>
      </c>
      <c r="S263" s="31">
        <f>C$251</f>
        <v>0.68825096749395531</v>
      </c>
      <c r="T263" s="31">
        <f>D$251</f>
        <v>0.27105116602080664</v>
      </c>
      <c r="U263" s="31">
        <f>E$251</f>
        <v>4.0697866485237974E-2</v>
      </c>
      <c r="W263" s="31">
        <f>C$252</f>
        <v>0.89442510989761825</v>
      </c>
      <c r="X263" s="31">
        <f>D$252</f>
        <v>0.10309038966840919</v>
      </c>
      <c r="Y263" s="31">
        <f>E$252</f>
        <v>2.4845004339724419E-3</v>
      </c>
      <c r="AA263" s="31">
        <f>C$253</f>
        <v>0.68825096749395531</v>
      </c>
      <c r="AB263" s="31">
        <f>D$253</f>
        <v>0.27105116602080664</v>
      </c>
      <c r="AC263" s="31">
        <f>E$253</f>
        <v>4.0697866485237974E-2</v>
      </c>
      <c r="AE263" s="31">
        <f>C$254</f>
        <v>0.68825096749395531</v>
      </c>
      <c r="AF263" s="31">
        <f>D$254</f>
        <v>0.27105116602080664</v>
      </c>
      <c r="AG263" s="31">
        <f>E$254</f>
        <v>4.0697866485237974E-2</v>
      </c>
      <c r="AI263" s="31">
        <f>C$255</f>
        <v>0.68825096749395531</v>
      </c>
      <c r="AJ263" s="31">
        <f>D$255</f>
        <v>0.27105116602080664</v>
      </c>
      <c r="AK263" s="31">
        <f>E$255</f>
        <v>4.0697866485237974E-2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13.944651780097381</v>
      </c>
      <c r="D274" s="6">
        <f>IF(D$13&gt;0,$C218*D$263*24*Input!$F$58/D$13,0)</f>
        <v>0</v>
      </c>
      <c r="E274" s="6">
        <f>IF(E$13&gt;0,$C218*E$263*24*Input!$F$58/E$13,0)</f>
        <v>3.6985861042427841E-2</v>
      </c>
      <c r="G274" s="6">
        <f>IF(C$13&gt;0,$C218*G$263*24*Input!$F$58/C$13,0)</f>
        <v>12.693281868322627</v>
      </c>
      <c r="H274" s="6">
        <f>IF(D$13&gt;0,$C218*H$263*24*Input!$F$58/D$13,0)</f>
        <v>0.41800365380622406</v>
      </c>
      <c r="I274" s="6">
        <f>IF(E$13&gt;0,$C218*I$263*24*Input!$F$58/E$13,0)</f>
        <v>5.2817823372690699E-3</v>
      </c>
      <c r="K274" s="6">
        <f>IF(C$13&gt;0,$C218*K$263*24*Input!$F$58/C$13,0)</f>
        <v>12.693281868322627</v>
      </c>
      <c r="L274" s="6">
        <f>IF(D$13&gt;0,$C218*L$263*24*Input!$F$58/D$13,0)</f>
        <v>0.41800365380622406</v>
      </c>
      <c r="M274" s="6">
        <f>IF(E$13&gt;0,$C218*M$263*24*Input!$F$58/E$13,0)</f>
        <v>5.2817823372690699E-3</v>
      </c>
      <c r="O274" s="6">
        <f>IF(C$13&gt;0,$C218*O$263*24*Input!$F$58/C$13,0)</f>
        <v>9.7673504800715243</v>
      </c>
      <c r="P274" s="6">
        <f>IF(D$13&gt;0,$C218*P$263*24*Input!$F$58/D$13,0)</f>
        <v>1.0990391842495302</v>
      </c>
      <c r="Q274" s="6">
        <f>IF(E$13&gt;0,$C218*Q$263*24*Input!$F$58/E$13,0)</f>
        <v>8.6519313672476145E-2</v>
      </c>
      <c r="S274" s="6">
        <f>IF(C$13&gt;0,$C218*S$263*24*Input!$F$58/C$13,0)</f>
        <v>9.7673504800715243</v>
      </c>
      <c r="T274" s="6">
        <f>IF(D$13&gt;0,$C218*T$263*24*Input!$F$58/D$13,0)</f>
        <v>1.0990391842495302</v>
      </c>
      <c r="U274" s="6">
        <f>IF(E$13&gt;0,$C218*U$263*24*Input!$F$58/E$13,0)</f>
        <v>8.6519313672476145E-2</v>
      </c>
      <c r="W274" s="6">
        <f>IF(C$13&gt;0,$C218*W$263*24*Input!$F$58/C$13,0)</f>
        <v>12.693281868322627</v>
      </c>
      <c r="X274" s="6">
        <f>IF(D$13&gt;0,$C218*X$263*24*Input!$F$58/D$13,0)</f>
        <v>0.41800365380622406</v>
      </c>
      <c r="Y274" s="6">
        <f>IF(E$13&gt;0,$C218*Y$263*24*Input!$F$58/E$13,0)</f>
        <v>5.2817823372690699E-3</v>
      </c>
      <c r="AA274" s="6">
        <f>IF(C$13&gt;0,$C218*AA$263*24*Input!$F$58/C$13,0)</f>
        <v>9.7673504800715243</v>
      </c>
      <c r="AB274" s="6">
        <f>IF(D$13&gt;0,$C218*AB$263*24*Input!$F$58/D$13,0)</f>
        <v>1.0990391842495302</v>
      </c>
      <c r="AC274" s="6">
        <f>IF(E$13&gt;0,$C218*AC$263*24*Input!$F$58/E$13,0)</f>
        <v>8.6519313672476145E-2</v>
      </c>
      <c r="AE274" s="6">
        <f>IF(C$13&gt;0,$C218*AE$263*24*Input!$F$58/C$13,0)</f>
        <v>9.7673504800715243</v>
      </c>
      <c r="AF274" s="6">
        <f>IF(D$13&gt;0,$C218*AF$263*24*Input!$F$58/D$13,0)</f>
        <v>1.0990391842495302</v>
      </c>
      <c r="AG274" s="6">
        <f>IF(E$13&gt;0,$C218*AG$263*24*Input!$F$58/E$13,0)</f>
        <v>8.6519313672476145E-2</v>
      </c>
      <c r="AI274" s="6">
        <f>IF(C$13&gt;0,$C218*AI$263*24*Input!$F$58/C$13,0)</f>
        <v>9.7673504800715243</v>
      </c>
      <c r="AJ274" s="6">
        <f>IF(D$13&gt;0,$C218*AJ$263*24*Input!$F$58/D$13,0)</f>
        <v>1.0990391842495302</v>
      </c>
      <c r="AK274" s="6">
        <f>IF(E$13&gt;0,$C218*AK$263*24*Input!$F$58/E$13,0)</f>
        <v>8.6519313672476145E-2</v>
      </c>
      <c r="AL274" s="10"/>
    </row>
    <row r="275" spans="1:38" x14ac:dyDescent="0.25">
      <c r="A275" s="11" t="s">
        <v>172</v>
      </c>
      <c r="C275" s="6">
        <f>IF(C$13&gt;0,$C219*C$263*24*Input!$F$58/C$13,0)</f>
        <v>16.852141757533545</v>
      </c>
      <c r="D275" s="6">
        <f>IF(D$13&gt;0,$C219*D$263*24*Input!$F$58/D$13,0)</f>
        <v>0</v>
      </c>
      <c r="E275" s="6">
        <f>IF(E$13&gt;0,$C219*E$263*24*Input!$F$58/E$13,0)</f>
        <v>4.4697492855363279E-2</v>
      </c>
      <c r="G275" s="6">
        <f>IF(C$13&gt;0,$C219*G$263*24*Input!$F$58/C$13,0)</f>
        <v>15.339858519709075</v>
      </c>
      <c r="H275" s="6">
        <f>IF(D$13&gt;0,$C219*H$263*24*Input!$F$58/D$13,0)</f>
        <v>0.50515831733879768</v>
      </c>
      <c r="I275" s="6">
        <f>IF(E$13&gt;0,$C219*I$263*24*Input!$F$58/E$13,0)</f>
        <v>6.3830453484062279E-3</v>
      </c>
      <c r="K275" s="6">
        <f>IF(C$13&gt;0,$C219*K$263*24*Input!$F$58/C$13,0)</f>
        <v>15.339858519709075</v>
      </c>
      <c r="L275" s="6">
        <f>IF(D$13&gt;0,$C219*L$263*24*Input!$F$58/D$13,0)</f>
        <v>0.50515831733879768</v>
      </c>
      <c r="M275" s="6">
        <f>IF(E$13&gt;0,$C219*M$263*24*Input!$F$58/E$13,0)</f>
        <v>6.3830453484062279E-3</v>
      </c>
      <c r="O275" s="6">
        <f>IF(C$13&gt;0,$C219*O$263*24*Input!$F$58/C$13,0)</f>
        <v>11.803864125212971</v>
      </c>
      <c r="P275" s="6">
        <f>IF(D$13&gt;0,$C219*P$263*24*Input!$F$58/D$13,0)</f>
        <v>1.3281912250036674</v>
      </c>
      <c r="Q275" s="6">
        <f>IF(E$13&gt;0,$C219*Q$263*24*Input!$F$58/E$13,0)</f>
        <v>0.10455877721192519</v>
      </c>
      <c r="S275" s="6">
        <f>IF(C$13&gt;0,$C219*S$263*24*Input!$F$58/C$13,0)</f>
        <v>11.803864125212971</v>
      </c>
      <c r="T275" s="6">
        <f>IF(D$13&gt;0,$C219*T$263*24*Input!$F$58/D$13,0)</f>
        <v>1.3281912250036674</v>
      </c>
      <c r="U275" s="6">
        <f>IF(E$13&gt;0,$C219*U$263*24*Input!$F$58/E$13,0)</f>
        <v>0.10455877721192519</v>
      </c>
      <c r="W275" s="6">
        <f>IF(C$13&gt;0,$C219*W$263*24*Input!$F$58/C$13,0)</f>
        <v>15.339858519709075</v>
      </c>
      <c r="X275" s="6">
        <f>IF(D$13&gt;0,$C219*X$263*24*Input!$F$58/D$13,0)</f>
        <v>0.50515831733879768</v>
      </c>
      <c r="Y275" s="6">
        <f>IF(E$13&gt;0,$C219*Y$263*24*Input!$F$58/E$13,0)</f>
        <v>6.3830453484062279E-3</v>
      </c>
      <c r="AA275" s="6">
        <f>IF(C$13&gt;0,$C219*AA$263*24*Input!$F$58/C$13,0)</f>
        <v>11.803864125212971</v>
      </c>
      <c r="AB275" s="6">
        <f>IF(D$13&gt;0,$C219*AB$263*24*Input!$F$58/D$13,0)</f>
        <v>1.3281912250036674</v>
      </c>
      <c r="AC275" s="6">
        <f>IF(E$13&gt;0,$C219*AC$263*24*Input!$F$58/E$13,0)</f>
        <v>0.10455877721192519</v>
      </c>
      <c r="AE275" s="6">
        <f>IF(C$13&gt;0,$C219*AE$263*24*Input!$F$58/C$13,0)</f>
        <v>11.803864125212971</v>
      </c>
      <c r="AF275" s="6">
        <f>IF(D$13&gt;0,$C219*AF$263*24*Input!$F$58/D$13,0)</f>
        <v>1.3281912250036674</v>
      </c>
      <c r="AG275" s="6">
        <f>IF(E$13&gt;0,$C219*AG$263*24*Input!$F$58/E$13,0)</f>
        <v>0.10455877721192519</v>
      </c>
      <c r="AI275" s="6">
        <f>IF(C$13&gt;0,$C219*AI$263*24*Input!$F$58/C$13,0)</f>
        <v>11.803864125212971</v>
      </c>
      <c r="AJ275" s="6">
        <f>IF(D$13&gt;0,$C219*AJ$263*24*Input!$F$58/D$13,0)</f>
        <v>1.3281912250036674</v>
      </c>
      <c r="AK275" s="6">
        <f>IF(E$13&gt;0,$C219*AK$263*24*Input!$F$58/E$13,0)</f>
        <v>0.10455877721192519</v>
      </c>
      <c r="AL275" s="10"/>
    </row>
    <row r="276" spans="1:38" x14ac:dyDescent="0.25">
      <c r="A276" s="11" t="s">
        <v>211</v>
      </c>
      <c r="C276" s="6">
        <f>IF(C$13&gt;0,$C220*C$263*24*Input!$F$58/C$13,0)</f>
        <v>10.981142153956627</v>
      </c>
      <c r="D276" s="6">
        <f>IF(D$13&gt;0,$C220*D$263*24*Input!$F$58/D$13,0)</f>
        <v>0</v>
      </c>
      <c r="E276" s="6">
        <f>IF(E$13&gt;0,$C220*E$263*24*Input!$F$58/E$13,0)</f>
        <v>2.9125646462758094E-2</v>
      </c>
      <c r="G276" s="6">
        <f>IF(C$13&gt;0,$C220*G$263*24*Input!$F$58/C$13,0)</f>
        <v>9.9957126785504826</v>
      </c>
      <c r="H276" s="6">
        <f>IF(D$13&gt;0,$C220*H$263*24*Input!$F$58/D$13,0)</f>
        <v>0.3291697502171233</v>
      </c>
      <c r="I276" s="6">
        <f>IF(E$13&gt;0,$C220*I$263*24*Input!$F$58/E$13,0)</f>
        <v>4.1593008980396282E-3</v>
      </c>
      <c r="K276" s="6">
        <f>IF(C$13&gt;0,$C220*K$263*24*Input!$F$58/C$13,0)</f>
        <v>9.9957126785504826</v>
      </c>
      <c r="L276" s="6">
        <f>IF(D$13&gt;0,$C220*L$263*24*Input!$F$58/D$13,0)</f>
        <v>0.3291697502171233</v>
      </c>
      <c r="M276" s="6">
        <f>IF(E$13&gt;0,$C220*M$263*24*Input!$F$58/E$13,0)</f>
        <v>4.1593008980396282E-3</v>
      </c>
      <c r="O276" s="6">
        <f>IF(C$13&gt;0,$C220*O$263*24*Input!$F$58/C$13,0)</f>
        <v>7.6915985985584019</v>
      </c>
      <c r="P276" s="6">
        <f>IF(D$13&gt;0,$C220*P$263*24*Input!$F$58/D$13,0)</f>
        <v>0.8654719892136552</v>
      </c>
      <c r="Q276" s="6">
        <f>IF(E$13&gt;0,$C220*Q$263*24*Input!$F$58/E$13,0)</f>
        <v>6.8132277340638536E-2</v>
      </c>
      <c r="S276" s="6">
        <f>IF(C$13&gt;0,$C220*S$263*24*Input!$F$58/C$13,0)</f>
        <v>7.6915985985584019</v>
      </c>
      <c r="T276" s="6">
        <f>IF(D$13&gt;0,$C220*T$263*24*Input!$F$58/D$13,0)</f>
        <v>0.8654719892136552</v>
      </c>
      <c r="U276" s="6">
        <f>IF(E$13&gt;0,$C220*U$263*24*Input!$F$58/E$13,0)</f>
        <v>6.8132277340638536E-2</v>
      </c>
      <c r="W276" s="6">
        <f>IF(C$13&gt;0,$C220*W$263*24*Input!$F$58/C$13,0)</f>
        <v>9.9957126785504826</v>
      </c>
      <c r="X276" s="6">
        <f>IF(D$13&gt;0,$C220*X$263*24*Input!$F$58/D$13,0)</f>
        <v>0.3291697502171233</v>
      </c>
      <c r="Y276" s="6">
        <f>IF(E$13&gt;0,$C220*Y$263*24*Input!$F$58/E$13,0)</f>
        <v>4.1593008980396282E-3</v>
      </c>
      <c r="AA276" s="6">
        <f>IF(C$13&gt;0,$C220*AA$263*24*Input!$F$58/C$13,0)</f>
        <v>7.6915985985584019</v>
      </c>
      <c r="AB276" s="6">
        <f>IF(D$13&gt;0,$C220*AB$263*24*Input!$F$58/D$13,0)</f>
        <v>0.8654719892136552</v>
      </c>
      <c r="AC276" s="6">
        <f>IF(E$13&gt;0,$C220*AC$263*24*Input!$F$58/E$13,0)</f>
        <v>6.8132277340638536E-2</v>
      </c>
      <c r="AE276" s="6">
        <f>IF(C$13&gt;0,$C220*AE$263*24*Input!$F$58/C$13,0)</f>
        <v>7.6915985985584019</v>
      </c>
      <c r="AF276" s="6">
        <f>IF(D$13&gt;0,$C220*AF$263*24*Input!$F$58/D$13,0)</f>
        <v>0.8654719892136552</v>
      </c>
      <c r="AG276" s="6">
        <f>IF(E$13&gt;0,$C220*AG$263*24*Input!$F$58/E$13,0)</f>
        <v>6.8132277340638536E-2</v>
      </c>
      <c r="AI276" s="6">
        <f>IF(C$13&gt;0,$C220*AI$263*24*Input!$F$58/C$13,0)</f>
        <v>7.6915985985584019</v>
      </c>
      <c r="AJ276" s="6">
        <f>IF(D$13&gt;0,$C220*AJ$263*24*Input!$F$58/D$13,0)</f>
        <v>0.8654719892136552</v>
      </c>
      <c r="AK276" s="6">
        <f>IF(E$13&gt;0,$C220*AK$263*24*Input!$F$58/E$13,0)</f>
        <v>6.8132277340638536E-2</v>
      </c>
      <c r="AL276" s="10"/>
    </row>
    <row r="277" spans="1:38" x14ac:dyDescent="0.25">
      <c r="A277" s="11" t="s">
        <v>173</v>
      </c>
      <c r="C277" s="6">
        <f>IF(C$13&gt;0,$C221*C$263*24*Input!$F$58/C$13,0)</f>
        <v>12.0490341475523</v>
      </c>
      <c r="D277" s="6">
        <f>IF(D$13&gt;0,$C221*D$263*24*Input!$F$58/D$13,0)</f>
        <v>0</v>
      </c>
      <c r="E277" s="6">
        <f>IF(E$13&gt;0,$C221*E$263*24*Input!$F$58/E$13,0)</f>
        <v>3.1958051710755976E-2</v>
      </c>
      <c r="G277" s="6">
        <f>IF(C$13&gt;0,$C221*G$263*24*Input!$F$58/C$13,0)</f>
        <v>10.967773816640813</v>
      </c>
      <c r="H277" s="6">
        <f>IF(D$13&gt;0,$C221*H$263*24*Input!$F$58/D$13,0)</f>
        <v>0.36118078657950187</v>
      </c>
      <c r="I277" s="6">
        <f>IF(E$13&gt;0,$C221*I$263*24*Input!$F$58/E$13,0)</f>
        <v>4.5637837893180563E-3</v>
      </c>
      <c r="K277" s="6">
        <f>IF(C$13&gt;0,$C221*K$263*24*Input!$F$58/C$13,0)</f>
        <v>10.967773816640813</v>
      </c>
      <c r="L277" s="6">
        <f>IF(D$13&gt;0,$C221*L$263*24*Input!$F$58/D$13,0)</f>
        <v>0.36118078657950187</v>
      </c>
      <c r="M277" s="6">
        <f>IF(E$13&gt;0,$C221*M$263*24*Input!$F$58/E$13,0)</f>
        <v>4.5637837893180563E-3</v>
      </c>
      <c r="O277" s="6">
        <f>IF(C$13&gt;0,$C221*O$263*24*Input!$F$58/C$13,0)</f>
        <v>8.4395896951305094</v>
      </c>
      <c r="P277" s="6">
        <f>IF(D$13&gt;0,$C221*P$263*24*Input!$F$58/D$13,0)</f>
        <v>0.949637242245151</v>
      </c>
      <c r="Q277" s="6">
        <f>IF(E$13&gt;0,$C221*Q$263*24*Input!$F$58/E$13,0)</f>
        <v>7.4757991902697302E-2</v>
      </c>
      <c r="S277" s="6">
        <f>IF(C$13&gt;0,$C221*S$263*24*Input!$F$58/C$13,0)</f>
        <v>8.4395896951305094</v>
      </c>
      <c r="T277" s="6">
        <f>IF(D$13&gt;0,$C221*T$263*24*Input!$F$58/D$13,0)</f>
        <v>0.949637242245151</v>
      </c>
      <c r="U277" s="6">
        <f>IF(E$13&gt;0,$C221*U$263*24*Input!$F$58/E$13,0)</f>
        <v>7.4757991902697302E-2</v>
      </c>
      <c r="W277" s="6">
        <f>IF(C$13&gt;0,$C221*W$263*24*Input!$F$58/C$13,0)</f>
        <v>10.967773816640813</v>
      </c>
      <c r="X277" s="6">
        <f>IF(D$13&gt;0,$C221*X$263*24*Input!$F$58/D$13,0)</f>
        <v>0.36118078657950187</v>
      </c>
      <c r="Y277" s="6">
        <f>IF(E$13&gt;0,$C221*Y$263*24*Input!$F$58/E$13,0)</f>
        <v>4.5637837893180563E-3</v>
      </c>
      <c r="AA277" s="6">
        <f>IF(C$13&gt;0,$C221*AA$263*24*Input!$F$58/C$13,0)</f>
        <v>8.4395896951305094</v>
      </c>
      <c r="AB277" s="6">
        <f>IF(D$13&gt;0,$C221*AB$263*24*Input!$F$58/D$13,0)</f>
        <v>0.949637242245151</v>
      </c>
      <c r="AC277" s="6">
        <f>IF(E$13&gt;0,$C221*AC$263*24*Input!$F$58/E$13,0)</f>
        <v>7.4757991902697302E-2</v>
      </c>
      <c r="AE277" s="6">
        <f>IF(C$13&gt;0,$C221*AE$263*24*Input!$F$58/C$13,0)</f>
        <v>8.4395896951305094</v>
      </c>
      <c r="AF277" s="6">
        <f>IF(D$13&gt;0,$C221*AF$263*24*Input!$F$58/D$13,0)</f>
        <v>0.949637242245151</v>
      </c>
      <c r="AG277" s="6">
        <f>IF(E$13&gt;0,$C221*AG$263*24*Input!$F$58/E$13,0)</f>
        <v>7.4757991902697302E-2</v>
      </c>
      <c r="AI277" s="6">
        <f>IF(C$13&gt;0,$C221*AI$263*24*Input!$F$58/C$13,0)</f>
        <v>8.4395896951305094</v>
      </c>
      <c r="AJ277" s="6">
        <f>IF(D$13&gt;0,$C221*AJ$263*24*Input!$F$58/D$13,0)</f>
        <v>0.949637242245151</v>
      </c>
      <c r="AK277" s="6">
        <f>IF(E$13&gt;0,$C221*AK$263*24*Input!$F$58/E$13,0)</f>
        <v>7.4757991902697302E-2</v>
      </c>
      <c r="AL277" s="10"/>
    </row>
    <row r="278" spans="1:38" x14ac:dyDescent="0.25">
      <c r="A278" s="11" t="s">
        <v>174</v>
      </c>
      <c r="C278" s="6">
        <f>IF(C$13&gt;0,$C222*C$263*24*Input!$F$58/C$13,0)</f>
        <v>14.604169972591073</v>
      </c>
      <c r="D278" s="6">
        <f>IF(D$13&gt;0,$C222*D$263*24*Input!$F$58/D$13,0)</f>
        <v>0</v>
      </c>
      <c r="E278" s="6">
        <f>IF(E$13&gt;0,$C222*E$263*24*Input!$F$58/E$13,0)</f>
        <v>3.8735122953531272E-2</v>
      </c>
      <c r="G278" s="6">
        <f>IF(C$13&gt;0,$C222*G$263*24*Input!$F$58/C$13,0)</f>
        <v>13.293615992589345</v>
      </c>
      <c r="H278" s="6">
        <f>IF(D$13&gt;0,$C222*H$263*24*Input!$F$58/D$13,0)</f>
        <v>0.43777331306781325</v>
      </c>
      <c r="I278" s="6">
        <f>IF(E$13&gt;0,$C222*I$263*24*Input!$F$58/E$13,0)</f>
        <v>5.5315864625461574E-3</v>
      </c>
      <c r="K278" s="6">
        <f>IF(C$13&gt;0,$C222*K$263*24*Input!$F$58/C$13,0)</f>
        <v>13.293615992589345</v>
      </c>
      <c r="L278" s="6">
        <f>IF(D$13&gt;0,$C222*L$263*24*Input!$F$58/D$13,0)</f>
        <v>0.43777331306781325</v>
      </c>
      <c r="M278" s="6">
        <f>IF(E$13&gt;0,$C222*M$263*24*Input!$F$58/E$13,0)</f>
        <v>5.5315864625461574E-3</v>
      </c>
      <c r="O278" s="6">
        <f>IF(C$13&gt;0,$C222*O$263*24*Input!$F$58/C$13,0)</f>
        <v>10.229301444186902</v>
      </c>
      <c r="P278" s="6">
        <f>IF(D$13&gt;0,$C222*P$263*24*Input!$F$58/D$13,0)</f>
        <v>1.1510187064137565</v>
      </c>
      <c r="Q278" s="6">
        <f>IF(E$13&gt;0,$C222*Q$263*24*Input!$F$58/E$13,0)</f>
        <v>9.0611281135622612E-2</v>
      </c>
      <c r="S278" s="6">
        <f>IF(C$13&gt;0,$C222*S$263*24*Input!$F$58/C$13,0)</f>
        <v>10.229301444186902</v>
      </c>
      <c r="T278" s="6">
        <f>IF(D$13&gt;0,$C222*T$263*24*Input!$F$58/D$13,0)</f>
        <v>1.1510187064137565</v>
      </c>
      <c r="U278" s="6">
        <f>IF(E$13&gt;0,$C222*U$263*24*Input!$F$58/E$13,0)</f>
        <v>9.0611281135622612E-2</v>
      </c>
      <c r="W278" s="6">
        <f>IF(C$13&gt;0,$C222*W$263*24*Input!$F$58/C$13,0)</f>
        <v>13.293615992589345</v>
      </c>
      <c r="X278" s="6">
        <f>IF(D$13&gt;0,$C222*X$263*24*Input!$F$58/D$13,0)</f>
        <v>0.43777331306781325</v>
      </c>
      <c r="Y278" s="6">
        <f>IF(E$13&gt;0,$C222*Y$263*24*Input!$F$58/E$13,0)</f>
        <v>5.5315864625461574E-3</v>
      </c>
      <c r="AA278" s="6">
        <f>IF(C$13&gt;0,$C222*AA$263*24*Input!$F$58/C$13,0)</f>
        <v>10.229301444186902</v>
      </c>
      <c r="AB278" s="6">
        <f>IF(D$13&gt;0,$C222*AB$263*24*Input!$F$58/D$13,0)</f>
        <v>1.1510187064137565</v>
      </c>
      <c r="AC278" s="6">
        <f>IF(E$13&gt;0,$C222*AC$263*24*Input!$F$58/E$13,0)</f>
        <v>9.0611281135622612E-2</v>
      </c>
      <c r="AE278" s="6">
        <f>IF(C$13&gt;0,$C222*AE$263*24*Input!$F$58/C$13,0)</f>
        <v>10.229301444186902</v>
      </c>
      <c r="AF278" s="6">
        <f>IF(D$13&gt;0,$C222*AF$263*24*Input!$F$58/D$13,0)</f>
        <v>1.1510187064137565</v>
      </c>
      <c r="AG278" s="6">
        <f>IF(E$13&gt;0,$C222*AG$263*24*Input!$F$58/E$13,0)</f>
        <v>9.0611281135622612E-2</v>
      </c>
      <c r="AI278" s="6">
        <f>IF(C$13&gt;0,$C222*AI$263*24*Input!$F$58/C$13,0)</f>
        <v>10.229301444186902</v>
      </c>
      <c r="AJ278" s="6">
        <f>IF(D$13&gt;0,$C222*AJ$263*24*Input!$F$58/D$13,0)</f>
        <v>1.1510187064137565</v>
      </c>
      <c r="AK278" s="6">
        <f>IF(E$13&gt;0,$C222*AK$263*24*Input!$F$58/E$13,0)</f>
        <v>9.0611281135622612E-2</v>
      </c>
      <c r="AL278" s="10"/>
    </row>
    <row r="279" spans="1:38" x14ac:dyDescent="0.25">
      <c r="A279" s="11" t="s">
        <v>212</v>
      </c>
      <c r="C279" s="6">
        <f>IF(C$13&gt;0,$C223*C$263*24*Input!$F$58/C$13,0)</f>
        <v>10.981142153956627</v>
      </c>
      <c r="D279" s="6">
        <f>IF(D$13&gt;0,$C223*D$263*24*Input!$F$58/D$13,0)</f>
        <v>0</v>
      </c>
      <c r="E279" s="6">
        <f>IF(E$13&gt;0,$C223*E$263*24*Input!$F$58/E$13,0)</f>
        <v>2.9125646462758094E-2</v>
      </c>
      <c r="G279" s="6">
        <f>IF(C$13&gt;0,$C223*G$263*24*Input!$F$58/C$13,0)</f>
        <v>9.9957126785504826</v>
      </c>
      <c r="H279" s="6">
        <f>IF(D$13&gt;0,$C223*H$263*24*Input!$F$58/D$13,0)</f>
        <v>0.3291697502171233</v>
      </c>
      <c r="I279" s="6">
        <f>IF(E$13&gt;0,$C223*I$263*24*Input!$F$58/E$13,0)</f>
        <v>4.1593008980396282E-3</v>
      </c>
      <c r="K279" s="6">
        <f>IF(C$13&gt;0,$C223*K$263*24*Input!$F$58/C$13,0)</f>
        <v>9.9957126785504826</v>
      </c>
      <c r="L279" s="6">
        <f>IF(D$13&gt;0,$C223*L$263*24*Input!$F$58/D$13,0)</f>
        <v>0.3291697502171233</v>
      </c>
      <c r="M279" s="6">
        <f>IF(E$13&gt;0,$C223*M$263*24*Input!$F$58/E$13,0)</f>
        <v>4.1593008980396282E-3</v>
      </c>
      <c r="O279" s="6">
        <f>IF(C$13&gt;0,$C223*O$263*24*Input!$F$58/C$13,0)</f>
        <v>7.6915985985584019</v>
      </c>
      <c r="P279" s="6">
        <f>IF(D$13&gt;0,$C223*P$263*24*Input!$F$58/D$13,0)</f>
        <v>0.8654719892136552</v>
      </c>
      <c r="Q279" s="6">
        <f>IF(E$13&gt;0,$C223*Q$263*24*Input!$F$58/E$13,0)</f>
        <v>6.8132277340638536E-2</v>
      </c>
      <c r="S279" s="6">
        <f>IF(C$13&gt;0,$C223*S$263*24*Input!$F$58/C$13,0)</f>
        <v>7.6915985985584019</v>
      </c>
      <c r="T279" s="6">
        <f>IF(D$13&gt;0,$C223*T$263*24*Input!$F$58/D$13,0)</f>
        <v>0.8654719892136552</v>
      </c>
      <c r="U279" s="6">
        <f>IF(E$13&gt;0,$C223*U$263*24*Input!$F$58/E$13,0)</f>
        <v>6.8132277340638536E-2</v>
      </c>
      <c r="W279" s="6">
        <f>IF(C$13&gt;0,$C223*W$263*24*Input!$F$58/C$13,0)</f>
        <v>9.9957126785504826</v>
      </c>
      <c r="X279" s="6">
        <f>IF(D$13&gt;0,$C223*X$263*24*Input!$F$58/D$13,0)</f>
        <v>0.3291697502171233</v>
      </c>
      <c r="Y279" s="6">
        <f>IF(E$13&gt;0,$C223*Y$263*24*Input!$F$58/E$13,0)</f>
        <v>4.1593008980396282E-3</v>
      </c>
      <c r="AA279" s="6">
        <f>IF(C$13&gt;0,$C223*AA$263*24*Input!$F$58/C$13,0)</f>
        <v>7.6915985985584019</v>
      </c>
      <c r="AB279" s="6">
        <f>IF(D$13&gt;0,$C223*AB$263*24*Input!$F$58/D$13,0)</f>
        <v>0.8654719892136552</v>
      </c>
      <c r="AC279" s="6">
        <f>IF(E$13&gt;0,$C223*AC$263*24*Input!$F$58/E$13,0)</f>
        <v>6.8132277340638536E-2</v>
      </c>
      <c r="AE279" s="6">
        <f>IF(C$13&gt;0,$C223*AE$263*24*Input!$F$58/C$13,0)</f>
        <v>7.6915985985584019</v>
      </c>
      <c r="AF279" s="6">
        <f>IF(D$13&gt;0,$C223*AF$263*24*Input!$F$58/D$13,0)</f>
        <v>0.8654719892136552</v>
      </c>
      <c r="AG279" s="6">
        <f>IF(E$13&gt;0,$C223*AG$263*24*Input!$F$58/E$13,0)</f>
        <v>6.8132277340638536E-2</v>
      </c>
      <c r="AI279" s="6">
        <f>IF(C$13&gt;0,$C223*AI$263*24*Input!$F$58/C$13,0)</f>
        <v>7.6915985985584019</v>
      </c>
      <c r="AJ279" s="6">
        <f>IF(D$13&gt;0,$C223*AJ$263*24*Input!$F$58/D$13,0)</f>
        <v>0.8654719892136552</v>
      </c>
      <c r="AK279" s="6">
        <f>IF(E$13&gt;0,$C223*AK$263*24*Input!$F$58/E$13,0)</f>
        <v>6.8132277340638536E-2</v>
      </c>
      <c r="AL279" s="10"/>
    </row>
    <row r="280" spans="1:38" x14ac:dyDescent="0.25">
      <c r="A280" s="11" t="s">
        <v>175</v>
      </c>
      <c r="C280" s="6">
        <f>IF(C$13&gt;0,$C224*C$263*24*Input!$F$58/C$13,0)</f>
        <v>13.555123746612391</v>
      </c>
      <c r="D280" s="6">
        <f>IF(D$13&gt;0,$C224*D$263*24*Input!$F$58/D$13,0)</f>
        <v>0</v>
      </c>
      <c r="E280" s="6">
        <f>IF(E$13&gt;0,$C224*E$263*24*Input!$F$58/E$13,0)</f>
        <v>3.5952702958181634E-2</v>
      </c>
      <c r="G280" s="6">
        <f>IF(C$13&gt;0,$C224*G$263*24*Input!$F$58/C$13,0)</f>
        <v>12.338709434201665</v>
      </c>
      <c r="H280" s="6">
        <f>IF(D$13&gt;0,$C224*H$263*24*Input!$F$58/D$13,0)</f>
        <v>0.4063271957759797</v>
      </c>
      <c r="I280" s="6">
        <f>IF(E$13&gt;0,$C224*I$263*24*Input!$F$58/E$13,0)</f>
        <v>5.1342417375053219E-3</v>
      </c>
      <c r="K280" s="6">
        <f>IF(C$13&gt;0,$C224*K$263*24*Input!$F$58/C$13,0)</f>
        <v>12.338709434201665</v>
      </c>
      <c r="L280" s="6">
        <f>IF(D$13&gt;0,$C224*L$263*24*Input!$F$58/D$13,0)</f>
        <v>0.4063271957759797</v>
      </c>
      <c r="M280" s="6">
        <f>IF(E$13&gt;0,$C224*M$263*24*Input!$F$58/E$13,0)</f>
        <v>5.1342417375053219E-3</v>
      </c>
      <c r="O280" s="6">
        <f>IF(C$13&gt;0,$C224*O$263*24*Input!$F$58/C$13,0)</f>
        <v>9.4945106211163441</v>
      </c>
      <c r="P280" s="6">
        <f>IF(D$13&gt;0,$C224*P$263*24*Input!$F$58/D$13,0)</f>
        <v>1.0683387710076102</v>
      </c>
      <c r="Q280" s="6">
        <f>IF(E$13&gt;0,$C224*Q$263*24*Input!$F$58/E$13,0)</f>
        <v>8.410249476263347E-2</v>
      </c>
      <c r="S280" s="6">
        <f>IF(C$13&gt;0,$C224*S$263*24*Input!$F$58/C$13,0)</f>
        <v>9.4945106211163441</v>
      </c>
      <c r="T280" s="6">
        <f>IF(D$13&gt;0,$C224*T$263*24*Input!$F$58/D$13,0)</f>
        <v>1.0683387710076102</v>
      </c>
      <c r="U280" s="6">
        <f>IF(E$13&gt;0,$C224*U$263*24*Input!$F$58/E$13,0)</f>
        <v>8.410249476263347E-2</v>
      </c>
      <c r="W280" s="6">
        <f>IF(C$13&gt;0,$C224*W$263*24*Input!$F$58/C$13,0)</f>
        <v>12.338709434201665</v>
      </c>
      <c r="X280" s="6">
        <f>IF(D$13&gt;0,$C224*X$263*24*Input!$F$58/D$13,0)</f>
        <v>0.4063271957759797</v>
      </c>
      <c r="Y280" s="6">
        <f>IF(E$13&gt;0,$C224*Y$263*24*Input!$F$58/E$13,0)</f>
        <v>5.1342417375053219E-3</v>
      </c>
      <c r="AA280" s="6">
        <f>IF(C$13&gt;0,$C224*AA$263*24*Input!$F$58/C$13,0)</f>
        <v>9.4945106211163441</v>
      </c>
      <c r="AB280" s="6">
        <f>IF(D$13&gt;0,$C224*AB$263*24*Input!$F$58/D$13,0)</f>
        <v>1.0683387710076102</v>
      </c>
      <c r="AC280" s="6">
        <f>IF(E$13&gt;0,$C224*AC$263*24*Input!$F$58/E$13,0)</f>
        <v>8.410249476263347E-2</v>
      </c>
      <c r="AE280" s="6">
        <f>IF(C$13&gt;0,$C224*AE$263*24*Input!$F$58/C$13,0)</f>
        <v>9.4945106211163441</v>
      </c>
      <c r="AF280" s="6">
        <f>IF(D$13&gt;0,$C224*AF$263*24*Input!$F$58/D$13,0)</f>
        <v>1.0683387710076102</v>
      </c>
      <c r="AG280" s="6">
        <f>IF(E$13&gt;0,$C224*AG$263*24*Input!$F$58/E$13,0)</f>
        <v>8.410249476263347E-2</v>
      </c>
      <c r="AI280" s="6">
        <f>IF(C$13&gt;0,$C224*AI$263*24*Input!$F$58/C$13,0)</f>
        <v>9.4945106211163441</v>
      </c>
      <c r="AJ280" s="6">
        <f>IF(D$13&gt;0,$C224*AJ$263*24*Input!$F$58/D$13,0)</f>
        <v>1.0683387710076102</v>
      </c>
      <c r="AK280" s="6">
        <f>IF(E$13&gt;0,$C224*AK$263*24*Input!$F$58/E$13,0)</f>
        <v>8.410249476263347E-2</v>
      </c>
      <c r="AL280" s="10"/>
    </row>
    <row r="281" spans="1:38" x14ac:dyDescent="0.25">
      <c r="A281" s="11" t="s">
        <v>176</v>
      </c>
      <c r="C281" s="6">
        <f>IF(C$13&gt;0,$C225*C$263*24*Input!$F$58/C$13,0)</f>
        <v>10.981142153956627</v>
      </c>
      <c r="D281" s="6">
        <f>IF(D$13&gt;0,$C225*D$263*24*Input!$F$58/D$13,0)</f>
        <v>0</v>
      </c>
      <c r="E281" s="6">
        <f>IF(E$13&gt;0,$C225*E$263*24*Input!$F$58/E$13,0)</f>
        <v>2.9125646462758094E-2</v>
      </c>
      <c r="G281" s="6">
        <f>IF(C$13&gt;0,$C225*G$263*24*Input!$F$58/C$13,0)</f>
        <v>9.9957126785504826</v>
      </c>
      <c r="H281" s="6">
        <f>IF(D$13&gt;0,$C225*H$263*24*Input!$F$58/D$13,0)</f>
        <v>0.3291697502171233</v>
      </c>
      <c r="I281" s="6">
        <f>IF(E$13&gt;0,$C225*I$263*24*Input!$F$58/E$13,0)</f>
        <v>4.1593008980396282E-3</v>
      </c>
      <c r="K281" s="6">
        <f>IF(C$13&gt;0,$C225*K$263*24*Input!$F$58/C$13,0)</f>
        <v>9.9957126785504826</v>
      </c>
      <c r="L281" s="6">
        <f>IF(D$13&gt;0,$C225*L$263*24*Input!$F$58/D$13,0)</f>
        <v>0.3291697502171233</v>
      </c>
      <c r="M281" s="6">
        <f>IF(E$13&gt;0,$C225*M$263*24*Input!$F$58/E$13,0)</f>
        <v>4.1593008980396282E-3</v>
      </c>
      <c r="O281" s="6">
        <f>IF(C$13&gt;0,$C225*O$263*24*Input!$F$58/C$13,0)</f>
        <v>7.6915985985584019</v>
      </c>
      <c r="P281" s="6">
        <f>IF(D$13&gt;0,$C225*P$263*24*Input!$F$58/D$13,0)</f>
        <v>0.8654719892136552</v>
      </c>
      <c r="Q281" s="6">
        <f>IF(E$13&gt;0,$C225*Q$263*24*Input!$F$58/E$13,0)</f>
        <v>6.8132277340638536E-2</v>
      </c>
      <c r="S281" s="6">
        <f>IF(C$13&gt;0,$C225*S$263*24*Input!$F$58/C$13,0)</f>
        <v>7.6915985985584019</v>
      </c>
      <c r="T281" s="6">
        <f>IF(D$13&gt;0,$C225*T$263*24*Input!$F$58/D$13,0)</f>
        <v>0.8654719892136552</v>
      </c>
      <c r="U281" s="6">
        <f>IF(E$13&gt;0,$C225*U$263*24*Input!$F$58/E$13,0)</f>
        <v>6.8132277340638536E-2</v>
      </c>
      <c r="W281" s="6">
        <f>IF(C$13&gt;0,$C225*W$263*24*Input!$F$58/C$13,0)</f>
        <v>9.9957126785504826</v>
      </c>
      <c r="X281" s="6">
        <f>IF(D$13&gt;0,$C225*X$263*24*Input!$F$58/D$13,0)</f>
        <v>0.3291697502171233</v>
      </c>
      <c r="Y281" s="6">
        <f>IF(E$13&gt;0,$C225*Y$263*24*Input!$F$58/E$13,0)</f>
        <v>4.1593008980396282E-3</v>
      </c>
      <c r="AA281" s="6">
        <f>IF(C$13&gt;0,$C225*AA$263*24*Input!$F$58/C$13,0)</f>
        <v>7.6915985985584019</v>
      </c>
      <c r="AB281" s="6">
        <f>IF(D$13&gt;0,$C225*AB$263*24*Input!$F$58/D$13,0)</f>
        <v>0.8654719892136552</v>
      </c>
      <c r="AC281" s="6">
        <f>IF(E$13&gt;0,$C225*AC$263*24*Input!$F$58/E$13,0)</f>
        <v>6.8132277340638536E-2</v>
      </c>
      <c r="AE281" s="6">
        <f>IF(C$13&gt;0,$C225*AE$263*24*Input!$F$58/C$13,0)</f>
        <v>7.6915985985584019</v>
      </c>
      <c r="AF281" s="6">
        <f>IF(D$13&gt;0,$C225*AF$263*24*Input!$F$58/D$13,0)</f>
        <v>0.8654719892136552</v>
      </c>
      <c r="AG281" s="6">
        <f>IF(E$13&gt;0,$C225*AG$263*24*Input!$F$58/E$13,0)</f>
        <v>6.8132277340638536E-2</v>
      </c>
      <c r="AI281" s="6">
        <f>IF(C$13&gt;0,$C225*AI$263*24*Input!$F$58/C$13,0)</f>
        <v>7.6915985985584019</v>
      </c>
      <c r="AJ281" s="6">
        <f>IF(D$13&gt;0,$C225*AJ$263*24*Input!$F$58/D$13,0)</f>
        <v>0.8654719892136552</v>
      </c>
      <c r="AK281" s="6">
        <f>IF(E$13&gt;0,$C225*AK$263*24*Input!$F$58/E$13,0)</f>
        <v>6.8132277340638536E-2</v>
      </c>
      <c r="AL281" s="10"/>
    </row>
    <row r="282" spans="1:38" x14ac:dyDescent="0.25">
      <c r="A282" s="11" t="s">
        <v>192</v>
      </c>
      <c r="C282" s="6">
        <f>IF(C$13&gt;0,$C226*C$263*24*Input!$F$58/C$13,0)</f>
        <v>13.755501818861285</v>
      </c>
      <c r="D282" s="6">
        <f>IF(D$13&gt;0,$C226*D$263*24*Input!$F$58/D$13,0)</f>
        <v>0</v>
      </c>
      <c r="E282" s="6">
        <f>IF(E$13&gt;0,$C226*E$263*24*Input!$F$58/E$13,0)</f>
        <v>3.6484172345371699E-2</v>
      </c>
      <c r="G282" s="6">
        <f>IF(C$13&gt;0,$C226*G$263*24*Input!$F$58/C$13,0)</f>
        <v>12.521105910743048</v>
      </c>
      <c r="H282" s="6">
        <f>IF(D$13&gt;0,$C226*H$263*24*Input!$F$58/D$13,0)</f>
        <v>0.41233371122459295</v>
      </c>
      <c r="I282" s="6">
        <f>IF(E$13&gt;0,$C226*I$263*24*Input!$F$58/E$13,0)</f>
        <v>5.210138459737626E-3</v>
      </c>
      <c r="K282" s="6">
        <f>IF(C$13&gt;0,$C226*K$263*24*Input!$F$58/C$13,0)</f>
        <v>12.521105910743048</v>
      </c>
      <c r="L282" s="6">
        <f>IF(D$13&gt;0,$C226*L$263*24*Input!$F$58/D$13,0)</f>
        <v>0.41233371122459295</v>
      </c>
      <c r="M282" s="6">
        <f>IF(E$13&gt;0,$C226*M$263*24*Input!$F$58/E$13,0)</f>
        <v>5.210138459737626E-3</v>
      </c>
      <c r="O282" s="6">
        <f>IF(C$13&gt;0,$C226*O$263*24*Input!$F$58/C$13,0)</f>
        <v>9.634862842960235</v>
      </c>
      <c r="P282" s="6">
        <f>IF(D$13&gt;0,$C226*P$263*24*Input!$F$58/D$13,0)</f>
        <v>1.0841314459728062</v>
      </c>
      <c r="Q282" s="6">
        <f>IF(E$13&gt;0,$C226*Q$263*24*Input!$F$58/E$13,0)</f>
        <v>8.5345736512903045E-2</v>
      </c>
      <c r="S282" s="6">
        <f>IF(C$13&gt;0,$C226*S$263*24*Input!$F$58/C$13,0)</f>
        <v>9.634862842960235</v>
      </c>
      <c r="T282" s="6">
        <f>IF(D$13&gt;0,$C226*T$263*24*Input!$F$58/D$13,0)</f>
        <v>1.0841314459728062</v>
      </c>
      <c r="U282" s="6">
        <f>IF(E$13&gt;0,$C226*U$263*24*Input!$F$58/E$13,0)</f>
        <v>8.5345736512903045E-2</v>
      </c>
      <c r="W282" s="6">
        <f>IF(C$13&gt;0,$C226*W$263*24*Input!$F$58/C$13,0)</f>
        <v>12.521105910743048</v>
      </c>
      <c r="X282" s="6">
        <f>IF(D$13&gt;0,$C226*X$263*24*Input!$F$58/D$13,0)</f>
        <v>0.41233371122459295</v>
      </c>
      <c r="Y282" s="6">
        <f>IF(E$13&gt;0,$C226*Y$263*24*Input!$F$58/E$13,0)</f>
        <v>5.210138459737626E-3</v>
      </c>
      <c r="AA282" s="6">
        <f>IF(C$13&gt;0,$C226*AA$263*24*Input!$F$58/C$13,0)</f>
        <v>9.634862842960235</v>
      </c>
      <c r="AB282" s="6">
        <f>IF(D$13&gt;0,$C226*AB$263*24*Input!$F$58/D$13,0)</f>
        <v>1.0841314459728062</v>
      </c>
      <c r="AC282" s="6">
        <f>IF(E$13&gt;0,$C226*AC$263*24*Input!$F$58/E$13,0)</f>
        <v>8.5345736512903045E-2</v>
      </c>
      <c r="AE282" s="6">
        <f>IF(C$13&gt;0,$C226*AE$263*24*Input!$F$58/C$13,0)</f>
        <v>9.634862842960235</v>
      </c>
      <c r="AF282" s="6">
        <f>IF(D$13&gt;0,$C226*AF$263*24*Input!$F$58/D$13,0)</f>
        <v>1.0841314459728062</v>
      </c>
      <c r="AG282" s="6">
        <f>IF(E$13&gt;0,$C226*AG$263*24*Input!$F$58/E$13,0)</f>
        <v>8.5345736512903045E-2</v>
      </c>
      <c r="AI282" s="6">
        <f>IF(C$13&gt;0,$C226*AI$263*24*Input!$F$58/C$13,0)</f>
        <v>9.634862842960235</v>
      </c>
      <c r="AJ282" s="6">
        <f>IF(D$13&gt;0,$C226*AJ$263*24*Input!$F$58/D$13,0)</f>
        <v>1.0841314459728062</v>
      </c>
      <c r="AK282" s="6">
        <f>IF(E$13&gt;0,$C226*AK$263*24*Input!$F$58/E$13,0)</f>
        <v>8.5345736512903045E-2</v>
      </c>
      <c r="AL282" s="10"/>
    </row>
    <row r="283" spans="1:38" x14ac:dyDescent="0.25">
      <c r="A283" s="11" t="s">
        <v>177</v>
      </c>
      <c r="C283" s="6">
        <f>IF(C$13&gt;0,$C227*C$263*24*Input!$F$58/C$13,0)</f>
        <v>10.981142153956627</v>
      </c>
      <c r="D283" s="6">
        <f>IF(D$13&gt;0,$C227*D$263*24*Input!$F$58/D$13,0)</f>
        <v>0</v>
      </c>
      <c r="E283" s="6">
        <f>IF(E$13&gt;0,$C227*E$263*24*Input!$F$58/E$13,0)</f>
        <v>2.9125646462758094E-2</v>
      </c>
      <c r="G283" s="6">
        <f>IF(C$13&gt;0,$C227*G$263*24*Input!$F$58/C$13,0)</f>
        <v>9.9957126785504826</v>
      </c>
      <c r="H283" s="6">
        <f>IF(D$13&gt;0,$C227*H$263*24*Input!$F$58/D$13,0)</f>
        <v>0.3291697502171233</v>
      </c>
      <c r="I283" s="6">
        <f>IF(E$13&gt;0,$C227*I$263*24*Input!$F$58/E$13,0)</f>
        <v>4.1593008980396282E-3</v>
      </c>
      <c r="K283" s="6">
        <f>IF(C$13&gt;0,$C227*K$263*24*Input!$F$58/C$13,0)</f>
        <v>9.9957126785504826</v>
      </c>
      <c r="L283" s="6">
        <f>IF(D$13&gt;0,$C227*L$263*24*Input!$F$58/D$13,0)</f>
        <v>0.3291697502171233</v>
      </c>
      <c r="M283" s="6">
        <f>IF(E$13&gt;0,$C227*M$263*24*Input!$F$58/E$13,0)</f>
        <v>4.1593008980396282E-3</v>
      </c>
      <c r="O283" s="6">
        <f>IF(C$13&gt;0,$C227*O$263*24*Input!$F$58/C$13,0)</f>
        <v>7.6915985985584019</v>
      </c>
      <c r="P283" s="6">
        <f>IF(D$13&gt;0,$C227*P$263*24*Input!$F$58/D$13,0)</f>
        <v>0.8654719892136552</v>
      </c>
      <c r="Q283" s="6">
        <f>IF(E$13&gt;0,$C227*Q$263*24*Input!$F$58/E$13,0)</f>
        <v>6.8132277340638536E-2</v>
      </c>
      <c r="S283" s="6">
        <f>IF(C$13&gt;0,$C227*S$263*24*Input!$F$58/C$13,0)</f>
        <v>7.6915985985584019</v>
      </c>
      <c r="T283" s="6">
        <f>IF(D$13&gt;0,$C227*T$263*24*Input!$F$58/D$13,0)</f>
        <v>0.8654719892136552</v>
      </c>
      <c r="U283" s="6">
        <f>IF(E$13&gt;0,$C227*U$263*24*Input!$F$58/E$13,0)</f>
        <v>6.8132277340638536E-2</v>
      </c>
      <c r="W283" s="6">
        <f>IF(C$13&gt;0,$C227*W$263*24*Input!$F$58/C$13,0)</f>
        <v>9.9957126785504826</v>
      </c>
      <c r="X283" s="6">
        <f>IF(D$13&gt;0,$C227*X$263*24*Input!$F$58/D$13,0)</f>
        <v>0.3291697502171233</v>
      </c>
      <c r="Y283" s="6">
        <f>IF(E$13&gt;0,$C227*Y$263*24*Input!$F$58/E$13,0)</f>
        <v>4.1593008980396282E-3</v>
      </c>
      <c r="AA283" s="6">
        <f>IF(C$13&gt;0,$C227*AA$263*24*Input!$F$58/C$13,0)</f>
        <v>7.6915985985584019</v>
      </c>
      <c r="AB283" s="6">
        <f>IF(D$13&gt;0,$C227*AB$263*24*Input!$F$58/D$13,0)</f>
        <v>0.8654719892136552</v>
      </c>
      <c r="AC283" s="6">
        <f>IF(E$13&gt;0,$C227*AC$263*24*Input!$F$58/E$13,0)</f>
        <v>6.8132277340638536E-2</v>
      </c>
      <c r="AE283" s="6">
        <f>IF(C$13&gt;0,$C227*AE$263*24*Input!$F$58/C$13,0)</f>
        <v>7.6915985985584019</v>
      </c>
      <c r="AF283" s="6">
        <f>IF(D$13&gt;0,$C227*AF$263*24*Input!$F$58/D$13,0)</f>
        <v>0.8654719892136552</v>
      </c>
      <c r="AG283" s="6">
        <f>IF(E$13&gt;0,$C227*AG$263*24*Input!$F$58/E$13,0)</f>
        <v>6.8132277340638536E-2</v>
      </c>
      <c r="AI283" s="6">
        <f>IF(C$13&gt;0,$C227*AI$263*24*Input!$F$58/C$13,0)</f>
        <v>7.6915985985584019</v>
      </c>
      <c r="AJ283" s="6">
        <f>IF(D$13&gt;0,$C227*AJ$263*24*Input!$F$58/D$13,0)</f>
        <v>0.8654719892136552</v>
      </c>
      <c r="AK283" s="6">
        <f>IF(E$13&gt;0,$C227*AK$263*24*Input!$F$58/E$13,0)</f>
        <v>6.8132277340638536E-2</v>
      </c>
      <c r="AL283" s="10"/>
    </row>
    <row r="284" spans="1:38" x14ac:dyDescent="0.25">
      <c r="A284" s="11" t="s">
        <v>178</v>
      </c>
      <c r="C284" s="6">
        <f>IF(C$13&gt;0,$C228*C$263*24*Input!$F$58/C$13,0)</f>
        <v>10.981142153956627</v>
      </c>
      <c r="D284" s="6">
        <f>IF(D$13&gt;0,$C228*D$263*24*Input!$F$58/D$13,0)</f>
        <v>0</v>
      </c>
      <c r="E284" s="6">
        <f>IF(E$13&gt;0,$C228*E$263*24*Input!$F$58/E$13,0)</f>
        <v>2.9125646462758094E-2</v>
      </c>
      <c r="G284" s="6">
        <f>IF(C$13&gt;0,$C228*G$263*24*Input!$F$58/C$13,0)</f>
        <v>9.9957126785504826</v>
      </c>
      <c r="H284" s="6">
        <f>IF(D$13&gt;0,$C228*H$263*24*Input!$F$58/D$13,0)</f>
        <v>0.3291697502171233</v>
      </c>
      <c r="I284" s="6">
        <f>IF(E$13&gt;0,$C228*I$263*24*Input!$F$58/E$13,0)</f>
        <v>4.1593008980396282E-3</v>
      </c>
      <c r="K284" s="6">
        <f>IF(C$13&gt;0,$C228*K$263*24*Input!$F$58/C$13,0)</f>
        <v>9.9957126785504826</v>
      </c>
      <c r="L284" s="6">
        <f>IF(D$13&gt;0,$C228*L$263*24*Input!$F$58/D$13,0)</f>
        <v>0.3291697502171233</v>
      </c>
      <c r="M284" s="6">
        <f>IF(E$13&gt;0,$C228*M$263*24*Input!$F$58/E$13,0)</f>
        <v>4.1593008980396282E-3</v>
      </c>
      <c r="O284" s="6">
        <f>IF(C$13&gt;0,$C228*O$263*24*Input!$F$58/C$13,0)</f>
        <v>7.6915985985584019</v>
      </c>
      <c r="P284" s="6">
        <f>IF(D$13&gt;0,$C228*P$263*24*Input!$F$58/D$13,0)</f>
        <v>0.8654719892136552</v>
      </c>
      <c r="Q284" s="6">
        <f>IF(E$13&gt;0,$C228*Q$263*24*Input!$F$58/E$13,0)</f>
        <v>6.8132277340638536E-2</v>
      </c>
      <c r="S284" s="6">
        <f>IF(C$13&gt;0,$C228*S$263*24*Input!$F$58/C$13,0)</f>
        <v>7.6915985985584019</v>
      </c>
      <c r="T284" s="6">
        <f>IF(D$13&gt;0,$C228*T$263*24*Input!$F$58/D$13,0)</f>
        <v>0.8654719892136552</v>
      </c>
      <c r="U284" s="6">
        <f>IF(E$13&gt;0,$C228*U$263*24*Input!$F$58/E$13,0)</f>
        <v>6.8132277340638536E-2</v>
      </c>
      <c r="W284" s="6">
        <f>IF(C$13&gt;0,$C228*W$263*24*Input!$F$58/C$13,0)</f>
        <v>9.9957126785504826</v>
      </c>
      <c r="X284" s="6">
        <f>IF(D$13&gt;0,$C228*X$263*24*Input!$F$58/D$13,0)</f>
        <v>0.3291697502171233</v>
      </c>
      <c r="Y284" s="6">
        <f>IF(E$13&gt;0,$C228*Y$263*24*Input!$F$58/E$13,0)</f>
        <v>4.1593008980396282E-3</v>
      </c>
      <c r="AA284" s="6">
        <f>IF(C$13&gt;0,$C228*AA$263*24*Input!$F$58/C$13,0)</f>
        <v>7.6915985985584019</v>
      </c>
      <c r="AB284" s="6">
        <f>IF(D$13&gt;0,$C228*AB$263*24*Input!$F$58/D$13,0)</f>
        <v>0.8654719892136552</v>
      </c>
      <c r="AC284" s="6">
        <f>IF(E$13&gt;0,$C228*AC$263*24*Input!$F$58/E$13,0)</f>
        <v>6.8132277340638536E-2</v>
      </c>
      <c r="AE284" s="6">
        <f>IF(C$13&gt;0,$C228*AE$263*24*Input!$F$58/C$13,0)</f>
        <v>7.6915985985584019</v>
      </c>
      <c r="AF284" s="6">
        <f>IF(D$13&gt;0,$C228*AF$263*24*Input!$F$58/D$13,0)</f>
        <v>0.8654719892136552</v>
      </c>
      <c r="AG284" s="6">
        <f>IF(E$13&gt;0,$C228*AG$263*24*Input!$F$58/E$13,0)</f>
        <v>6.8132277340638536E-2</v>
      </c>
      <c r="AI284" s="6">
        <f>IF(C$13&gt;0,$C228*AI$263*24*Input!$F$58/C$13,0)</f>
        <v>7.6915985985584019</v>
      </c>
      <c r="AJ284" s="6">
        <f>IF(D$13&gt;0,$C228*AJ$263*24*Input!$F$58/D$13,0)</f>
        <v>0.8654719892136552</v>
      </c>
      <c r="AK284" s="6">
        <f>IF(E$13&gt;0,$C228*AK$263*24*Input!$F$58/E$13,0)</f>
        <v>6.8132277340638536E-2</v>
      </c>
      <c r="AL284" s="10"/>
    </row>
    <row r="285" spans="1:38" x14ac:dyDescent="0.25">
      <c r="A285" s="11" t="s">
        <v>179</v>
      </c>
      <c r="C285" s="6">
        <f>IF(C$13&gt;0,$C229*C$263*24*Input!$F$58/C$13,0)</f>
        <v>12.891682625026682</v>
      </c>
      <c r="D285" s="6">
        <f>IF(D$13&gt;0,$C229*D$263*24*Input!$F$58/D$13,0)</f>
        <v>0</v>
      </c>
      <c r="E285" s="6">
        <f>IF(E$13&gt;0,$C229*E$263*24*Input!$F$58/E$13,0)</f>
        <v>3.4193036132522815E-2</v>
      </c>
      <c r="G285" s="6">
        <f>IF(C$13&gt;0,$C229*G$263*24*Input!$F$58/C$13,0)</f>
        <v>11.734804417990157</v>
      </c>
      <c r="H285" s="6">
        <f>IF(D$13&gt;0,$C229*H$263*24*Input!$F$58/D$13,0)</f>
        <v>0.38643994313737789</v>
      </c>
      <c r="I285" s="6">
        <f>IF(E$13&gt;0,$C229*I$263*24*Input!$F$58/E$13,0)</f>
        <v>4.8829517337771033E-3</v>
      </c>
      <c r="K285" s="6">
        <f>IF(C$13&gt;0,$C229*K$263*24*Input!$F$58/C$13,0)</f>
        <v>11.734804417990157</v>
      </c>
      <c r="L285" s="6">
        <f>IF(D$13&gt;0,$C229*L$263*24*Input!$F$58/D$13,0)</f>
        <v>0.38643994313737789</v>
      </c>
      <c r="M285" s="6">
        <f>IF(E$13&gt;0,$C229*M$263*24*Input!$F$58/E$13,0)</f>
        <v>4.8829517337771033E-3</v>
      </c>
      <c r="O285" s="6">
        <f>IF(C$13&gt;0,$C229*O$263*24*Input!$F$58/C$13,0)</f>
        <v>9.0298118921980546</v>
      </c>
      <c r="P285" s="6">
        <f>IF(D$13&gt;0,$C229*P$263*24*Input!$F$58/D$13,0)</f>
        <v>1.0160500655911122</v>
      </c>
      <c r="Q285" s="6">
        <f>IF(E$13&gt;0,$C229*Q$263*24*Input!$F$58/E$13,0)</f>
        <v>7.9986187564226499E-2</v>
      </c>
      <c r="S285" s="6">
        <f>IF(C$13&gt;0,$C229*S$263*24*Input!$F$58/C$13,0)</f>
        <v>9.0298118921980546</v>
      </c>
      <c r="T285" s="6">
        <f>IF(D$13&gt;0,$C229*T$263*24*Input!$F$58/D$13,0)</f>
        <v>1.0160500655911122</v>
      </c>
      <c r="U285" s="6">
        <f>IF(E$13&gt;0,$C229*U$263*24*Input!$F$58/E$13,0)</f>
        <v>7.9986187564226499E-2</v>
      </c>
      <c r="W285" s="6">
        <f>IF(C$13&gt;0,$C229*W$263*24*Input!$F$58/C$13,0)</f>
        <v>11.734804417990157</v>
      </c>
      <c r="X285" s="6">
        <f>IF(D$13&gt;0,$C229*X$263*24*Input!$F$58/D$13,0)</f>
        <v>0.38643994313737789</v>
      </c>
      <c r="Y285" s="6">
        <f>IF(E$13&gt;0,$C229*Y$263*24*Input!$F$58/E$13,0)</f>
        <v>4.8829517337771033E-3</v>
      </c>
      <c r="AA285" s="6">
        <f>IF(C$13&gt;0,$C229*AA$263*24*Input!$F$58/C$13,0)</f>
        <v>9.0298118921980546</v>
      </c>
      <c r="AB285" s="6">
        <f>IF(D$13&gt;0,$C229*AB$263*24*Input!$F$58/D$13,0)</f>
        <v>1.0160500655911122</v>
      </c>
      <c r="AC285" s="6">
        <f>IF(E$13&gt;0,$C229*AC$263*24*Input!$F$58/E$13,0)</f>
        <v>7.9986187564226499E-2</v>
      </c>
      <c r="AE285" s="6">
        <f>IF(C$13&gt;0,$C229*AE$263*24*Input!$F$58/C$13,0)</f>
        <v>9.0298118921980546</v>
      </c>
      <c r="AF285" s="6">
        <f>IF(D$13&gt;0,$C229*AF$263*24*Input!$F$58/D$13,0)</f>
        <v>1.0160500655911122</v>
      </c>
      <c r="AG285" s="6">
        <f>IF(E$13&gt;0,$C229*AG$263*24*Input!$F$58/E$13,0)</f>
        <v>7.9986187564226499E-2</v>
      </c>
      <c r="AI285" s="6">
        <f>IF(C$13&gt;0,$C229*AI$263*24*Input!$F$58/C$13,0)</f>
        <v>9.0298118921980546</v>
      </c>
      <c r="AJ285" s="6">
        <f>IF(D$13&gt;0,$C229*AJ$263*24*Input!$F$58/D$13,0)</f>
        <v>1.0160500655911122</v>
      </c>
      <c r="AK285" s="6">
        <f>IF(E$13&gt;0,$C229*AK$263*24*Input!$F$58/E$13,0)</f>
        <v>7.9986187564226499E-2</v>
      </c>
      <c r="AL285" s="10"/>
    </row>
    <row r="286" spans="1:38" x14ac:dyDescent="0.25">
      <c r="A286" s="11" t="s">
        <v>180</v>
      </c>
      <c r="C286" s="6">
        <f>IF(C$13&gt;0,$C230*C$263*24*Input!$F$58/C$13,0)</f>
        <v>13.276212761677206</v>
      </c>
      <c r="D286" s="6">
        <f>IF(D$13&gt;0,$C230*D$263*24*Input!$F$58/D$13,0)</f>
        <v>0</v>
      </c>
      <c r="E286" s="6">
        <f>IF(E$13&gt;0,$C230*E$263*24*Input!$F$58/E$13,0)</f>
        <v>3.5212938129722975E-2</v>
      </c>
      <c r="G286" s="6">
        <f>IF(C$13&gt;0,$C230*G$263*24*Input!$F$58/C$13,0)</f>
        <v>12.084827458245352</v>
      </c>
      <c r="H286" s="6">
        <f>IF(D$13&gt;0,$C230*H$263*24*Input!$F$58/D$13,0)</f>
        <v>0.39796658465222268</v>
      </c>
      <c r="I286" s="6">
        <f>IF(E$13&gt;0,$C230*I$263*24*Input!$F$58/E$13,0)</f>
        <v>5.0285992921340044E-3</v>
      </c>
      <c r="K286" s="6">
        <f>IF(C$13&gt;0,$C230*K$263*24*Input!$F$58/C$13,0)</f>
        <v>12.084827458245352</v>
      </c>
      <c r="L286" s="6">
        <f>IF(D$13&gt;0,$C230*L$263*24*Input!$F$58/D$13,0)</f>
        <v>0.39796658465222268</v>
      </c>
      <c r="M286" s="6">
        <f>IF(E$13&gt;0,$C230*M$263*24*Input!$F$58/E$13,0)</f>
        <v>5.0285992921340044E-3</v>
      </c>
      <c r="O286" s="6">
        <f>IF(C$13&gt;0,$C230*O$263*24*Input!$F$58/C$13,0)</f>
        <v>9.2991510391372447</v>
      </c>
      <c r="P286" s="6">
        <f>IF(D$13&gt;0,$C230*P$263*24*Input!$F$58/D$13,0)</f>
        <v>1.0463565726569204</v>
      </c>
      <c r="Q286" s="6">
        <f>IF(E$13&gt;0,$C230*Q$263*24*Input!$F$58/E$13,0)</f>
        <v>8.2371997122904078E-2</v>
      </c>
      <c r="S286" s="6">
        <f>IF(C$13&gt;0,$C230*S$263*24*Input!$F$58/C$13,0)</f>
        <v>9.2991510391372447</v>
      </c>
      <c r="T286" s="6">
        <f>IF(D$13&gt;0,$C230*T$263*24*Input!$F$58/D$13,0)</f>
        <v>1.0463565726569204</v>
      </c>
      <c r="U286" s="6">
        <f>IF(E$13&gt;0,$C230*U$263*24*Input!$F$58/E$13,0)</f>
        <v>8.2371997122904078E-2</v>
      </c>
      <c r="W286" s="6">
        <f>IF(C$13&gt;0,$C230*W$263*24*Input!$F$58/C$13,0)</f>
        <v>12.084827458245352</v>
      </c>
      <c r="X286" s="6">
        <f>IF(D$13&gt;0,$C230*X$263*24*Input!$F$58/D$13,0)</f>
        <v>0.39796658465222268</v>
      </c>
      <c r="Y286" s="6">
        <f>IF(E$13&gt;0,$C230*Y$263*24*Input!$F$58/E$13,0)</f>
        <v>5.0285992921340044E-3</v>
      </c>
      <c r="AA286" s="6">
        <f>IF(C$13&gt;0,$C230*AA$263*24*Input!$F$58/C$13,0)</f>
        <v>9.2991510391372447</v>
      </c>
      <c r="AB286" s="6">
        <f>IF(D$13&gt;0,$C230*AB$263*24*Input!$F$58/D$13,0)</f>
        <v>1.0463565726569204</v>
      </c>
      <c r="AC286" s="6">
        <f>IF(E$13&gt;0,$C230*AC$263*24*Input!$F$58/E$13,0)</f>
        <v>8.2371997122904078E-2</v>
      </c>
      <c r="AE286" s="6">
        <f>IF(C$13&gt;0,$C230*AE$263*24*Input!$F$58/C$13,0)</f>
        <v>9.2991510391372447</v>
      </c>
      <c r="AF286" s="6">
        <f>IF(D$13&gt;0,$C230*AF$263*24*Input!$F$58/D$13,0)</f>
        <v>1.0463565726569204</v>
      </c>
      <c r="AG286" s="6">
        <f>IF(E$13&gt;0,$C230*AG$263*24*Input!$F$58/E$13,0)</f>
        <v>8.2371997122904078E-2</v>
      </c>
      <c r="AI286" s="6">
        <f>IF(C$13&gt;0,$C230*AI$263*24*Input!$F$58/C$13,0)</f>
        <v>9.2991510391372447</v>
      </c>
      <c r="AJ286" s="6">
        <f>IF(D$13&gt;0,$C230*AJ$263*24*Input!$F$58/D$13,0)</f>
        <v>1.0463565726569204</v>
      </c>
      <c r="AK286" s="6">
        <f>IF(E$13&gt;0,$C230*AK$263*24*Input!$F$58/E$13,0)</f>
        <v>8.2371997122904078E-2</v>
      </c>
      <c r="AL286" s="10"/>
    </row>
    <row r="287" spans="1:38" x14ac:dyDescent="0.25">
      <c r="A287" s="11" t="s">
        <v>193</v>
      </c>
      <c r="C287" s="6">
        <f>IF(C$13&gt;0,$C231*C$263*24*Input!$F$58/C$13,0)</f>
        <v>11.691820619559339</v>
      </c>
      <c r="D287" s="6">
        <f>IF(D$13&gt;0,$C231*D$263*24*Input!$F$58/D$13,0)</f>
        <v>0</v>
      </c>
      <c r="E287" s="6">
        <f>IF(E$13&gt;0,$C231*E$263*24*Input!$F$58/E$13,0)</f>
        <v>3.1010602458012369E-2</v>
      </c>
      <c r="G287" s="6">
        <f>IF(C$13&gt;0,$C231*G$263*24*Input!$F$58/C$13,0)</f>
        <v>10.642616037909898</v>
      </c>
      <c r="H287" s="6">
        <f>IF(D$13&gt;0,$C231*H$263*24*Input!$F$58/D$13,0)</f>
        <v>0.35047298532029925</v>
      </c>
      <c r="I287" s="6">
        <f>IF(E$13&gt;0,$C231*I$263*24*Input!$F$58/E$13,0)</f>
        <v>4.4284828773598524E-3</v>
      </c>
      <c r="K287" s="6">
        <f>IF(C$13&gt;0,$C231*K$263*24*Input!$F$58/C$13,0)</f>
        <v>10.642616037909898</v>
      </c>
      <c r="L287" s="6">
        <f>IF(D$13&gt;0,$C231*L$263*24*Input!$F$58/D$13,0)</f>
        <v>0.35047298532029925</v>
      </c>
      <c r="M287" s="6">
        <f>IF(E$13&gt;0,$C231*M$263*24*Input!$F$58/E$13,0)</f>
        <v>4.4284828773598524E-3</v>
      </c>
      <c r="O287" s="6">
        <f>IF(C$13&gt;0,$C231*O$263*24*Input!$F$58/C$13,0)</f>
        <v>8.1893841124346505</v>
      </c>
      <c r="P287" s="6">
        <f>IF(D$13&gt;0,$C231*P$263*24*Input!$F$58/D$13,0)</f>
        <v>0.92148367695005984</v>
      </c>
      <c r="Q287" s="6">
        <f>IF(E$13&gt;0,$C231*Q$263*24*Input!$F$58/E$13,0)</f>
        <v>7.2541667697270704E-2</v>
      </c>
      <c r="S287" s="6">
        <f>IF(C$13&gt;0,$C231*S$263*24*Input!$F$58/C$13,0)</f>
        <v>8.1893841124346505</v>
      </c>
      <c r="T287" s="6">
        <f>IF(D$13&gt;0,$C231*T$263*24*Input!$F$58/D$13,0)</f>
        <v>0.92148367695005984</v>
      </c>
      <c r="U287" s="6">
        <f>IF(E$13&gt;0,$C231*U$263*24*Input!$F$58/E$13,0)</f>
        <v>7.2541667697270704E-2</v>
      </c>
      <c r="W287" s="6">
        <f>IF(C$13&gt;0,$C231*W$263*24*Input!$F$58/C$13,0)</f>
        <v>10.642616037909898</v>
      </c>
      <c r="X287" s="6">
        <f>IF(D$13&gt;0,$C231*X$263*24*Input!$F$58/D$13,0)</f>
        <v>0.35047298532029925</v>
      </c>
      <c r="Y287" s="6">
        <f>IF(E$13&gt;0,$C231*Y$263*24*Input!$F$58/E$13,0)</f>
        <v>4.4284828773598524E-3</v>
      </c>
      <c r="AA287" s="6">
        <f>IF(C$13&gt;0,$C231*AA$263*24*Input!$F$58/C$13,0)</f>
        <v>8.1893841124346505</v>
      </c>
      <c r="AB287" s="6">
        <f>IF(D$13&gt;0,$C231*AB$263*24*Input!$F$58/D$13,0)</f>
        <v>0.92148367695005984</v>
      </c>
      <c r="AC287" s="6">
        <f>IF(E$13&gt;0,$C231*AC$263*24*Input!$F$58/E$13,0)</f>
        <v>7.2541667697270704E-2</v>
      </c>
      <c r="AE287" s="6">
        <f>IF(C$13&gt;0,$C231*AE$263*24*Input!$F$58/C$13,0)</f>
        <v>8.1893841124346505</v>
      </c>
      <c r="AF287" s="6">
        <f>IF(D$13&gt;0,$C231*AF$263*24*Input!$F$58/D$13,0)</f>
        <v>0.92148367695005984</v>
      </c>
      <c r="AG287" s="6">
        <f>IF(E$13&gt;0,$C231*AG$263*24*Input!$F$58/E$13,0)</f>
        <v>7.2541667697270704E-2</v>
      </c>
      <c r="AI287" s="6">
        <f>IF(C$13&gt;0,$C231*AI$263*24*Input!$F$58/C$13,0)</f>
        <v>8.1893841124346505</v>
      </c>
      <c r="AJ287" s="6">
        <f>IF(D$13&gt;0,$C231*AJ$263*24*Input!$F$58/D$13,0)</f>
        <v>0.92148367695005984</v>
      </c>
      <c r="AK287" s="6">
        <f>IF(E$13&gt;0,$C231*AK$263*24*Input!$F$58/E$13,0)</f>
        <v>7.2541667697270704E-2</v>
      </c>
      <c r="AL287" s="10"/>
    </row>
    <row r="288" spans="1:38" x14ac:dyDescent="0.25">
      <c r="A288" s="11" t="s">
        <v>184</v>
      </c>
      <c r="C288" s="6">
        <f>IF(C$13&gt;0,$C232*C$263*24*Input!$F$58/C$13,0)</f>
        <v>-10.981142153956627</v>
      </c>
      <c r="D288" s="6">
        <f>IF(D$13&gt;0,$C232*D$263*24*Input!$F$58/D$13,0)</f>
        <v>0</v>
      </c>
      <c r="E288" s="6">
        <f>IF(E$13&gt;0,$C232*E$263*24*Input!$F$58/E$13,0)</f>
        <v>-2.9125646462758094E-2</v>
      </c>
      <c r="G288" s="6">
        <f>IF(C$13&gt;0,$C232*G$263*24*Input!$F$58/C$13,0)</f>
        <v>-9.9957126785504826</v>
      </c>
      <c r="H288" s="6">
        <f>IF(D$13&gt;0,$C232*H$263*24*Input!$F$58/D$13,0)</f>
        <v>-0.3291697502171233</v>
      </c>
      <c r="I288" s="6">
        <f>IF(E$13&gt;0,$C232*I$263*24*Input!$F$58/E$13,0)</f>
        <v>-4.1593008980396282E-3</v>
      </c>
      <c r="K288" s="6">
        <f>IF(C$13&gt;0,$C232*K$263*24*Input!$F$58/C$13,0)</f>
        <v>-9.9957126785504826</v>
      </c>
      <c r="L288" s="6">
        <f>IF(D$13&gt;0,$C232*L$263*24*Input!$F$58/D$13,0)</f>
        <v>-0.3291697502171233</v>
      </c>
      <c r="M288" s="6">
        <f>IF(E$13&gt;0,$C232*M$263*24*Input!$F$58/E$13,0)</f>
        <v>-4.1593008980396282E-3</v>
      </c>
      <c r="O288" s="6">
        <f>IF(C$13&gt;0,$C232*O$263*24*Input!$F$58/C$13,0)</f>
        <v>-7.6915985985584019</v>
      </c>
      <c r="P288" s="6">
        <f>IF(D$13&gt;0,$C232*P$263*24*Input!$F$58/D$13,0)</f>
        <v>-0.8654719892136552</v>
      </c>
      <c r="Q288" s="6">
        <f>IF(E$13&gt;0,$C232*Q$263*24*Input!$F$58/E$13,0)</f>
        <v>-6.8132277340638536E-2</v>
      </c>
      <c r="S288" s="6">
        <f>IF(C$13&gt;0,$C232*S$263*24*Input!$F$58/C$13,0)</f>
        <v>-7.6915985985584019</v>
      </c>
      <c r="T288" s="6">
        <f>IF(D$13&gt;0,$C232*T$263*24*Input!$F$58/D$13,0)</f>
        <v>-0.8654719892136552</v>
      </c>
      <c r="U288" s="6">
        <f>IF(E$13&gt;0,$C232*U$263*24*Input!$F$58/E$13,0)</f>
        <v>-6.8132277340638536E-2</v>
      </c>
      <c r="W288" s="6">
        <f>IF(C$13&gt;0,$C232*W$263*24*Input!$F$58/C$13,0)</f>
        <v>-9.9957126785504826</v>
      </c>
      <c r="X288" s="6">
        <f>IF(D$13&gt;0,$C232*X$263*24*Input!$F$58/D$13,0)</f>
        <v>-0.3291697502171233</v>
      </c>
      <c r="Y288" s="6">
        <f>IF(E$13&gt;0,$C232*Y$263*24*Input!$F$58/E$13,0)</f>
        <v>-4.1593008980396282E-3</v>
      </c>
      <c r="AA288" s="6">
        <f>IF(C$13&gt;0,$C232*AA$263*24*Input!$F$58/C$13,0)</f>
        <v>-7.6915985985584019</v>
      </c>
      <c r="AB288" s="6">
        <f>IF(D$13&gt;0,$C232*AB$263*24*Input!$F$58/D$13,0)</f>
        <v>-0.8654719892136552</v>
      </c>
      <c r="AC288" s="6">
        <f>IF(E$13&gt;0,$C232*AC$263*24*Input!$F$58/E$13,0)</f>
        <v>-6.8132277340638536E-2</v>
      </c>
      <c r="AE288" s="6">
        <f>IF(C$13&gt;0,$C232*AE$263*24*Input!$F$58/C$13,0)</f>
        <v>-7.6915985985584019</v>
      </c>
      <c r="AF288" s="6">
        <f>IF(D$13&gt;0,$C232*AF$263*24*Input!$F$58/D$13,0)</f>
        <v>-0.8654719892136552</v>
      </c>
      <c r="AG288" s="6">
        <f>IF(E$13&gt;0,$C232*AG$263*24*Input!$F$58/E$13,0)</f>
        <v>-6.8132277340638536E-2</v>
      </c>
      <c r="AI288" s="6">
        <f>IF(C$13&gt;0,$C232*AI$263*24*Input!$F$58/C$13,0)</f>
        <v>-7.6915985985584019</v>
      </c>
      <c r="AJ288" s="6">
        <f>IF(D$13&gt;0,$C232*AJ$263*24*Input!$F$58/D$13,0)</f>
        <v>-0.8654719892136552</v>
      </c>
      <c r="AK288" s="6">
        <f>IF(E$13&gt;0,$C232*AK$263*24*Input!$F$58/E$13,0)</f>
        <v>-6.8132277340638536E-2</v>
      </c>
      <c r="AL288" s="10"/>
    </row>
    <row r="289" spans="1:38" x14ac:dyDescent="0.25">
      <c r="A289" s="11" t="s">
        <v>186</v>
      </c>
      <c r="C289" s="6">
        <f>IF(C$13&gt;0,$C233*C$263*24*Input!$F$58/C$13,0)</f>
        <v>-10.981142153956627</v>
      </c>
      <c r="D289" s="6">
        <f>IF(D$13&gt;0,$C233*D$263*24*Input!$F$58/D$13,0)</f>
        <v>0</v>
      </c>
      <c r="E289" s="6">
        <f>IF(E$13&gt;0,$C233*E$263*24*Input!$F$58/E$13,0)</f>
        <v>-2.9125646462758094E-2</v>
      </c>
      <c r="G289" s="6">
        <f>IF(C$13&gt;0,$C233*G$263*24*Input!$F$58/C$13,0)</f>
        <v>-9.9957126785504826</v>
      </c>
      <c r="H289" s="6">
        <f>IF(D$13&gt;0,$C233*H$263*24*Input!$F$58/D$13,0)</f>
        <v>-0.3291697502171233</v>
      </c>
      <c r="I289" s="6">
        <f>IF(E$13&gt;0,$C233*I$263*24*Input!$F$58/E$13,0)</f>
        <v>-4.1593008980396282E-3</v>
      </c>
      <c r="K289" s="6">
        <f>IF(C$13&gt;0,$C233*K$263*24*Input!$F$58/C$13,0)</f>
        <v>-9.9957126785504826</v>
      </c>
      <c r="L289" s="6">
        <f>IF(D$13&gt;0,$C233*L$263*24*Input!$F$58/D$13,0)</f>
        <v>-0.3291697502171233</v>
      </c>
      <c r="M289" s="6">
        <f>IF(E$13&gt;0,$C233*M$263*24*Input!$F$58/E$13,0)</f>
        <v>-4.1593008980396282E-3</v>
      </c>
      <c r="O289" s="6">
        <f>IF(C$13&gt;0,$C233*O$263*24*Input!$F$58/C$13,0)</f>
        <v>-7.6915985985584019</v>
      </c>
      <c r="P289" s="6">
        <f>IF(D$13&gt;0,$C233*P$263*24*Input!$F$58/D$13,0)</f>
        <v>-0.8654719892136552</v>
      </c>
      <c r="Q289" s="6">
        <f>IF(E$13&gt;0,$C233*Q$263*24*Input!$F$58/E$13,0)</f>
        <v>-6.8132277340638536E-2</v>
      </c>
      <c r="S289" s="6">
        <f>IF(C$13&gt;0,$C233*S$263*24*Input!$F$58/C$13,0)</f>
        <v>-7.6915985985584019</v>
      </c>
      <c r="T289" s="6">
        <f>IF(D$13&gt;0,$C233*T$263*24*Input!$F$58/D$13,0)</f>
        <v>-0.8654719892136552</v>
      </c>
      <c r="U289" s="6">
        <f>IF(E$13&gt;0,$C233*U$263*24*Input!$F$58/E$13,0)</f>
        <v>-6.8132277340638536E-2</v>
      </c>
      <c r="W289" s="6">
        <f>IF(C$13&gt;0,$C233*W$263*24*Input!$F$58/C$13,0)</f>
        <v>-9.9957126785504826</v>
      </c>
      <c r="X289" s="6">
        <f>IF(D$13&gt;0,$C233*X$263*24*Input!$F$58/D$13,0)</f>
        <v>-0.3291697502171233</v>
      </c>
      <c r="Y289" s="6">
        <f>IF(E$13&gt;0,$C233*Y$263*24*Input!$F$58/E$13,0)</f>
        <v>-4.1593008980396282E-3</v>
      </c>
      <c r="AA289" s="6">
        <f>IF(C$13&gt;0,$C233*AA$263*24*Input!$F$58/C$13,0)</f>
        <v>-7.6915985985584019</v>
      </c>
      <c r="AB289" s="6">
        <f>IF(D$13&gt;0,$C233*AB$263*24*Input!$F$58/D$13,0)</f>
        <v>-0.8654719892136552</v>
      </c>
      <c r="AC289" s="6">
        <f>IF(E$13&gt;0,$C233*AC$263*24*Input!$F$58/E$13,0)</f>
        <v>-6.8132277340638536E-2</v>
      </c>
      <c r="AE289" s="6">
        <f>IF(C$13&gt;0,$C233*AE$263*24*Input!$F$58/C$13,0)</f>
        <v>-7.6915985985584019</v>
      </c>
      <c r="AF289" s="6">
        <f>IF(D$13&gt;0,$C233*AF$263*24*Input!$F$58/D$13,0)</f>
        <v>-0.8654719892136552</v>
      </c>
      <c r="AG289" s="6">
        <f>IF(E$13&gt;0,$C233*AG$263*24*Input!$F$58/E$13,0)</f>
        <v>-6.8132277340638536E-2</v>
      </c>
      <c r="AI289" s="6">
        <f>IF(C$13&gt;0,$C233*AI$263*24*Input!$F$58/C$13,0)</f>
        <v>-7.6915985985584019</v>
      </c>
      <c r="AJ289" s="6">
        <f>IF(D$13&gt;0,$C233*AJ$263*24*Input!$F$58/D$13,0)</f>
        <v>-0.8654719892136552</v>
      </c>
      <c r="AK289" s="6">
        <f>IF(E$13&gt;0,$C233*AK$263*24*Input!$F$58/E$13,0)</f>
        <v>-6.8132277340638536E-2</v>
      </c>
      <c r="AL289" s="10"/>
    </row>
    <row r="290" spans="1:38" x14ac:dyDescent="0.25">
      <c r="A290" s="11" t="s">
        <v>195</v>
      </c>
      <c r="C290" s="6">
        <f>IF(C$13&gt;0,$C234*C$263*24*Input!$F$58/C$13,0)</f>
        <v>-10.981142153956627</v>
      </c>
      <c r="D290" s="6">
        <f>IF(D$13&gt;0,$C234*D$263*24*Input!$F$58/D$13,0)</f>
        <v>0</v>
      </c>
      <c r="E290" s="6">
        <f>IF(E$13&gt;0,$C234*E$263*24*Input!$F$58/E$13,0)</f>
        <v>-2.9125646462758094E-2</v>
      </c>
      <c r="G290" s="6">
        <f>IF(C$13&gt;0,$C234*G$263*24*Input!$F$58/C$13,0)</f>
        <v>-9.9957126785504826</v>
      </c>
      <c r="H290" s="6">
        <f>IF(D$13&gt;0,$C234*H$263*24*Input!$F$58/D$13,0)</f>
        <v>-0.3291697502171233</v>
      </c>
      <c r="I290" s="6">
        <f>IF(E$13&gt;0,$C234*I$263*24*Input!$F$58/E$13,0)</f>
        <v>-4.1593008980396282E-3</v>
      </c>
      <c r="K290" s="6">
        <f>IF(C$13&gt;0,$C234*K$263*24*Input!$F$58/C$13,0)</f>
        <v>-9.9957126785504826</v>
      </c>
      <c r="L290" s="6">
        <f>IF(D$13&gt;0,$C234*L$263*24*Input!$F$58/D$13,0)</f>
        <v>-0.3291697502171233</v>
      </c>
      <c r="M290" s="6">
        <f>IF(E$13&gt;0,$C234*M$263*24*Input!$F$58/E$13,0)</f>
        <v>-4.1593008980396282E-3</v>
      </c>
      <c r="O290" s="6">
        <f>IF(C$13&gt;0,$C234*O$263*24*Input!$F$58/C$13,0)</f>
        <v>-7.6915985985584019</v>
      </c>
      <c r="P290" s="6">
        <f>IF(D$13&gt;0,$C234*P$263*24*Input!$F$58/D$13,0)</f>
        <v>-0.8654719892136552</v>
      </c>
      <c r="Q290" s="6">
        <f>IF(E$13&gt;0,$C234*Q$263*24*Input!$F$58/E$13,0)</f>
        <v>-6.8132277340638536E-2</v>
      </c>
      <c r="S290" s="6">
        <f>IF(C$13&gt;0,$C234*S$263*24*Input!$F$58/C$13,0)</f>
        <v>-7.6915985985584019</v>
      </c>
      <c r="T290" s="6">
        <f>IF(D$13&gt;0,$C234*T$263*24*Input!$F$58/D$13,0)</f>
        <v>-0.8654719892136552</v>
      </c>
      <c r="U290" s="6">
        <f>IF(E$13&gt;0,$C234*U$263*24*Input!$F$58/E$13,0)</f>
        <v>-6.8132277340638536E-2</v>
      </c>
      <c r="W290" s="6">
        <f>IF(C$13&gt;0,$C234*W$263*24*Input!$F$58/C$13,0)</f>
        <v>-9.9957126785504826</v>
      </c>
      <c r="X290" s="6">
        <f>IF(D$13&gt;0,$C234*X$263*24*Input!$F$58/D$13,0)</f>
        <v>-0.3291697502171233</v>
      </c>
      <c r="Y290" s="6">
        <f>IF(E$13&gt;0,$C234*Y$263*24*Input!$F$58/E$13,0)</f>
        <v>-4.1593008980396282E-3</v>
      </c>
      <c r="AA290" s="6">
        <f>IF(C$13&gt;0,$C234*AA$263*24*Input!$F$58/C$13,0)</f>
        <v>-7.6915985985584019</v>
      </c>
      <c r="AB290" s="6">
        <f>IF(D$13&gt;0,$C234*AB$263*24*Input!$F$58/D$13,0)</f>
        <v>-0.8654719892136552</v>
      </c>
      <c r="AC290" s="6">
        <f>IF(E$13&gt;0,$C234*AC$263*24*Input!$F$58/E$13,0)</f>
        <v>-6.8132277340638536E-2</v>
      </c>
      <c r="AE290" s="6">
        <f>IF(C$13&gt;0,$C234*AE$263*24*Input!$F$58/C$13,0)</f>
        <v>-7.6915985985584019</v>
      </c>
      <c r="AF290" s="6">
        <f>IF(D$13&gt;0,$C234*AF$263*24*Input!$F$58/D$13,0)</f>
        <v>-0.8654719892136552</v>
      </c>
      <c r="AG290" s="6">
        <f>IF(E$13&gt;0,$C234*AG$263*24*Input!$F$58/E$13,0)</f>
        <v>-6.8132277340638536E-2</v>
      </c>
      <c r="AI290" s="6">
        <f>IF(C$13&gt;0,$C234*AI$263*24*Input!$F$58/C$13,0)</f>
        <v>-7.6915985985584019</v>
      </c>
      <c r="AJ290" s="6">
        <f>IF(D$13&gt;0,$C234*AJ$263*24*Input!$F$58/D$13,0)</f>
        <v>-0.8654719892136552</v>
      </c>
      <c r="AK290" s="6">
        <f>IF(E$13&gt;0,$C234*AK$263*24*Input!$F$58/E$13,0)</f>
        <v>-6.8132277340638536E-2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10.981142153956627</v>
      </c>
      <c r="D298" s="7">
        <f>D$283</f>
        <v>0</v>
      </c>
      <c r="E298" s="7">
        <f>E$283</f>
        <v>2.9125646462758094E-2</v>
      </c>
      <c r="G298" s="7">
        <f>G$283</f>
        <v>9.9957126785504826</v>
      </c>
      <c r="H298" s="7">
        <f>H$283</f>
        <v>0.3291697502171233</v>
      </c>
      <c r="I298" s="7">
        <f>I$283</f>
        <v>4.1593008980396282E-3</v>
      </c>
      <c r="K298" s="7">
        <f>K$283</f>
        <v>9.9957126785504826</v>
      </c>
      <c r="L298" s="7">
        <f>L$283</f>
        <v>0.3291697502171233</v>
      </c>
      <c r="M298" s="7">
        <f>M$283</f>
        <v>4.1593008980396282E-3</v>
      </c>
      <c r="O298" s="7">
        <f>O$283</f>
        <v>7.6915985985584019</v>
      </c>
      <c r="P298" s="7">
        <f>P$283</f>
        <v>0.8654719892136552</v>
      </c>
      <c r="Q298" s="7">
        <f>Q$283</f>
        <v>6.8132277340638536E-2</v>
      </c>
      <c r="S298" s="7">
        <f>S$283</f>
        <v>7.6915985985584019</v>
      </c>
      <c r="T298" s="7">
        <f>T$283</f>
        <v>0.8654719892136552</v>
      </c>
      <c r="U298" s="7">
        <f>U$283</f>
        <v>6.8132277340638536E-2</v>
      </c>
      <c r="W298" s="7">
        <f>W$283</f>
        <v>9.9957126785504826</v>
      </c>
      <c r="X298" s="7">
        <f>X$283</f>
        <v>0.3291697502171233</v>
      </c>
      <c r="Y298" s="7">
        <f>Y$283</f>
        <v>4.1593008980396282E-3</v>
      </c>
      <c r="AA298" s="7">
        <f>AA$283</f>
        <v>7.6915985985584019</v>
      </c>
      <c r="AB298" s="7">
        <f>AB$283</f>
        <v>0.8654719892136552</v>
      </c>
      <c r="AC298" s="7">
        <f>AC$283</f>
        <v>6.8132277340638536E-2</v>
      </c>
      <c r="AE298" s="7">
        <f>AE$283</f>
        <v>7.6915985985584019</v>
      </c>
      <c r="AF298" s="7">
        <f>AF$283</f>
        <v>0.8654719892136552</v>
      </c>
      <c r="AG298" s="7">
        <f>AG$283</f>
        <v>6.8132277340638536E-2</v>
      </c>
      <c r="AI298" s="7">
        <f>AI$283</f>
        <v>7.6915985985584019</v>
      </c>
      <c r="AJ298" s="7">
        <f>AJ$283</f>
        <v>0.8654719892136552</v>
      </c>
      <c r="AK298" s="7">
        <f>AK$283</f>
        <v>6.8132277340638536E-2</v>
      </c>
      <c r="AL298" s="10"/>
    </row>
    <row r="299" spans="1:38" x14ac:dyDescent="0.25">
      <c r="A299" s="11" t="s">
        <v>178</v>
      </c>
      <c r="C299" s="7">
        <f>C$284</f>
        <v>10.981142153956627</v>
      </c>
      <c r="D299" s="7">
        <f>D$284</f>
        <v>0</v>
      </c>
      <c r="E299" s="7">
        <f>E$284</f>
        <v>2.9125646462758094E-2</v>
      </c>
      <c r="G299" s="7">
        <f>G$284</f>
        <v>9.9957126785504826</v>
      </c>
      <c r="H299" s="7">
        <f>H$284</f>
        <v>0.3291697502171233</v>
      </c>
      <c r="I299" s="7">
        <f>I$284</f>
        <v>4.1593008980396282E-3</v>
      </c>
      <c r="K299" s="7">
        <f>K$284</f>
        <v>9.9957126785504826</v>
      </c>
      <c r="L299" s="7">
        <f>L$284</f>
        <v>0.3291697502171233</v>
      </c>
      <c r="M299" s="7">
        <f>M$284</f>
        <v>4.1593008980396282E-3</v>
      </c>
      <c r="O299" s="7">
        <f>O$284</f>
        <v>7.6915985985584019</v>
      </c>
      <c r="P299" s="7">
        <f>P$284</f>
        <v>0.8654719892136552</v>
      </c>
      <c r="Q299" s="7">
        <f>Q$284</f>
        <v>6.8132277340638536E-2</v>
      </c>
      <c r="S299" s="7">
        <f>S$284</f>
        <v>7.6915985985584019</v>
      </c>
      <c r="T299" s="7">
        <f>T$284</f>
        <v>0.8654719892136552</v>
      </c>
      <c r="U299" s="7">
        <f>U$284</f>
        <v>6.8132277340638536E-2</v>
      </c>
      <c r="W299" s="7">
        <f>W$284</f>
        <v>9.9957126785504826</v>
      </c>
      <c r="X299" s="7">
        <f>X$284</f>
        <v>0.3291697502171233</v>
      </c>
      <c r="Y299" s="7">
        <f>Y$284</f>
        <v>4.1593008980396282E-3</v>
      </c>
      <c r="AA299" s="7">
        <f>AA$284</f>
        <v>7.6915985985584019</v>
      </c>
      <c r="AB299" s="7">
        <f>AB$284</f>
        <v>0.8654719892136552</v>
      </c>
      <c r="AC299" s="7">
        <f>AC$284</f>
        <v>6.8132277340638536E-2</v>
      </c>
      <c r="AE299" s="7">
        <f>AE$284</f>
        <v>7.6915985985584019</v>
      </c>
      <c r="AF299" s="7">
        <f>AF$284</f>
        <v>0.8654719892136552</v>
      </c>
      <c r="AG299" s="7">
        <f>AG$284</f>
        <v>6.8132277340638536E-2</v>
      </c>
      <c r="AI299" s="7">
        <f>AI$284</f>
        <v>7.6915985985584019</v>
      </c>
      <c r="AJ299" s="7">
        <f>AJ$284</f>
        <v>0.8654719892136552</v>
      </c>
      <c r="AK299" s="7">
        <f>AK$284</f>
        <v>6.8132277340638536E-2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149489.9396925724</v>
      </c>
      <c r="C307" s="10"/>
    </row>
    <row r="308" spans="1:5" x14ac:dyDescent="0.25">
      <c r="A308" s="11" t="s">
        <v>212</v>
      </c>
      <c r="B308" s="17">
        <f>B$124</f>
        <v>5440.1915002046153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4.0955282895854116E-2</v>
      </c>
      <c r="C316" s="29">
        <f>C$45</f>
        <v>0.32155506169763237</v>
      </c>
      <c r="D316" s="29">
        <f>D$45</f>
        <v>0.63748965540651359</v>
      </c>
      <c r="E316" s="10"/>
    </row>
    <row r="317" spans="1:5" x14ac:dyDescent="0.25">
      <c r="A317" s="11" t="s">
        <v>212</v>
      </c>
      <c r="B317" s="29">
        <f>B$48</f>
        <v>1.6543857894198301E-2</v>
      </c>
      <c r="C317" s="29">
        <f>C$48</f>
        <v>0.18843404109419029</v>
      </c>
      <c r="D317" s="29">
        <f>D$48</f>
        <v>0.79502210101161142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4168347.8735465645</v>
      </c>
      <c r="C325" s="10"/>
    </row>
    <row r="326" spans="1:5" x14ac:dyDescent="0.25">
      <c r="A326" s="11" t="s">
        <v>174</v>
      </c>
      <c r="B326" s="17">
        <f>B$123</f>
        <v>2071281.4353187114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0.15130038468099832</v>
      </c>
      <c r="C334" s="29">
        <f>C$43</f>
        <v>0.41574868906059215</v>
      </c>
      <c r="D334" s="29">
        <f>D$43</f>
        <v>0.43295092625840953</v>
      </c>
      <c r="E334" s="10"/>
    </row>
    <row r="335" spans="1:5" x14ac:dyDescent="0.25">
      <c r="A335" s="11" t="s">
        <v>173</v>
      </c>
      <c r="B335" s="29">
        <f>B$46</f>
        <v>0.13271386125697801</v>
      </c>
      <c r="C335" s="29">
        <f>C$46</f>
        <v>0.58970292117538115</v>
      </c>
      <c r="D335" s="29">
        <f>D$46</f>
        <v>0.27758321756764087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5260443.4848065386</v>
      </c>
      <c r="C343" s="10"/>
    </row>
    <row r="344" spans="1:5" x14ac:dyDescent="0.25">
      <c r="A344" s="11" t="s">
        <v>173</v>
      </c>
      <c r="B344" s="17">
        <f>B$122</f>
        <v>1125395.7307528323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0.10135634242587836</v>
      </c>
      <c r="C352" s="29">
        <f>C$178</f>
        <v>0.28107765902855775</v>
      </c>
      <c r="D352" s="29">
        <f>D$178</f>
        <v>0.61756599854556382</v>
      </c>
      <c r="E352" s="10"/>
    </row>
    <row r="353" spans="1:5" x14ac:dyDescent="0.25">
      <c r="A353" s="11" t="s">
        <v>174</v>
      </c>
      <c r="B353" s="29">
        <f>B$179</f>
        <v>9.5213784945504878E-2</v>
      </c>
      <c r="C353" s="29">
        <f>C$179</f>
        <v>0.38805764063821963</v>
      </c>
      <c r="D353" s="29">
        <f>D$179</f>
        <v>0.51672857441627562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0.12784318834792302</v>
      </c>
      <c r="C366" s="29">
        <f t="shared" si="0"/>
        <v>0.35567144937316719</v>
      </c>
      <c r="D366" s="29">
        <f t="shared" si="0"/>
        <v>0.51648536227890973</v>
      </c>
      <c r="E366" s="10"/>
    </row>
    <row r="367" spans="1:5" x14ac:dyDescent="0.25">
      <c r="A367" s="11" t="s">
        <v>178</v>
      </c>
      <c r="B367" s="29">
        <f t="shared" si="0"/>
        <v>0.10825966729475447</v>
      </c>
      <c r="C367" s="29">
        <f t="shared" si="0"/>
        <v>0.45858745638637299</v>
      </c>
      <c r="D367" s="29">
        <f t="shared" si="0"/>
        <v>0.43315287631887273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1.4189071947285192</v>
      </c>
      <c r="C376" s="6">
        <f>SUMPRODUCT($G298:$I298,$B366:$D366)</f>
        <v>1.39710827881633</v>
      </c>
      <c r="D376" s="6">
        <f>SUMPRODUCT($K298:$M298,$B366:$D366)</f>
        <v>1.39710827881633</v>
      </c>
      <c r="E376" s="6">
        <f>SUMPRODUCT($O298:$Q298,$B366:$D366)</f>
        <v>1.3263314890727882</v>
      </c>
      <c r="F376" s="6">
        <f>SUMPRODUCT($S298:$U298,$B366:$D366)</f>
        <v>1.3263314890727882</v>
      </c>
      <c r="G376" s="6">
        <f>SUMPRODUCT($W298:$Y298,$B366:$D366)</f>
        <v>1.39710827881633</v>
      </c>
      <c r="H376" s="6">
        <f>SUMPRODUCT($AA298:$AC298,$B366:$D366)</f>
        <v>1.3263314890727882</v>
      </c>
      <c r="I376" s="6">
        <f>SUMPRODUCT($AE298:$AG298,$B366:$D366)</f>
        <v>1.3263314890727882</v>
      </c>
      <c r="J376" s="6">
        <f>SUMPRODUCT($AI298:$AK298,$B366:$D366)</f>
        <v>1.3263314890727882</v>
      </c>
      <c r="K376" s="10"/>
    </row>
    <row r="377" spans="1:37" x14ac:dyDescent="0.25">
      <c r="A377" s="11" t="s">
        <v>178</v>
      </c>
      <c r="B377" s="6">
        <f>SUMPRODUCT($C299:$E299,$B367:$D367)</f>
        <v>1.2014306536437382</v>
      </c>
      <c r="C377" s="6">
        <f>SUMPRODUCT($G299:$I299,$B367:$D367)</f>
        <v>1.2348872605727044</v>
      </c>
      <c r="D377" s="6">
        <f>SUMPRODUCT($K299:$M299,$B367:$D367)</f>
        <v>1.2348872605727044</v>
      </c>
      <c r="E377" s="6">
        <f>SUMPRODUCT($O299:$Q299,$B367:$D367)</f>
        <v>1.2590961952521298</v>
      </c>
      <c r="F377" s="6">
        <f>SUMPRODUCT($S299:$U299,$B367:$D367)</f>
        <v>1.2590961952521298</v>
      </c>
      <c r="G377" s="6">
        <f>SUMPRODUCT($W299:$Y299,$B367:$D367)</f>
        <v>1.2348872605727044</v>
      </c>
      <c r="H377" s="6">
        <f>SUMPRODUCT($AA299:$AC299,$B367:$D367)</f>
        <v>1.2590961952521298</v>
      </c>
      <c r="I377" s="6">
        <f>SUMPRODUCT($AE299:$AG299,$B367:$D367)</f>
        <v>1.2590961952521298</v>
      </c>
      <c r="J377" s="6">
        <f>SUMPRODUCT($AI299:$AK299,$B367:$D367)</f>
        <v>1.2590961952521298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10.981142153956627</v>
      </c>
      <c r="D385" s="7">
        <f>D$276</f>
        <v>0</v>
      </c>
      <c r="E385" s="7">
        <f>E$276</f>
        <v>2.9125646462758094E-2</v>
      </c>
      <c r="G385" s="7">
        <f>G$276</f>
        <v>9.9957126785504826</v>
      </c>
      <c r="H385" s="7">
        <f>H$276</f>
        <v>0.3291697502171233</v>
      </c>
      <c r="I385" s="7">
        <f>I$276</f>
        <v>4.1593008980396282E-3</v>
      </c>
      <c r="K385" s="7">
        <f>K$276</f>
        <v>9.9957126785504826</v>
      </c>
      <c r="L385" s="7">
        <f>L$276</f>
        <v>0.3291697502171233</v>
      </c>
      <c r="M385" s="7">
        <f>M$276</f>
        <v>4.1593008980396282E-3</v>
      </c>
      <c r="O385" s="7">
        <f>O$276</f>
        <v>7.6915985985584019</v>
      </c>
      <c r="P385" s="7">
        <f>P$276</f>
        <v>0.8654719892136552</v>
      </c>
      <c r="Q385" s="7">
        <f>Q$276</f>
        <v>6.8132277340638536E-2</v>
      </c>
      <c r="S385" s="7">
        <f>S$276</f>
        <v>7.6915985985584019</v>
      </c>
      <c r="T385" s="7">
        <f>T$276</f>
        <v>0.8654719892136552</v>
      </c>
      <c r="U385" s="7">
        <f>U$276</f>
        <v>6.8132277340638536E-2</v>
      </c>
      <c r="W385" s="7">
        <f>W$276</f>
        <v>9.9957126785504826</v>
      </c>
      <c r="X385" s="7">
        <f>X$276</f>
        <v>0.3291697502171233</v>
      </c>
      <c r="Y385" s="7">
        <f>Y$276</f>
        <v>4.1593008980396282E-3</v>
      </c>
      <c r="AA385" s="7">
        <f>AA$276</f>
        <v>7.6915985985584019</v>
      </c>
      <c r="AB385" s="7">
        <f>AB$276</f>
        <v>0.8654719892136552</v>
      </c>
      <c r="AC385" s="7">
        <f>AC$276</f>
        <v>6.8132277340638536E-2</v>
      </c>
      <c r="AE385" s="7">
        <f>AE$276</f>
        <v>7.6915985985584019</v>
      </c>
      <c r="AF385" s="7">
        <f>AF$276</f>
        <v>0.8654719892136552</v>
      </c>
      <c r="AG385" s="7">
        <f>AG$276</f>
        <v>6.8132277340638536E-2</v>
      </c>
      <c r="AI385" s="7">
        <f>AI$276</f>
        <v>7.6915985985584019</v>
      </c>
      <c r="AJ385" s="7">
        <f>AJ$276</f>
        <v>0.8654719892136552</v>
      </c>
      <c r="AK385" s="7">
        <f>AK$276</f>
        <v>6.8132277340638536E-2</v>
      </c>
      <c r="AL385" s="10"/>
    </row>
    <row r="386" spans="1:38" x14ac:dyDescent="0.25">
      <c r="A386" s="11" t="s">
        <v>212</v>
      </c>
      <c r="C386" s="7">
        <f>C$279</f>
        <v>10.981142153956627</v>
      </c>
      <c r="D386" s="7">
        <f>D$279</f>
        <v>0</v>
      </c>
      <c r="E386" s="7">
        <f>E$279</f>
        <v>2.9125646462758094E-2</v>
      </c>
      <c r="G386" s="7">
        <f>G$279</f>
        <v>9.9957126785504826</v>
      </c>
      <c r="H386" s="7">
        <f>H$279</f>
        <v>0.3291697502171233</v>
      </c>
      <c r="I386" s="7">
        <f>I$279</f>
        <v>4.1593008980396282E-3</v>
      </c>
      <c r="K386" s="7">
        <f>K$279</f>
        <v>9.9957126785504826</v>
      </c>
      <c r="L386" s="7">
        <f>L$279</f>
        <v>0.3291697502171233</v>
      </c>
      <c r="M386" s="7">
        <f>M$279</f>
        <v>4.1593008980396282E-3</v>
      </c>
      <c r="O386" s="7">
        <f>O$279</f>
        <v>7.6915985985584019</v>
      </c>
      <c r="P386" s="7">
        <f>P$279</f>
        <v>0.8654719892136552</v>
      </c>
      <c r="Q386" s="7">
        <f>Q$279</f>
        <v>6.8132277340638536E-2</v>
      </c>
      <c r="S386" s="7">
        <f>S$279</f>
        <v>7.6915985985584019</v>
      </c>
      <c r="T386" s="7">
        <f>T$279</f>
        <v>0.8654719892136552</v>
      </c>
      <c r="U386" s="7">
        <f>U$279</f>
        <v>6.8132277340638536E-2</v>
      </c>
      <c r="W386" s="7">
        <f>W$279</f>
        <v>9.9957126785504826</v>
      </c>
      <c r="X386" s="7">
        <f>X$279</f>
        <v>0.3291697502171233</v>
      </c>
      <c r="Y386" s="7">
        <f>Y$279</f>
        <v>4.1593008980396282E-3</v>
      </c>
      <c r="AA386" s="7">
        <f>AA$279</f>
        <v>7.6915985985584019</v>
      </c>
      <c r="AB386" s="7">
        <f>AB$279</f>
        <v>0.8654719892136552</v>
      </c>
      <c r="AC386" s="7">
        <f>AC$279</f>
        <v>6.8132277340638536E-2</v>
      </c>
      <c r="AE386" s="7">
        <f>AE$279</f>
        <v>7.6915985985584019</v>
      </c>
      <c r="AF386" s="7">
        <f>AF$279</f>
        <v>0.8654719892136552</v>
      </c>
      <c r="AG386" s="7">
        <f>AG$279</f>
        <v>6.8132277340638536E-2</v>
      </c>
      <c r="AI386" s="7">
        <f>AI$279</f>
        <v>7.6915985985584019</v>
      </c>
      <c r="AJ386" s="7">
        <f>AJ$279</f>
        <v>0.8654719892136552</v>
      </c>
      <c r="AK386" s="7">
        <f>AK$279</f>
        <v>6.8132277340638536E-2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0.46830308176191804</v>
      </c>
      <c r="C395" s="6">
        <f>SUMPRODUCT($G385:$I385,$B316:$D316)</f>
        <v>0.51787495113199533</v>
      </c>
      <c r="D395" s="6">
        <f>SUMPRODUCT($K385:$M385,$B316:$D316)</f>
        <v>0.51787495113199533</v>
      </c>
      <c r="E395" s="6">
        <f>SUMPRODUCT($O385:$Q385,$B316:$D316)</f>
        <v>0.63674211741842857</v>
      </c>
      <c r="F395" s="6">
        <f>SUMPRODUCT($S385:$U385,$B316:$D316)</f>
        <v>0.63674211741842857</v>
      </c>
      <c r="G395" s="6">
        <f>SUMPRODUCT($W385:$Y385,$B316:$D316)</f>
        <v>0.51787495113199533</v>
      </c>
      <c r="H395" s="6">
        <f>SUMPRODUCT($AA385:$AC385,$B316:$D316)</f>
        <v>0.63674211741842857</v>
      </c>
      <c r="I395" s="6">
        <f>SUMPRODUCT($AE385:$AG385,$B316:$D316)</f>
        <v>0.63674211741842857</v>
      </c>
      <c r="J395" s="6">
        <f>SUMPRODUCT($AI385:$AK385,$B316:$D316)</f>
        <v>0.63674211741842857</v>
      </c>
      <c r="K395" s="10"/>
    </row>
    <row r="396" spans="1:38" x14ac:dyDescent="0.25">
      <c r="A396" s="11" t="s">
        <v>212</v>
      </c>
      <c r="B396" s="6">
        <f>SUMPRODUCT($C386:$E386,$B317:$D317)</f>
        <v>0.20482598795519244</v>
      </c>
      <c r="C396" s="6">
        <f>SUMPRODUCT($G386:$I386,$B317:$D317)</f>
        <v>0.23070117248325217</v>
      </c>
      <c r="D396" s="6">
        <f>SUMPRODUCT($K386:$M386,$B317:$D317)</f>
        <v>0.23070117248325217</v>
      </c>
      <c r="E396" s="6">
        <f>SUMPRODUCT($O386:$Q386,$B317:$D317)</f>
        <v>0.34449976485318184</v>
      </c>
      <c r="F396" s="6">
        <f>SUMPRODUCT($S386:$U386,$B317:$D317)</f>
        <v>0.34449976485318184</v>
      </c>
      <c r="G396" s="6">
        <f>SUMPRODUCT($W386:$Y386,$B317:$D317)</f>
        <v>0.23070117248325217</v>
      </c>
      <c r="H396" s="6">
        <f>SUMPRODUCT($AA386:$AC386,$B317:$D317)</f>
        <v>0.34449976485318184</v>
      </c>
      <c r="I396" s="6">
        <f>SUMPRODUCT($AE386:$AG386,$B317:$D317)</f>
        <v>0.34449976485318184</v>
      </c>
      <c r="J396" s="6">
        <f>SUMPRODUCT($AI386:$AK386,$B317:$D317)</f>
        <v>0.34449976485318184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2.1471875155219955</v>
      </c>
      <c r="C404" s="10"/>
    </row>
    <row r="405" spans="1:38" x14ac:dyDescent="0.25">
      <c r="A405" s="11" t="s">
        <v>173</v>
      </c>
      <c r="B405" s="7">
        <f>Loads!B$49</f>
        <v>1.627386794592786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16.852141757533545</v>
      </c>
      <c r="D413" s="7">
        <f>D$275</f>
        <v>0</v>
      </c>
      <c r="E413" s="7">
        <f>E$275</f>
        <v>4.4697492855363279E-2</v>
      </c>
      <c r="G413" s="7">
        <f>G$275</f>
        <v>15.339858519709075</v>
      </c>
      <c r="H413" s="7">
        <f>H$275</f>
        <v>0.50515831733879768</v>
      </c>
      <c r="I413" s="7">
        <f>I$275</f>
        <v>6.3830453484062279E-3</v>
      </c>
      <c r="K413" s="7">
        <f>K$275</f>
        <v>15.339858519709075</v>
      </c>
      <c r="L413" s="7">
        <f>L$275</f>
        <v>0.50515831733879768</v>
      </c>
      <c r="M413" s="7">
        <f>M$275</f>
        <v>6.3830453484062279E-3</v>
      </c>
      <c r="O413" s="7">
        <f>O$275</f>
        <v>11.803864125212971</v>
      </c>
      <c r="P413" s="7">
        <f>P$275</f>
        <v>1.3281912250036674</v>
      </c>
      <c r="Q413" s="7">
        <f>Q$275</f>
        <v>0.10455877721192519</v>
      </c>
      <c r="S413" s="7">
        <f>S$275</f>
        <v>11.803864125212971</v>
      </c>
      <c r="T413" s="7">
        <f>T$275</f>
        <v>1.3281912250036674</v>
      </c>
      <c r="U413" s="7">
        <f>U$275</f>
        <v>0.10455877721192519</v>
      </c>
      <c r="W413" s="7">
        <f>W$275</f>
        <v>15.339858519709075</v>
      </c>
      <c r="X413" s="7">
        <f>X$275</f>
        <v>0.50515831733879768</v>
      </c>
      <c r="Y413" s="7">
        <f>Y$275</f>
        <v>6.3830453484062279E-3</v>
      </c>
      <c r="AA413" s="7">
        <f>AA$275</f>
        <v>11.803864125212971</v>
      </c>
      <c r="AB413" s="7">
        <f>AB$275</f>
        <v>1.3281912250036674</v>
      </c>
      <c r="AC413" s="7">
        <f>AC$275</f>
        <v>0.10455877721192519</v>
      </c>
      <c r="AE413" s="7">
        <f>AE$275</f>
        <v>11.803864125212971</v>
      </c>
      <c r="AF413" s="7">
        <f>AF$275</f>
        <v>1.3281912250036674</v>
      </c>
      <c r="AG413" s="7">
        <f>AG$275</f>
        <v>0.10455877721192519</v>
      </c>
      <c r="AI413" s="7">
        <f>AI$275</f>
        <v>11.803864125212971</v>
      </c>
      <c r="AJ413" s="7">
        <f>AJ$275</f>
        <v>1.3281912250036674</v>
      </c>
      <c r="AK413" s="7">
        <f>AK$275</f>
        <v>0.10455877721192519</v>
      </c>
      <c r="AL413" s="10"/>
    </row>
    <row r="414" spans="1:38" x14ac:dyDescent="0.25">
      <c r="A414" s="11" t="s">
        <v>174</v>
      </c>
      <c r="C414" s="7">
        <f>C$278</f>
        <v>14.604169972591073</v>
      </c>
      <c r="D414" s="7">
        <f>D$278</f>
        <v>0</v>
      </c>
      <c r="E414" s="7">
        <f>E$278</f>
        <v>3.8735122953531272E-2</v>
      </c>
      <c r="G414" s="7">
        <f>G$278</f>
        <v>13.293615992589345</v>
      </c>
      <c r="H414" s="7">
        <f>H$278</f>
        <v>0.43777331306781325</v>
      </c>
      <c r="I414" s="7">
        <f>I$278</f>
        <v>5.5315864625461574E-3</v>
      </c>
      <c r="K414" s="7">
        <f>K$278</f>
        <v>13.293615992589345</v>
      </c>
      <c r="L414" s="7">
        <f>L$278</f>
        <v>0.43777331306781325</v>
      </c>
      <c r="M414" s="7">
        <f>M$278</f>
        <v>5.5315864625461574E-3</v>
      </c>
      <c r="O414" s="7">
        <f>O$278</f>
        <v>10.229301444186902</v>
      </c>
      <c r="P414" s="7">
        <f>P$278</f>
        <v>1.1510187064137565</v>
      </c>
      <c r="Q414" s="7">
        <f>Q$278</f>
        <v>9.0611281135622612E-2</v>
      </c>
      <c r="S414" s="7">
        <f>S$278</f>
        <v>10.229301444186902</v>
      </c>
      <c r="T414" s="7">
        <f>T$278</f>
        <v>1.1510187064137565</v>
      </c>
      <c r="U414" s="7">
        <f>U$278</f>
        <v>9.0611281135622612E-2</v>
      </c>
      <c r="W414" s="7">
        <f>W$278</f>
        <v>13.293615992589345</v>
      </c>
      <c r="X414" s="7">
        <f>X$278</f>
        <v>0.43777331306781325</v>
      </c>
      <c r="Y414" s="7">
        <f>Y$278</f>
        <v>5.5315864625461574E-3</v>
      </c>
      <c r="AA414" s="7">
        <f>AA$278</f>
        <v>10.229301444186902</v>
      </c>
      <c r="AB414" s="7">
        <f>AB$278</f>
        <v>1.1510187064137565</v>
      </c>
      <c r="AC414" s="7">
        <f>AC$278</f>
        <v>9.0611281135622612E-2</v>
      </c>
      <c r="AE414" s="7">
        <f>AE$278</f>
        <v>10.229301444186902</v>
      </c>
      <c r="AF414" s="7">
        <f>AF$278</f>
        <v>1.1510187064137565</v>
      </c>
      <c r="AG414" s="7">
        <f>AG$278</f>
        <v>9.0611281135622612E-2</v>
      </c>
      <c r="AI414" s="7">
        <f>AI$278</f>
        <v>10.229301444186902</v>
      </c>
      <c r="AJ414" s="7">
        <f>AJ$278</f>
        <v>1.1510187064137565</v>
      </c>
      <c r="AK414" s="7">
        <f>AK$278</f>
        <v>9.0611281135622612E-2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1.7356751023937191</v>
      </c>
      <c r="C423" s="6">
        <f>SUMPRODUCT($G413:$I413,$B352:$D352)</f>
        <v>1.7007226219389053</v>
      </c>
      <c r="D423" s="6">
        <f>SUMPRODUCT($K413:$M413,$B352:$D352)</f>
        <v>1.7007226219389053</v>
      </c>
      <c r="E423" s="6">
        <f>SUMPRODUCT($O413:$Q413,$B352:$D352)</f>
        <v>1.6342933201455161</v>
      </c>
      <c r="F423" s="6">
        <f>SUMPRODUCT($S413:$U413,$B352:$D352)</f>
        <v>1.6342933201455161</v>
      </c>
      <c r="G423" s="6">
        <f>SUMPRODUCT($W413:$Y413,$B352:$D352)</f>
        <v>1.7007226219389053</v>
      </c>
      <c r="H423" s="6">
        <f>SUMPRODUCT($AA413:$AC413,$B352:$D352)</f>
        <v>1.6342933201455161</v>
      </c>
      <c r="I423" s="6">
        <f>SUMPRODUCT($AE413:$AG413,$B352:$D352)</f>
        <v>1.6342933201455161</v>
      </c>
      <c r="J423" s="6">
        <f>SUMPRODUCT($AI413:$AK413,$B352:$D352)</f>
        <v>1.6342933201455161</v>
      </c>
      <c r="K423" s="10"/>
    </row>
    <row r="424" spans="1:11" x14ac:dyDescent="0.25">
      <c r="A424" s="11" t="s">
        <v>174</v>
      </c>
      <c r="B424" s="6">
        <f>SUMPRODUCT($C414:$E414,$B353:$D353)</f>
        <v>1.4105338439415038</v>
      </c>
      <c r="C424" s="6">
        <f>SUMPRODUCT($G414:$I414,$B353:$D353)</f>
        <v>1.4384751020570503</v>
      </c>
      <c r="D424" s="6">
        <f>SUMPRODUCT($K414:$M414,$B353:$D353)</f>
        <v>1.4384751020570503</v>
      </c>
      <c r="E424" s="6">
        <f>SUMPRODUCT($O414:$Q414,$B353:$D353)</f>
        <v>1.4674535495181749</v>
      </c>
      <c r="F424" s="6">
        <f>SUMPRODUCT($S414:$U414,$B353:$D353)</f>
        <v>1.4674535495181749</v>
      </c>
      <c r="G424" s="6">
        <f>SUMPRODUCT($W414:$Y414,$B353:$D353)</f>
        <v>1.4384751020570503</v>
      </c>
      <c r="H424" s="6">
        <f>SUMPRODUCT($AA414:$AC414,$B353:$D353)</f>
        <v>1.4674535495181749</v>
      </c>
      <c r="I424" s="6">
        <f>SUMPRODUCT($AE414:$AG414,$B353:$D353)</f>
        <v>1.4674535495181749</v>
      </c>
      <c r="J424" s="6">
        <f>SUMPRODUCT($AI414:$AK414,$B353:$D353)</f>
        <v>1.4674535495181749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1.9418998272854795</v>
      </c>
      <c r="C437" s="6">
        <f t="shared" si="1"/>
        <v>1.9274626232074745</v>
      </c>
      <c r="D437" s="6">
        <f t="shared" si="1"/>
        <v>1.9274626232074745</v>
      </c>
      <c r="E437" s="6">
        <f t="shared" si="1"/>
        <v>1.9004086053426053</v>
      </c>
      <c r="F437" s="6">
        <f t="shared" si="1"/>
        <v>1.9004086053426053</v>
      </c>
      <c r="G437" s="6">
        <f t="shared" si="1"/>
        <v>1.9274626232074745</v>
      </c>
      <c r="H437" s="6">
        <f t="shared" si="1"/>
        <v>1.9004086053426053</v>
      </c>
      <c r="I437" s="6">
        <f t="shared" si="1"/>
        <v>1.9004086053426053</v>
      </c>
      <c r="J437" s="6">
        <f t="shared" si="1"/>
        <v>1.9004086053426053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1.4846991779111285</v>
      </c>
      <c r="C438" s="6">
        <f t="shared" si="2"/>
        <v>1.502816869642799</v>
      </c>
      <c r="D438" s="6">
        <f t="shared" si="2"/>
        <v>1.502816869642799</v>
      </c>
      <c r="E438" s="6">
        <f t="shared" si="2"/>
        <v>1.5217548408705361</v>
      </c>
      <c r="F438" s="6">
        <f t="shared" si="2"/>
        <v>1.5217548408705361</v>
      </c>
      <c r="G438" s="6">
        <f t="shared" si="2"/>
        <v>1.502816869642799</v>
      </c>
      <c r="H438" s="6">
        <f t="shared" si="2"/>
        <v>1.5217548408705361</v>
      </c>
      <c r="I438" s="6">
        <f t="shared" si="2"/>
        <v>1.5217548408705361</v>
      </c>
      <c r="J438" s="6">
        <f t="shared" si="2"/>
        <v>1.5217548408705361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1.3685883294552079</v>
      </c>
      <c r="C447" s="6">
        <f t="shared" si="3"/>
        <v>1.3796086190545487</v>
      </c>
      <c r="D447" s="6">
        <f t="shared" si="3"/>
        <v>1.3796086190545487</v>
      </c>
      <c r="E447" s="6">
        <f t="shared" si="3"/>
        <v>1.4328307975792258</v>
      </c>
      <c r="F447" s="6">
        <f t="shared" si="3"/>
        <v>1.4328307975792258</v>
      </c>
      <c r="G447" s="6">
        <f t="shared" si="3"/>
        <v>1.3796086190545487</v>
      </c>
      <c r="H447" s="6">
        <f t="shared" si="3"/>
        <v>1.4328307975792258</v>
      </c>
      <c r="I447" s="6">
        <f t="shared" si="3"/>
        <v>1.4328307975792258</v>
      </c>
      <c r="J447" s="6">
        <f t="shared" si="3"/>
        <v>1.4328307975792258</v>
      </c>
      <c r="K447" s="10"/>
    </row>
    <row r="448" spans="1:11" x14ac:dyDescent="0.25">
      <c r="A448" s="11" t="s">
        <v>677</v>
      </c>
      <c r="B448" s="6">
        <f t="shared" ref="B448:J448" si="4">B438/B377</f>
        <v>1.2357760087178433</v>
      </c>
      <c r="C448" s="6">
        <f t="shared" si="4"/>
        <v>1.2169668581290869</v>
      </c>
      <c r="D448" s="6">
        <f t="shared" si="4"/>
        <v>1.2169668581290869</v>
      </c>
      <c r="E448" s="6">
        <f t="shared" si="4"/>
        <v>1.2086088788202636</v>
      </c>
      <c r="F448" s="6">
        <f t="shared" si="4"/>
        <v>1.2086088788202636</v>
      </c>
      <c r="G448" s="6">
        <f t="shared" si="4"/>
        <v>1.2169668581290869</v>
      </c>
      <c r="H448" s="6">
        <f t="shared" si="4"/>
        <v>1.2086088788202636</v>
      </c>
      <c r="I448" s="6">
        <f t="shared" si="4"/>
        <v>1.2086088788202636</v>
      </c>
      <c r="J448" s="6">
        <f t="shared" si="4"/>
        <v>1.2086088788202636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0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0</v>
      </c>
      <c r="C466" s="29">
        <f>C$202</f>
        <v>0</v>
      </c>
      <c r="D466" s="29">
        <f>D$202</f>
        <v>0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0</v>
      </c>
      <c r="C476" s="6">
        <f>SUMPRODUCT($G299:$I299,$B466:$D466)</f>
        <v>0</v>
      </c>
      <c r="D476" s="6">
        <f>SUMPRODUCT($K299:$M299,$B466:$D466)</f>
        <v>0</v>
      </c>
      <c r="E476" s="6">
        <f>SUMPRODUCT($O299:$Q299,$B466:$D466)</f>
        <v>0</v>
      </c>
      <c r="F476" s="6">
        <f>SUMPRODUCT($S299:$U299,$B466:$D466)</f>
        <v>0</v>
      </c>
      <c r="G476" s="6">
        <f>SUMPRODUCT($W299:$Y299,$B466:$D466)</f>
        <v>0</v>
      </c>
      <c r="H476" s="6">
        <f>SUMPRODUCT($AA299:$AC299,$B466:$D466)</f>
        <v>0</v>
      </c>
      <c r="I476" s="6">
        <f>SUMPRODUCT($AE299:$AG299,$B466:$D466)</f>
        <v>0</v>
      </c>
      <c r="J476" s="6">
        <f>SUMPRODUCT($AI299:$AK299,$B466:$D466)</f>
        <v>0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</v>
      </c>
      <c r="C493" s="6">
        <f t="shared" si="6"/>
        <v>1</v>
      </c>
      <c r="D493" s="6">
        <f t="shared" si="6"/>
        <v>1</v>
      </c>
      <c r="E493" s="6">
        <f t="shared" si="6"/>
        <v>1</v>
      </c>
      <c r="F493" s="6">
        <f t="shared" si="6"/>
        <v>1</v>
      </c>
      <c r="G493" s="6">
        <f t="shared" si="6"/>
        <v>1</v>
      </c>
      <c r="H493" s="6">
        <f t="shared" si="6"/>
        <v>1</v>
      </c>
      <c r="I493" s="6">
        <f t="shared" si="6"/>
        <v>1</v>
      </c>
      <c r="J493" s="6">
        <f t="shared" si="6"/>
        <v>1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2.1471875155219955</v>
      </c>
      <c r="D502" s="6">
        <f t="shared" si="7"/>
        <v>2.1471875155219955</v>
      </c>
      <c r="E502" s="6">
        <f t="shared" si="7"/>
        <v>2.1471875155219955</v>
      </c>
      <c r="G502" s="6">
        <f t="shared" ref="G502:I503" si="8">$B404*$C492</f>
        <v>2.1471875155219955</v>
      </c>
      <c r="H502" s="6">
        <f t="shared" si="8"/>
        <v>2.1471875155219955</v>
      </c>
      <c r="I502" s="6">
        <f t="shared" si="8"/>
        <v>2.1471875155219955</v>
      </c>
      <c r="K502" s="6">
        <f t="shared" ref="K502:M503" si="9">$B404*$D492</f>
        <v>2.1471875155219955</v>
      </c>
      <c r="L502" s="6">
        <f t="shared" si="9"/>
        <v>2.1471875155219955</v>
      </c>
      <c r="M502" s="6">
        <f t="shared" si="9"/>
        <v>2.1471875155219955</v>
      </c>
      <c r="O502" s="6">
        <f t="shared" ref="O502:Q503" si="10">$B404*$E492</f>
        <v>2.1471875155219955</v>
      </c>
      <c r="P502" s="6">
        <f t="shared" si="10"/>
        <v>2.1471875155219955</v>
      </c>
      <c r="Q502" s="6">
        <f t="shared" si="10"/>
        <v>2.1471875155219955</v>
      </c>
      <c r="S502" s="6">
        <f t="shared" ref="S502:U503" si="11">$B404*$F492</f>
        <v>2.1471875155219955</v>
      </c>
      <c r="T502" s="6">
        <f t="shared" si="11"/>
        <v>2.1471875155219955</v>
      </c>
      <c r="U502" s="6">
        <f t="shared" si="11"/>
        <v>2.1471875155219955</v>
      </c>
      <c r="W502" s="6">
        <f t="shared" ref="W502:Y503" si="12">$B404*$G492</f>
        <v>2.1471875155219955</v>
      </c>
      <c r="X502" s="6">
        <f t="shared" si="12"/>
        <v>2.1471875155219955</v>
      </c>
      <c r="Y502" s="6">
        <f t="shared" si="12"/>
        <v>2.1471875155219955</v>
      </c>
      <c r="AA502" s="6">
        <f t="shared" ref="AA502:AC503" si="13">$B404*$H492</f>
        <v>2.1471875155219955</v>
      </c>
      <c r="AB502" s="6">
        <f t="shared" si="13"/>
        <v>2.1471875155219955</v>
      </c>
      <c r="AC502" s="6">
        <f t="shared" si="13"/>
        <v>2.1471875155219955</v>
      </c>
      <c r="AE502" s="6">
        <f t="shared" ref="AE502:AG503" si="14">$B404*$I492</f>
        <v>2.1471875155219955</v>
      </c>
      <c r="AF502" s="6">
        <f t="shared" si="14"/>
        <v>2.1471875155219955</v>
      </c>
      <c r="AG502" s="6">
        <f t="shared" si="14"/>
        <v>2.1471875155219955</v>
      </c>
      <c r="AI502" s="6">
        <f t="shared" ref="AI502:AK503" si="15">$B404*$J492</f>
        <v>2.1471875155219955</v>
      </c>
      <c r="AJ502" s="6">
        <f t="shared" si="15"/>
        <v>2.1471875155219955</v>
      </c>
      <c r="AK502" s="6">
        <f t="shared" si="15"/>
        <v>2.1471875155219955</v>
      </c>
      <c r="AL502" s="10"/>
    </row>
    <row r="503" spans="1:38" x14ac:dyDescent="0.25">
      <c r="A503" s="11" t="s">
        <v>173</v>
      </c>
      <c r="C503" s="6">
        <f t="shared" si="7"/>
        <v>1.627386794592786</v>
      </c>
      <c r="D503" s="6">
        <f t="shared" si="7"/>
        <v>1.627386794592786</v>
      </c>
      <c r="E503" s="6">
        <f t="shared" si="7"/>
        <v>1.627386794592786</v>
      </c>
      <c r="G503" s="6">
        <f t="shared" si="8"/>
        <v>1.627386794592786</v>
      </c>
      <c r="H503" s="6">
        <f t="shared" si="8"/>
        <v>1.627386794592786</v>
      </c>
      <c r="I503" s="6">
        <f t="shared" si="8"/>
        <v>1.627386794592786</v>
      </c>
      <c r="K503" s="6">
        <f t="shared" si="9"/>
        <v>1.627386794592786</v>
      </c>
      <c r="L503" s="6">
        <f t="shared" si="9"/>
        <v>1.627386794592786</v>
      </c>
      <c r="M503" s="6">
        <f t="shared" si="9"/>
        <v>1.627386794592786</v>
      </c>
      <c r="O503" s="6">
        <f t="shared" si="10"/>
        <v>1.627386794592786</v>
      </c>
      <c r="P503" s="6">
        <f t="shared" si="10"/>
        <v>1.627386794592786</v>
      </c>
      <c r="Q503" s="6">
        <f t="shared" si="10"/>
        <v>1.627386794592786</v>
      </c>
      <c r="S503" s="6">
        <f t="shared" si="11"/>
        <v>1.627386794592786</v>
      </c>
      <c r="T503" s="6">
        <f t="shared" si="11"/>
        <v>1.627386794592786</v>
      </c>
      <c r="U503" s="6">
        <f t="shared" si="11"/>
        <v>1.627386794592786</v>
      </c>
      <c r="W503" s="6">
        <f t="shared" si="12"/>
        <v>1.627386794592786</v>
      </c>
      <c r="X503" s="6">
        <f t="shared" si="12"/>
        <v>1.627386794592786</v>
      </c>
      <c r="Y503" s="6">
        <f t="shared" si="12"/>
        <v>1.627386794592786</v>
      </c>
      <c r="AA503" s="6">
        <f t="shared" si="13"/>
        <v>1.627386794592786</v>
      </c>
      <c r="AB503" s="6">
        <f t="shared" si="13"/>
        <v>1.627386794592786</v>
      </c>
      <c r="AC503" s="6">
        <f t="shared" si="13"/>
        <v>1.627386794592786</v>
      </c>
      <c r="AE503" s="6">
        <f t="shared" si="14"/>
        <v>1.627386794592786</v>
      </c>
      <c r="AF503" s="6">
        <f t="shared" si="14"/>
        <v>1.627386794592786</v>
      </c>
      <c r="AG503" s="6">
        <f t="shared" si="14"/>
        <v>1.627386794592786</v>
      </c>
      <c r="AI503" s="6">
        <f t="shared" si="15"/>
        <v>1.627386794592786</v>
      </c>
      <c r="AJ503" s="6">
        <f t="shared" si="15"/>
        <v>1.627386794592786</v>
      </c>
      <c r="AK503" s="6">
        <f t="shared" si="15"/>
        <v>1.627386794592786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16.852141757533545</v>
      </c>
      <c r="D512" s="6">
        <f t="shared" si="16"/>
        <v>0</v>
      </c>
      <c r="E512" s="6">
        <f t="shared" si="16"/>
        <v>4.4697492855363279E-2</v>
      </c>
      <c r="G512" s="6">
        <f t="shared" ref="G512:I513" si="17">G413*$C492</f>
        <v>15.339858519709075</v>
      </c>
      <c r="H512" s="6">
        <f t="shared" si="17"/>
        <v>0.50515831733879768</v>
      </c>
      <c r="I512" s="6">
        <f t="shared" si="17"/>
        <v>6.3830453484062279E-3</v>
      </c>
      <c r="K512" s="6">
        <f t="shared" ref="K512:M513" si="18">K413*$D492</f>
        <v>15.339858519709075</v>
      </c>
      <c r="L512" s="6">
        <f t="shared" si="18"/>
        <v>0.50515831733879768</v>
      </c>
      <c r="M512" s="6">
        <f t="shared" si="18"/>
        <v>6.3830453484062279E-3</v>
      </c>
      <c r="O512" s="6">
        <f t="shared" ref="O512:Q513" si="19">O413*$E492</f>
        <v>11.803864125212971</v>
      </c>
      <c r="P512" s="6">
        <f t="shared" si="19"/>
        <v>1.3281912250036674</v>
      </c>
      <c r="Q512" s="6">
        <f t="shared" si="19"/>
        <v>0.10455877721192519</v>
      </c>
      <c r="S512" s="6">
        <f t="shared" ref="S512:U513" si="20">S413*$F492</f>
        <v>11.803864125212971</v>
      </c>
      <c r="T512" s="6">
        <f t="shared" si="20"/>
        <v>1.3281912250036674</v>
      </c>
      <c r="U512" s="6">
        <f t="shared" si="20"/>
        <v>0.10455877721192519</v>
      </c>
      <c r="W512" s="6">
        <f t="shared" ref="W512:Y513" si="21">W413*$G492</f>
        <v>15.339858519709075</v>
      </c>
      <c r="X512" s="6">
        <f t="shared" si="21"/>
        <v>0.50515831733879768</v>
      </c>
      <c r="Y512" s="6">
        <f t="shared" si="21"/>
        <v>6.3830453484062279E-3</v>
      </c>
      <c r="AA512" s="6">
        <f t="shared" ref="AA512:AC513" si="22">AA413*$H492</f>
        <v>11.803864125212971</v>
      </c>
      <c r="AB512" s="6">
        <f t="shared" si="22"/>
        <v>1.3281912250036674</v>
      </c>
      <c r="AC512" s="6">
        <f t="shared" si="22"/>
        <v>0.10455877721192519</v>
      </c>
      <c r="AE512" s="6">
        <f t="shared" ref="AE512:AG513" si="23">AE413*$I492</f>
        <v>11.803864125212971</v>
      </c>
      <c r="AF512" s="6">
        <f t="shared" si="23"/>
        <v>1.3281912250036674</v>
      </c>
      <c r="AG512" s="6">
        <f t="shared" si="23"/>
        <v>0.10455877721192519</v>
      </c>
      <c r="AI512" s="6">
        <f t="shared" ref="AI512:AK513" si="24">AI413*$J492</f>
        <v>11.803864125212971</v>
      </c>
      <c r="AJ512" s="6">
        <f t="shared" si="24"/>
        <v>1.3281912250036674</v>
      </c>
      <c r="AK512" s="6">
        <f t="shared" si="24"/>
        <v>0.10455877721192519</v>
      </c>
      <c r="AL512" s="10"/>
    </row>
    <row r="513" spans="1:38" x14ac:dyDescent="0.25">
      <c r="A513" s="11" t="s">
        <v>174</v>
      </c>
      <c r="C513" s="6">
        <f t="shared" si="16"/>
        <v>14.604169972591073</v>
      </c>
      <c r="D513" s="6">
        <f t="shared" si="16"/>
        <v>0</v>
      </c>
      <c r="E513" s="6">
        <f t="shared" si="16"/>
        <v>3.8735122953531272E-2</v>
      </c>
      <c r="G513" s="6">
        <f t="shared" si="17"/>
        <v>13.293615992589345</v>
      </c>
      <c r="H513" s="6">
        <f t="shared" si="17"/>
        <v>0.43777331306781325</v>
      </c>
      <c r="I513" s="6">
        <f t="shared" si="17"/>
        <v>5.5315864625461574E-3</v>
      </c>
      <c r="K513" s="6">
        <f t="shared" si="18"/>
        <v>13.293615992589345</v>
      </c>
      <c r="L513" s="6">
        <f t="shared" si="18"/>
        <v>0.43777331306781325</v>
      </c>
      <c r="M513" s="6">
        <f t="shared" si="18"/>
        <v>5.5315864625461574E-3</v>
      </c>
      <c r="O513" s="6">
        <f t="shared" si="19"/>
        <v>10.229301444186902</v>
      </c>
      <c r="P513" s="6">
        <f t="shared" si="19"/>
        <v>1.1510187064137565</v>
      </c>
      <c r="Q513" s="6">
        <f t="shared" si="19"/>
        <v>9.0611281135622612E-2</v>
      </c>
      <c r="S513" s="6">
        <f t="shared" si="20"/>
        <v>10.229301444186902</v>
      </c>
      <c r="T513" s="6">
        <f t="shared" si="20"/>
        <v>1.1510187064137565</v>
      </c>
      <c r="U513" s="6">
        <f t="shared" si="20"/>
        <v>9.0611281135622612E-2</v>
      </c>
      <c r="W513" s="6">
        <f t="shared" si="21"/>
        <v>13.293615992589345</v>
      </c>
      <c r="X513" s="6">
        <f t="shared" si="21"/>
        <v>0.43777331306781325</v>
      </c>
      <c r="Y513" s="6">
        <f t="shared" si="21"/>
        <v>5.5315864625461574E-3</v>
      </c>
      <c r="AA513" s="6">
        <f t="shared" si="22"/>
        <v>10.229301444186902</v>
      </c>
      <c r="AB513" s="6">
        <f t="shared" si="22"/>
        <v>1.1510187064137565</v>
      </c>
      <c r="AC513" s="6">
        <f t="shared" si="22"/>
        <v>9.0611281135622612E-2</v>
      </c>
      <c r="AE513" s="6">
        <f t="shared" si="23"/>
        <v>10.229301444186902</v>
      </c>
      <c r="AF513" s="6">
        <f t="shared" si="23"/>
        <v>1.1510187064137565</v>
      </c>
      <c r="AG513" s="6">
        <f t="shared" si="23"/>
        <v>9.0611281135622612E-2</v>
      </c>
      <c r="AI513" s="6">
        <f t="shared" si="24"/>
        <v>10.229301444186902</v>
      </c>
      <c r="AJ513" s="6">
        <f t="shared" si="24"/>
        <v>1.1510187064137565</v>
      </c>
      <c r="AK513" s="6">
        <f t="shared" si="24"/>
        <v>9.0611281135622612E-2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10.981142153956627</v>
      </c>
      <c r="D522" s="6">
        <f t="shared" si="25"/>
        <v>0</v>
      </c>
      <c r="E522" s="6">
        <f t="shared" si="25"/>
        <v>2.9125646462758094E-2</v>
      </c>
      <c r="G522" s="6">
        <f t="shared" ref="G522:I523" si="26">G385*$C492</f>
        <v>9.9957126785504826</v>
      </c>
      <c r="H522" s="6">
        <f t="shared" si="26"/>
        <v>0.3291697502171233</v>
      </c>
      <c r="I522" s="6">
        <f t="shared" si="26"/>
        <v>4.1593008980396282E-3</v>
      </c>
      <c r="K522" s="6">
        <f t="shared" ref="K522:M523" si="27">K385*$D492</f>
        <v>9.9957126785504826</v>
      </c>
      <c r="L522" s="6">
        <f t="shared" si="27"/>
        <v>0.3291697502171233</v>
      </c>
      <c r="M522" s="6">
        <f t="shared" si="27"/>
        <v>4.1593008980396282E-3</v>
      </c>
      <c r="O522" s="6">
        <f t="shared" ref="O522:Q523" si="28">O385*$E492</f>
        <v>7.6915985985584019</v>
      </c>
      <c r="P522" s="6">
        <f t="shared" si="28"/>
        <v>0.8654719892136552</v>
      </c>
      <c r="Q522" s="6">
        <f t="shared" si="28"/>
        <v>6.8132277340638536E-2</v>
      </c>
      <c r="S522" s="6">
        <f t="shared" ref="S522:U523" si="29">S385*$F492</f>
        <v>7.6915985985584019</v>
      </c>
      <c r="T522" s="6">
        <f t="shared" si="29"/>
        <v>0.8654719892136552</v>
      </c>
      <c r="U522" s="6">
        <f t="shared" si="29"/>
        <v>6.8132277340638536E-2</v>
      </c>
      <c r="W522" s="6">
        <f t="shared" ref="W522:Y523" si="30">W385*$G492</f>
        <v>9.9957126785504826</v>
      </c>
      <c r="X522" s="6">
        <f t="shared" si="30"/>
        <v>0.3291697502171233</v>
      </c>
      <c r="Y522" s="6">
        <f t="shared" si="30"/>
        <v>4.1593008980396282E-3</v>
      </c>
      <c r="AA522" s="6">
        <f t="shared" ref="AA522:AC523" si="31">AA385*$H492</f>
        <v>7.6915985985584019</v>
      </c>
      <c r="AB522" s="6">
        <f t="shared" si="31"/>
        <v>0.8654719892136552</v>
      </c>
      <c r="AC522" s="6">
        <f t="shared" si="31"/>
        <v>6.8132277340638536E-2</v>
      </c>
      <c r="AE522" s="6">
        <f t="shared" ref="AE522:AG523" si="32">AE385*$I492</f>
        <v>7.6915985985584019</v>
      </c>
      <c r="AF522" s="6">
        <f t="shared" si="32"/>
        <v>0.8654719892136552</v>
      </c>
      <c r="AG522" s="6">
        <f t="shared" si="32"/>
        <v>6.8132277340638536E-2</v>
      </c>
      <c r="AI522" s="6">
        <f t="shared" ref="AI522:AK523" si="33">AI385*$J492</f>
        <v>7.6915985985584019</v>
      </c>
      <c r="AJ522" s="6">
        <f t="shared" si="33"/>
        <v>0.8654719892136552</v>
      </c>
      <c r="AK522" s="6">
        <f t="shared" si="33"/>
        <v>6.8132277340638536E-2</v>
      </c>
      <c r="AL522" s="10"/>
    </row>
    <row r="523" spans="1:38" x14ac:dyDescent="0.25">
      <c r="A523" s="11" t="s">
        <v>212</v>
      </c>
      <c r="C523" s="6">
        <f t="shared" si="25"/>
        <v>10.981142153956627</v>
      </c>
      <c r="D523" s="6">
        <f t="shared" si="25"/>
        <v>0</v>
      </c>
      <c r="E523" s="6">
        <f t="shared" si="25"/>
        <v>2.9125646462758094E-2</v>
      </c>
      <c r="G523" s="6">
        <f t="shared" si="26"/>
        <v>9.9957126785504826</v>
      </c>
      <c r="H523" s="6">
        <f t="shared" si="26"/>
        <v>0.3291697502171233</v>
      </c>
      <c r="I523" s="6">
        <f t="shared" si="26"/>
        <v>4.1593008980396282E-3</v>
      </c>
      <c r="K523" s="6">
        <f t="shared" si="27"/>
        <v>9.9957126785504826</v>
      </c>
      <c r="L523" s="6">
        <f t="shared" si="27"/>
        <v>0.3291697502171233</v>
      </c>
      <c r="M523" s="6">
        <f t="shared" si="27"/>
        <v>4.1593008980396282E-3</v>
      </c>
      <c r="O523" s="6">
        <f t="shared" si="28"/>
        <v>7.6915985985584019</v>
      </c>
      <c r="P523" s="6">
        <f t="shared" si="28"/>
        <v>0.8654719892136552</v>
      </c>
      <c r="Q523" s="6">
        <f t="shared" si="28"/>
        <v>6.8132277340638536E-2</v>
      </c>
      <c r="S523" s="6">
        <f t="shared" si="29"/>
        <v>7.6915985985584019</v>
      </c>
      <c r="T523" s="6">
        <f t="shared" si="29"/>
        <v>0.8654719892136552</v>
      </c>
      <c r="U523" s="6">
        <f t="shared" si="29"/>
        <v>6.8132277340638536E-2</v>
      </c>
      <c r="W523" s="6">
        <f t="shared" si="30"/>
        <v>9.9957126785504826</v>
      </c>
      <c r="X523" s="6">
        <f t="shared" si="30"/>
        <v>0.3291697502171233</v>
      </c>
      <c r="Y523" s="6">
        <f t="shared" si="30"/>
        <v>4.1593008980396282E-3</v>
      </c>
      <c r="AA523" s="6">
        <f t="shared" si="31"/>
        <v>7.6915985985584019</v>
      </c>
      <c r="AB523" s="6">
        <f t="shared" si="31"/>
        <v>0.8654719892136552</v>
      </c>
      <c r="AC523" s="6">
        <f t="shared" si="31"/>
        <v>6.8132277340638536E-2</v>
      </c>
      <c r="AE523" s="6">
        <f t="shared" si="32"/>
        <v>7.6915985985584019</v>
      </c>
      <c r="AF523" s="6">
        <f t="shared" si="32"/>
        <v>0.8654719892136552</v>
      </c>
      <c r="AG523" s="6">
        <f t="shared" si="32"/>
        <v>6.8132277340638536E-2</v>
      </c>
      <c r="AI523" s="6">
        <f t="shared" si="33"/>
        <v>7.6915985985584019</v>
      </c>
      <c r="AJ523" s="6">
        <f t="shared" si="33"/>
        <v>0.8654719892136552</v>
      </c>
      <c r="AK523" s="6">
        <f t="shared" si="33"/>
        <v>6.8132277340638536E-2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15.028662995993663</v>
      </c>
      <c r="D533" s="6">
        <f t="shared" si="34"/>
        <v>0</v>
      </c>
      <c r="E533" s="6">
        <f t="shared" si="34"/>
        <v>3.9861019836769082E-2</v>
      </c>
      <c r="G533" s="6">
        <f t="shared" ref="G533:I534" si="35">G298*$C492*$C447</f>
        <v>13.790171364921076</v>
      </c>
      <c r="H533" s="6">
        <f t="shared" si="35"/>
        <v>0.45412542453157623</v>
      </c>
      <c r="I533" s="6">
        <f t="shared" si="35"/>
        <v>5.7382073681767959E-3</v>
      </c>
      <c r="K533" s="6">
        <f t="shared" ref="K533:M534" si="36">K298*$D492*$D447</f>
        <v>13.790171364921076</v>
      </c>
      <c r="L533" s="6">
        <f t="shared" si="36"/>
        <v>0.45412542453157623</v>
      </c>
      <c r="M533" s="6">
        <f t="shared" si="36"/>
        <v>5.7382073681767959E-3</v>
      </c>
      <c r="O533" s="6">
        <f t="shared" ref="O533:Q534" si="37">O298*$E492*$E447</f>
        <v>11.020759354631691</v>
      </c>
      <c r="P533" s="6">
        <f t="shared" si="37"/>
        <v>1.2400749205874808</v>
      </c>
      <c r="Q533" s="6">
        <f t="shared" si="37"/>
        <v>9.7622025282876126E-2</v>
      </c>
      <c r="S533" s="6">
        <f t="shared" ref="S533:U534" si="38">S298*$F492*$F447</f>
        <v>11.020759354631691</v>
      </c>
      <c r="T533" s="6">
        <f t="shared" si="38"/>
        <v>1.2400749205874808</v>
      </c>
      <c r="U533" s="6">
        <f t="shared" si="38"/>
        <v>9.7622025282876126E-2</v>
      </c>
      <c r="W533" s="6">
        <f t="shared" ref="W533:Y534" si="39">W298*$G492*$G447</f>
        <v>13.790171364921076</v>
      </c>
      <c r="X533" s="6">
        <f t="shared" si="39"/>
        <v>0.45412542453157623</v>
      </c>
      <c r="Y533" s="6">
        <f t="shared" si="39"/>
        <v>5.7382073681767959E-3</v>
      </c>
      <c r="AA533" s="6">
        <f t="shared" ref="AA533:AC534" si="40">AA298*$H492*$H447</f>
        <v>11.020759354631691</v>
      </c>
      <c r="AB533" s="6">
        <f t="shared" si="40"/>
        <v>1.2400749205874808</v>
      </c>
      <c r="AC533" s="6">
        <f t="shared" si="40"/>
        <v>9.7622025282876126E-2</v>
      </c>
      <c r="AE533" s="6">
        <f t="shared" ref="AE533:AG534" si="41">AE298*$I492*$I447</f>
        <v>11.020759354631691</v>
      </c>
      <c r="AF533" s="6">
        <f t="shared" si="41"/>
        <v>1.2400749205874808</v>
      </c>
      <c r="AG533" s="6">
        <f t="shared" si="41"/>
        <v>9.7622025282876126E-2</v>
      </c>
      <c r="AI533" s="6">
        <f t="shared" ref="AI533:AK534" si="42">AI298*$J492*$J447</f>
        <v>11.020759354631691</v>
      </c>
      <c r="AJ533" s="6">
        <f t="shared" si="42"/>
        <v>1.2400749205874808</v>
      </c>
      <c r="AK533" s="6">
        <f t="shared" si="42"/>
        <v>9.7622025282876126E-2</v>
      </c>
      <c r="AL533" s="10"/>
    </row>
    <row r="534" spans="1:38" x14ac:dyDescent="0.25">
      <c r="A534" s="11" t="s">
        <v>178</v>
      </c>
      <c r="C534" s="6">
        <f t="shared" si="34"/>
        <v>13.570232022179782</v>
      </c>
      <c r="D534" s="6">
        <f t="shared" si="34"/>
        <v>0</v>
      </c>
      <c r="E534" s="6">
        <f t="shared" si="34"/>
        <v>3.5992775137074169E-2</v>
      </c>
      <c r="G534" s="6">
        <f t="shared" si="35"/>
        <v>12.164451053176661</v>
      </c>
      <c r="H534" s="6">
        <f t="shared" si="35"/>
        <v>0.40058867671286885</v>
      </c>
      <c r="I534" s="6">
        <f t="shared" si="35"/>
        <v>5.0617313459007758E-3</v>
      </c>
      <c r="K534" s="6">
        <f t="shared" si="36"/>
        <v>12.164451053176661</v>
      </c>
      <c r="L534" s="6">
        <f t="shared" si="36"/>
        <v>0.40058867671286885</v>
      </c>
      <c r="M534" s="6">
        <f t="shared" si="36"/>
        <v>5.0617313459007758E-3</v>
      </c>
      <c r="O534" s="6">
        <f t="shared" si="37"/>
        <v>9.2961343585391809</v>
      </c>
      <c r="P534" s="6">
        <f t="shared" si="37"/>
        <v>1.046017130533859</v>
      </c>
      <c r="Q534" s="6">
        <f t="shared" si="37"/>
        <v>8.2345275328140385E-2</v>
      </c>
      <c r="S534" s="6">
        <f t="shared" si="38"/>
        <v>9.2961343585391809</v>
      </c>
      <c r="T534" s="6">
        <f t="shared" si="38"/>
        <v>1.046017130533859</v>
      </c>
      <c r="U534" s="6">
        <f t="shared" si="38"/>
        <v>8.2345275328140385E-2</v>
      </c>
      <c r="W534" s="6">
        <f t="shared" si="39"/>
        <v>12.164451053176661</v>
      </c>
      <c r="X534" s="6">
        <f t="shared" si="39"/>
        <v>0.40058867671286885</v>
      </c>
      <c r="Y534" s="6">
        <f t="shared" si="39"/>
        <v>5.0617313459007758E-3</v>
      </c>
      <c r="AA534" s="6">
        <f t="shared" si="40"/>
        <v>9.2961343585391809</v>
      </c>
      <c r="AB534" s="6">
        <f t="shared" si="40"/>
        <v>1.046017130533859</v>
      </c>
      <c r="AC534" s="6">
        <f t="shared" si="40"/>
        <v>8.2345275328140385E-2</v>
      </c>
      <c r="AE534" s="6">
        <f t="shared" si="41"/>
        <v>9.2961343585391809</v>
      </c>
      <c r="AF534" s="6">
        <f t="shared" si="41"/>
        <v>1.046017130533859</v>
      </c>
      <c r="AG534" s="6">
        <f t="shared" si="41"/>
        <v>8.2345275328140385E-2</v>
      </c>
      <c r="AI534" s="6">
        <f t="shared" si="42"/>
        <v>9.2961343585391809</v>
      </c>
      <c r="AJ534" s="6">
        <f t="shared" si="42"/>
        <v>1.046017130533859</v>
      </c>
      <c r="AK534" s="6">
        <f t="shared" si="42"/>
        <v>8.2345275328140385E-2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2.1471875155219955</v>
      </c>
      <c r="D546" s="7">
        <f>D$502</f>
        <v>2.1471875155219955</v>
      </c>
      <c r="E546" s="7">
        <f>E$502</f>
        <v>2.1471875155219955</v>
      </c>
      <c r="G546" s="7">
        <f>G$502</f>
        <v>2.1471875155219955</v>
      </c>
      <c r="H546" s="7">
        <f>H$502</f>
        <v>2.1471875155219955</v>
      </c>
      <c r="I546" s="7">
        <f>I$502</f>
        <v>2.1471875155219955</v>
      </c>
      <c r="K546" s="7">
        <f>K$502</f>
        <v>2.1471875155219955</v>
      </c>
      <c r="L546" s="7">
        <f>L$502</f>
        <v>2.1471875155219955</v>
      </c>
      <c r="M546" s="7">
        <f>M$502</f>
        <v>2.1471875155219955</v>
      </c>
      <c r="O546" s="7">
        <f>O$502</f>
        <v>2.1471875155219955</v>
      </c>
      <c r="P546" s="7">
        <f>P$502</f>
        <v>2.1471875155219955</v>
      </c>
      <c r="Q546" s="7">
        <f>Q$502</f>
        <v>2.1471875155219955</v>
      </c>
      <c r="S546" s="7">
        <f>S$502</f>
        <v>2.1471875155219955</v>
      </c>
      <c r="T546" s="7">
        <f>T$502</f>
        <v>2.1471875155219955</v>
      </c>
      <c r="U546" s="7">
        <f>U$502</f>
        <v>2.1471875155219955</v>
      </c>
      <c r="W546" s="7">
        <f>W$502</f>
        <v>2.1471875155219955</v>
      </c>
      <c r="X546" s="7">
        <f>X$502</f>
        <v>2.1471875155219955</v>
      </c>
      <c r="Y546" s="7">
        <f>Y$502</f>
        <v>2.1471875155219955</v>
      </c>
      <c r="AA546" s="7">
        <f>AA$502</f>
        <v>2.1471875155219955</v>
      </c>
      <c r="AB546" s="7">
        <f>AB$502</f>
        <v>2.1471875155219955</v>
      </c>
      <c r="AC546" s="7">
        <f>AC$502</f>
        <v>2.1471875155219955</v>
      </c>
      <c r="AE546" s="7">
        <f>AE$502</f>
        <v>2.1471875155219955</v>
      </c>
      <c r="AF546" s="7">
        <f>AF$502</f>
        <v>2.1471875155219955</v>
      </c>
      <c r="AG546" s="7">
        <f>AG$502</f>
        <v>2.1471875155219955</v>
      </c>
      <c r="AI546" s="7">
        <f>AI$502</f>
        <v>2.1471875155219955</v>
      </c>
      <c r="AJ546" s="7">
        <f>AJ$502</f>
        <v>2.1471875155219955</v>
      </c>
      <c r="AK546" s="7">
        <f>AK$502</f>
        <v>2.1471875155219955</v>
      </c>
      <c r="AL546" s="10"/>
    </row>
    <row r="547" spans="1:38" x14ac:dyDescent="0.25">
      <c r="A547" s="11" t="s">
        <v>172</v>
      </c>
      <c r="C547" s="7">
        <f>C$512</f>
        <v>16.852141757533545</v>
      </c>
      <c r="D547" s="7">
        <f>D$512</f>
        <v>0</v>
      </c>
      <c r="E547" s="7">
        <f>E$512</f>
        <v>4.4697492855363279E-2</v>
      </c>
      <c r="G547" s="7">
        <f>G$512</f>
        <v>15.339858519709075</v>
      </c>
      <c r="H547" s="7">
        <f>H$512</f>
        <v>0.50515831733879768</v>
      </c>
      <c r="I547" s="7">
        <f>I$512</f>
        <v>6.3830453484062279E-3</v>
      </c>
      <c r="K547" s="7">
        <f>K$512</f>
        <v>15.339858519709075</v>
      </c>
      <c r="L547" s="7">
        <f>L$512</f>
        <v>0.50515831733879768</v>
      </c>
      <c r="M547" s="7">
        <f>M$512</f>
        <v>6.3830453484062279E-3</v>
      </c>
      <c r="O547" s="7">
        <f>O$512</f>
        <v>11.803864125212971</v>
      </c>
      <c r="P547" s="7">
        <f>P$512</f>
        <v>1.3281912250036674</v>
      </c>
      <c r="Q547" s="7">
        <f>Q$512</f>
        <v>0.10455877721192519</v>
      </c>
      <c r="S547" s="7">
        <f>S$512</f>
        <v>11.803864125212971</v>
      </c>
      <c r="T547" s="7">
        <f>T$512</f>
        <v>1.3281912250036674</v>
      </c>
      <c r="U547" s="7">
        <f>U$512</f>
        <v>0.10455877721192519</v>
      </c>
      <c r="W547" s="7">
        <f>W$512</f>
        <v>15.339858519709075</v>
      </c>
      <c r="X547" s="7">
        <f>X$512</f>
        <v>0.50515831733879768</v>
      </c>
      <c r="Y547" s="7">
        <f>Y$512</f>
        <v>6.3830453484062279E-3</v>
      </c>
      <c r="AA547" s="7">
        <f>AA$512</f>
        <v>11.803864125212971</v>
      </c>
      <c r="AB547" s="7">
        <f>AB$512</f>
        <v>1.3281912250036674</v>
      </c>
      <c r="AC547" s="7">
        <f>AC$512</f>
        <v>0.10455877721192519</v>
      </c>
      <c r="AE547" s="7">
        <f>AE$512</f>
        <v>11.803864125212971</v>
      </c>
      <c r="AF547" s="7">
        <f>AF$512</f>
        <v>1.3281912250036674</v>
      </c>
      <c r="AG547" s="7">
        <f>AG$512</f>
        <v>0.10455877721192519</v>
      </c>
      <c r="AI547" s="7">
        <f>AI$512</f>
        <v>11.803864125212971</v>
      </c>
      <c r="AJ547" s="7">
        <f>AJ$512</f>
        <v>1.3281912250036674</v>
      </c>
      <c r="AK547" s="7">
        <f>AK$512</f>
        <v>0.10455877721192519</v>
      </c>
      <c r="AL547" s="10"/>
    </row>
    <row r="548" spans="1:38" x14ac:dyDescent="0.25">
      <c r="A548" s="11" t="s">
        <v>211</v>
      </c>
      <c r="C548" s="7">
        <f>C$522</f>
        <v>10.981142153956627</v>
      </c>
      <c r="D548" s="7">
        <f>D$522</f>
        <v>0</v>
      </c>
      <c r="E548" s="7">
        <f>E$522</f>
        <v>2.9125646462758094E-2</v>
      </c>
      <c r="G548" s="7">
        <f>G$522</f>
        <v>9.9957126785504826</v>
      </c>
      <c r="H548" s="7">
        <f>H$522</f>
        <v>0.3291697502171233</v>
      </c>
      <c r="I548" s="7">
        <f>I$522</f>
        <v>4.1593008980396282E-3</v>
      </c>
      <c r="K548" s="7">
        <f>K$522</f>
        <v>9.9957126785504826</v>
      </c>
      <c r="L548" s="7">
        <f>L$522</f>
        <v>0.3291697502171233</v>
      </c>
      <c r="M548" s="7">
        <f>M$522</f>
        <v>4.1593008980396282E-3</v>
      </c>
      <c r="O548" s="7">
        <f>O$522</f>
        <v>7.6915985985584019</v>
      </c>
      <c r="P548" s="7">
        <f>P$522</f>
        <v>0.8654719892136552</v>
      </c>
      <c r="Q548" s="7">
        <f>Q$522</f>
        <v>6.8132277340638536E-2</v>
      </c>
      <c r="S548" s="7">
        <f>S$522</f>
        <v>7.6915985985584019</v>
      </c>
      <c r="T548" s="7">
        <f>T$522</f>
        <v>0.8654719892136552</v>
      </c>
      <c r="U548" s="7">
        <f>U$522</f>
        <v>6.8132277340638536E-2</v>
      </c>
      <c r="W548" s="7">
        <f>W$522</f>
        <v>9.9957126785504826</v>
      </c>
      <c r="X548" s="7">
        <f>X$522</f>
        <v>0.3291697502171233</v>
      </c>
      <c r="Y548" s="7">
        <f>Y$522</f>
        <v>4.1593008980396282E-3</v>
      </c>
      <c r="AA548" s="7">
        <f>AA$522</f>
        <v>7.6915985985584019</v>
      </c>
      <c r="AB548" s="7">
        <f>AB$522</f>
        <v>0.8654719892136552</v>
      </c>
      <c r="AC548" s="7">
        <f>AC$522</f>
        <v>6.8132277340638536E-2</v>
      </c>
      <c r="AE548" s="7">
        <f>AE$522</f>
        <v>7.6915985985584019</v>
      </c>
      <c r="AF548" s="7">
        <f>AF$522</f>
        <v>0.8654719892136552</v>
      </c>
      <c r="AG548" s="7">
        <f>AG$522</f>
        <v>6.8132277340638536E-2</v>
      </c>
      <c r="AI548" s="7">
        <f>AI$522</f>
        <v>7.6915985985584019</v>
      </c>
      <c r="AJ548" s="7">
        <f>AJ$522</f>
        <v>0.8654719892136552</v>
      </c>
      <c r="AK548" s="7">
        <f>AK$522</f>
        <v>6.8132277340638536E-2</v>
      </c>
      <c r="AL548" s="10"/>
    </row>
    <row r="549" spans="1:38" x14ac:dyDescent="0.25">
      <c r="A549" s="11" t="s">
        <v>173</v>
      </c>
      <c r="C549" s="7">
        <f>C$503</f>
        <v>1.627386794592786</v>
      </c>
      <c r="D549" s="7">
        <f>D$503</f>
        <v>1.627386794592786</v>
      </c>
      <c r="E549" s="7">
        <f>E$503</f>
        <v>1.627386794592786</v>
      </c>
      <c r="G549" s="7">
        <f>G$503</f>
        <v>1.627386794592786</v>
      </c>
      <c r="H549" s="7">
        <f>H$503</f>
        <v>1.627386794592786</v>
      </c>
      <c r="I549" s="7">
        <f>I$503</f>
        <v>1.627386794592786</v>
      </c>
      <c r="K549" s="7">
        <f>K$503</f>
        <v>1.627386794592786</v>
      </c>
      <c r="L549" s="7">
        <f>L$503</f>
        <v>1.627386794592786</v>
      </c>
      <c r="M549" s="7">
        <f>M$503</f>
        <v>1.627386794592786</v>
      </c>
      <c r="O549" s="7">
        <f>O$503</f>
        <v>1.627386794592786</v>
      </c>
      <c r="P549" s="7">
        <f>P$503</f>
        <v>1.627386794592786</v>
      </c>
      <c r="Q549" s="7">
        <f>Q$503</f>
        <v>1.627386794592786</v>
      </c>
      <c r="S549" s="7">
        <f>S$503</f>
        <v>1.627386794592786</v>
      </c>
      <c r="T549" s="7">
        <f>T$503</f>
        <v>1.627386794592786</v>
      </c>
      <c r="U549" s="7">
        <f>U$503</f>
        <v>1.627386794592786</v>
      </c>
      <c r="W549" s="7">
        <f>W$503</f>
        <v>1.627386794592786</v>
      </c>
      <c r="X549" s="7">
        <f>X$503</f>
        <v>1.627386794592786</v>
      </c>
      <c r="Y549" s="7">
        <f>Y$503</f>
        <v>1.627386794592786</v>
      </c>
      <c r="AA549" s="7">
        <f>AA$503</f>
        <v>1.627386794592786</v>
      </c>
      <c r="AB549" s="7">
        <f>AB$503</f>
        <v>1.627386794592786</v>
      </c>
      <c r="AC549" s="7">
        <f>AC$503</f>
        <v>1.627386794592786</v>
      </c>
      <c r="AE549" s="7">
        <f>AE$503</f>
        <v>1.627386794592786</v>
      </c>
      <c r="AF549" s="7">
        <f>AF$503</f>
        <v>1.627386794592786</v>
      </c>
      <c r="AG549" s="7">
        <f>AG$503</f>
        <v>1.627386794592786</v>
      </c>
      <c r="AI549" s="7">
        <f>AI$503</f>
        <v>1.627386794592786</v>
      </c>
      <c r="AJ549" s="7">
        <f>AJ$503</f>
        <v>1.627386794592786</v>
      </c>
      <c r="AK549" s="7">
        <f>AK$503</f>
        <v>1.627386794592786</v>
      </c>
      <c r="AL549" s="10"/>
    </row>
    <row r="550" spans="1:38" x14ac:dyDescent="0.25">
      <c r="A550" s="11" t="s">
        <v>174</v>
      </c>
      <c r="C550" s="7">
        <f>C$513</f>
        <v>14.604169972591073</v>
      </c>
      <c r="D550" s="7">
        <f>D$513</f>
        <v>0</v>
      </c>
      <c r="E550" s="7">
        <f>E$513</f>
        <v>3.8735122953531272E-2</v>
      </c>
      <c r="G550" s="7">
        <f>G$513</f>
        <v>13.293615992589345</v>
      </c>
      <c r="H550" s="7">
        <f>H$513</f>
        <v>0.43777331306781325</v>
      </c>
      <c r="I550" s="7">
        <f>I$513</f>
        <v>5.5315864625461574E-3</v>
      </c>
      <c r="K550" s="7">
        <f>K$513</f>
        <v>13.293615992589345</v>
      </c>
      <c r="L550" s="7">
        <f>L$513</f>
        <v>0.43777331306781325</v>
      </c>
      <c r="M550" s="7">
        <f>M$513</f>
        <v>5.5315864625461574E-3</v>
      </c>
      <c r="O550" s="7">
        <f>O$513</f>
        <v>10.229301444186902</v>
      </c>
      <c r="P550" s="7">
        <f>P$513</f>
        <v>1.1510187064137565</v>
      </c>
      <c r="Q550" s="7">
        <f>Q$513</f>
        <v>9.0611281135622612E-2</v>
      </c>
      <c r="S550" s="7">
        <f>S$513</f>
        <v>10.229301444186902</v>
      </c>
      <c r="T550" s="7">
        <f>T$513</f>
        <v>1.1510187064137565</v>
      </c>
      <c r="U550" s="7">
        <f>U$513</f>
        <v>9.0611281135622612E-2</v>
      </c>
      <c r="W550" s="7">
        <f>W$513</f>
        <v>13.293615992589345</v>
      </c>
      <c r="X550" s="7">
        <f>X$513</f>
        <v>0.43777331306781325</v>
      </c>
      <c r="Y550" s="7">
        <f>Y$513</f>
        <v>5.5315864625461574E-3</v>
      </c>
      <c r="AA550" s="7">
        <f>AA$513</f>
        <v>10.229301444186902</v>
      </c>
      <c r="AB550" s="7">
        <f>AB$513</f>
        <v>1.1510187064137565</v>
      </c>
      <c r="AC550" s="7">
        <f>AC$513</f>
        <v>9.0611281135622612E-2</v>
      </c>
      <c r="AE550" s="7">
        <f>AE$513</f>
        <v>10.229301444186902</v>
      </c>
      <c r="AF550" s="7">
        <f>AF$513</f>
        <v>1.1510187064137565</v>
      </c>
      <c r="AG550" s="7">
        <f>AG$513</f>
        <v>9.0611281135622612E-2</v>
      </c>
      <c r="AI550" s="7">
        <f>AI$513</f>
        <v>10.229301444186902</v>
      </c>
      <c r="AJ550" s="7">
        <f>AJ$513</f>
        <v>1.1510187064137565</v>
      </c>
      <c r="AK550" s="7">
        <f>AK$513</f>
        <v>9.0611281135622612E-2</v>
      </c>
      <c r="AL550" s="10"/>
    </row>
    <row r="551" spans="1:38" x14ac:dyDescent="0.25">
      <c r="A551" s="11" t="s">
        <v>212</v>
      </c>
      <c r="C551" s="7">
        <f>C$523</f>
        <v>10.981142153956627</v>
      </c>
      <c r="D551" s="7">
        <f>D$523</f>
        <v>0</v>
      </c>
      <c r="E551" s="7">
        <f>E$523</f>
        <v>2.9125646462758094E-2</v>
      </c>
      <c r="G551" s="7">
        <f>G$523</f>
        <v>9.9957126785504826</v>
      </c>
      <c r="H551" s="7">
        <f>H$523</f>
        <v>0.3291697502171233</v>
      </c>
      <c r="I551" s="7">
        <f>I$523</f>
        <v>4.1593008980396282E-3</v>
      </c>
      <c r="K551" s="7">
        <f>K$523</f>
        <v>9.9957126785504826</v>
      </c>
      <c r="L551" s="7">
        <f>L$523</f>
        <v>0.3291697502171233</v>
      </c>
      <c r="M551" s="7">
        <f>M$523</f>
        <v>4.1593008980396282E-3</v>
      </c>
      <c r="O551" s="7">
        <f>O$523</f>
        <v>7.6915985985584019</v>
      </c>
      <c r="P551" s="7">
        <f>P$523</f>
        <v>0.8654719892136552</v>
      </c>
      <c r="Q551" s="7">
        <f>Q$523</f>
        <v>6.8132277340638536E-2</v>
      </c>
      <c r="S551" s="7">
        <f>S$523</f>
        <v>7.6915985985584019</v>
      </c>
      <c r="T551" s="7">
        <f>T$523</f>
        <v>0.8654719892136552</v>
      </c>
      <c r="U551" s="7">
        <f>U$523</f>
        <v>6.8132277340638536E-2</v>
      </c>
      <c r="W551" s="7">
        <f>W$523</f>
        <v>9.9957126785504826</v>
      </c>
      <c r="X551" s="7">
        <f>X$523</f>
        <v>0.3291697502171233</v>
      </c>
      <c r="Y551" s="7">
        <f>Y$523</f>
        <v>4.1593008980396282E-3</v>
      </c>
      <c r="AA551" s="7">
        <f>AA$523</f>
        <v>7.6915985985584019</v>
      </c>
      <c r="AB551" s="7">
        <f>AB$523</f>
        <v>0.8654719892136552</v>
      </c>
      <c r="AC551" s="7">
        <f>AC$523</f>
        <v>6.8132277340638536E-2</v>
      </c>
      <c r="AE551" s="7">
        <f>AE$523</f>
        <v>7.6915985985584019</v>
      </c>
      <c r="AF551" s="7">
        <f>AF$523</f>
        <v>0.8654719892136552</v>
      </c>
      <c r="AG551" s="7">
        <f>AG$523</f>
        <v>6.8132277340638536E-2</v>
      </c>
      <c r="AI551" s="7">
        <f>AI$523</f>
        <v>7.6915985985584019</v>
      </c>
      <c r="AJ551" s="7">
        <f>AJ$523</f>
        <v>0.8654719892136552</v>
      </c>
      <c r="AK551" s="7">
        <f>AK$523</f>
        <v>6.8132277340638536E-2</v>
      </c>
      <c r="AL551" s="10"/>
    </row>
    <row r="552" spans="1:38" x14ac:dyDescent="0.25">
      <c r="A552" s="11" t="s">
        <v>175</v>
      </c>
      <c r="C552" s="7">
        <f t="shared" ref="C552:E554" si="43">C280</f>
        <v>13.555123746612391</v>
      </c>
      <c r="D552" s="7">
        <f t="shared" si="43"/>
        <v>0</v>
      </c>
      <c r="E552" s="7">
        <f t="shared" si="43"/>
        <v>3.5952702958181634E-2</v>
      </c>
      <c r="G552" s="7">
        <f t="shared" ref="G552:I554" si="44">G280</f>
        <v>12.338709434201665</v>
      </c>
      <c r="H552" s="7">
        <f t="shared" si="44"/>
        <v>0.4063271957759797</v>
      </c>
      <c r="I552" s="7">
        <f t="shared" si="44"/>
        <v>5.1342417375053219E-3</v>
      </c>
      <c r="K552" s="7">
        <f t="shared" ref="K552:M554" si="45">K280</f>
        <v>12.338709434201665</v>
      </c>
      <c r="L552" s="7">
        <f t="shared" si="45"/>
        <v>0.4063271957759797</v>
      </c>
      <c r="M552" s="7">
        <f t="shared" si="45"/>
        <v>5.1342417375053219E-3</v>
      </c>
      <c r="O552" s="7">
        <f t="shared" ref="O552:Q554" si="46">O280</f>
        <v>9.4945106211163441</v>
      </c>
      <c r="P552" s="7">
        <f t="shared" si="46"/>
        <v>1.0683387710076102</v>
      </c>
      <c r="Q552" s="7">
        <f t="shared" si="46"/>
        <v>8.410249476263347E-2</v>
      </c>
      <c r="S552" s="7">
        <f t="shared" ref="S552:U554" si="47">S280</f>
        <v>9.4945106211163441</v>
      </c>
      <c r="T552" s="7">
        <f t="shared" si="47"/>
        <v>1.0683387710076102</v>
      </c>
      <c r="U552" s="7">
        <f t="shared" si="47"/>
        <v>8.410249476263347E-2</v>
      </c>
      <c r="W552" s="7">
        <f t="shared" ref="W552:Y554" si="48">W280</f>
        <v>12.338709434201665</v>
      </c>
      <c r="X552" s="7">
        <f t="shared" si="48"/>
        <v>0.4063271957759797</v>
      </c>
      <c r="Y552" s="7">
        <f t="shared" si="48"/>
        <v>5.1342417375053219E-3</v>
      </c>
      <c r="AA552" s="7">
        <f t="shared" ref="AA552:AC554" si="49">AA280</f>
        <v>9.4945106211163441</v>
      </c>
      <c r="AB552" s="7">
        <f t="shared" si="49"/>
        <v>1.0683387710076102</v>
      </c>
      <c r="AC552" s="7">
        <f t="shared" si="49"/>
        <v>8.410249476263347E-2</v>
      </c>
      <c r="AE552" s="7">
        <f t="shared" ref="AE552:AG554" si="50">AE280</f>
        <v>9.4945106211163441</v>
      </c>
      <c r="AF552" s="7">
        <f t="shared" si="50"/>
        <v>1.0683387710076102</v>
      </c>
      <c r="AG552" s="7">
        <f t="shared" si="50"/>
        <v>8.410249476263347E-2</v>
      </c>
      <c r="AI552" s="7">
        <f t="shared" ref="AI552:AK554" si="51">AI280</f>
        <v>9.4945106211163441</v>
      </c>
      <c r="AJ552" s="7">
        <f t="shared" si="51"/>
        <v>1.0683387710076102</v>
      </c>
      <c r="AK552" s="7">
        <f t="shared" si="51"/>
        <v>8.410249476263347E-2</v>
      </c>
      <c r="AL552" s="10"/>
    </row>
    <row r="553" spans="1:38" x14ac:dyDescent="0.25">
      <c r="A553" s="11" t="s">
        <v>176</v>
      </c>
      <c r="C553" s="7">
        <f t="shared" si="43"/>
        <v>10.981142153956627</v>
      </c>
      <c r="D553" s="7">
        <f t="shared" si="43"/>
        <v>0</v>
      </c>
      <c r="E553" s="7">
        <f t="shared" si="43"/>
        <v>2.9125646462758094E-2</v>
      </c>
      <c r="G553" s="7">
        <f t="shared" si="44"/>
        <v>9.9957126785504826</v>
      </c>
      <c r="H553" s="7">
        <f t="shared" si="44"/>
        <v>0.3291697502171233</v>
      </c>
      <c r="I553" s="7">
        <f t="shared" si="44"/>
        <v>4.1593008980396282E-3</v>
      </c>
      <c r="K553" s="7">
        <f t="shared" si="45"/>
        <v>9.9957126785504826</v>
      </c>
      <c r="L553" s="7">
        <f t="shared" si="45"/>
        <v>0.3291697502171233</v>
      </c>
      <c r="M553" s="7">
        <f t="shared" si="45"/>
        <v>4.1593008980396282E-3</v>
      </c>
      <c r="O553" s="7">
        <f t="shared" si="46"/>
        <v>7.6915985985584019</v>
      </c>
      <c r="P553" s="7">
        <f t="shared" si="46"/>
        <v>0.8654719892136552</v>
      </c>
      <c r="Q553" s="7">
        <f t="shared" si="46"/>
        <v>6.8132277340638536E-2</v>
      </c>
      <c r="S553" s="7">
        <f t="shared" si="47"/>
        <v>7.6915985985584019</v>
      </c>
      <c r="T553" s="7">
        <f t="shared" si="47"/>
        <v>0.8654719892136552</v>
      </c>
      <c r="U553" s="7">
        <f t="shared" si="47"/>
        <v>6.8132277340638536E-2</v>
      </c>
      <c r="W553" s="7">
        <f t="shared" si="48"/>
        <v>9.9957126785504826</v>
      </c>
      <c r="X553" s="7">
        <f t="shared" si="48"/>
        <v>0.3291697502171233</v>
      </c>
      <c r="Y553" s="7">
        <f t="shared" si="48"/>
        <v>4.1593008980396282E-3</v>
      </c>
      <c r="AA553" s="7">
        <f t="shared" si="49"/>
        <v>7.6915985985584019</v>
      </c>
      <c r="AB553" s="7">
        <f t="shared" si="49"/>
        <v>0.8654719892136552</v>
      </c>
      <c r="AC553" s="7">
        <f t="shared" si="49"/>
        <v>6.8132277340638536E-2</v>
      </c>
      <c r="AE553" s="7">
        <f t="shared" si="50"/>
        <v>7.6915985985584019</v>
      </c>
      <c r="AF553" s="7">
        <f t="shared" si="50"/>
        <v>0.8654719892136552</v>
      </c>
      <c r="AG553" s="7">
        <f t="shared" si="50"/>
        <v>6.8132277340638536E-2</v>
      </c>
      <c r="AI553" s="7">
        <f t="shared" si="51"/>
        <v>7.6915985985584019</v>
      </c>
      <c r="AJ553" s="7">
        <f t="shared" si="51"/>
        <v>0.8654719892136552</v>
      </c>
      <c r="AK553" s="7">
        <f t="shared" si="51"/>
        <v>6.8132277340638536E-2</v>
      </c>
      <c r="AL553" s="10"/>
    </row>
    <row r="554" spans="1:38" x14ac:dyDescent="0.25">
      <c r="A554" s="11" t="s">
        <v>192</v>
      </c>
      <c r="C554" s="7">
        <f t="shared" si="43"/>
        <v>13.755501818861285</v>
      </c>
      <c r="D554" s="7">
        <f t="shared" si="43"/>
        <v>0</v>
      </c>
      <c r="E554" s="7">
        <f t="shared" si="43"/>
        <v>3.6484172345371699E-2</v>
      </c>
      <c r="G554" s="7">
        <f t="shared" si="44"/>
        <v>12.521105910743048</v>
      </c>
      <c r="H554" s="7">
        <f t="shared" si="44"/>
        <v>0.41233371122459295</v>
      </c>
      <c r="I554" s="7">
        <f t="shared" si="44"/>
        <v>5.210138459737626E-3</v>
      </c>
      <c r="K554" s="7">
        <f t="shared" si="45"/>
        <v>12.521105910743048</v>
      </c>
      <c r="L554" s="7">
        <f t="shared" si="45"/>
        <v>0.41233371122459295</v>
      </c>
      <c r="M554" s="7">
        <f t="shared" si="45"/>
        <v>5.210138459737626E-3</v>
      </c>
      <c r="O554" s="7">
        <f t="shared" si="46"/>
        <v>9.634862842960235</v>
      </c>
      <c r="P554" s="7">
        <f t="shared" si="46"/>
        <v>1.0841314459728062</v>
      </c>
      <c r="Q554" s="7">
        <f t="shared" si="46"/>
        <v>8.5345736512903045E-2</v>
      </c>
      <c r="S554" s="7">
        <f t="shared" si="47"/>
        <v>9.634862842960235</v>
      </c>
      <c r="T554" s="7">
        <f t="shared" si="47"/>
        <v>1.0841314459728062</v>
      </c>
      <c r="U554" s="7">
        <f t="shared" si="47"/>
        <v>8.5345736512903045E-2</v>
      </c>
      <c r="W554" s="7">
        <f t="shared" si="48"/>
        <v>12.521105910743048</v>
      </c>
      <c r="X554" s="7">
        <f t="shared" si="48"/>
        <v>0.41233371122459295</v>
      </c>
      <c r="Y554" s="7">
        <f t="shared" si="48"/>
        <v>5.210138459737626E-3</v>
      </c>
      <c r="AA554" s="7">
        <f t="shared" si="49"/>
        <v>9.634862842960235</v>
      </c>
      <c r="AB554" s="7">
        <f t="shared" si="49"/>
        <v>1.0841314459728062</v>
      </c>
      <c r="AC554" s="7">
        <f t="shared" si="49"/>
        <v>8.5345736512903045E-2</v>
      </c>
      <c r="AE554" s="7">
        <f t="shared" si="50"/>
        <v>9.634862842960235</v>
      </c>
      <c r="AF554" s="7">
        <f t="shared" si="50"/>
        <v>1.0841314459728062</v>
      </c>
      <c r="AG554" s="7">
        <f t="shared" si="50"/>
        <v>8.5345736512903045E-2</v>
      </c>
      <c r="AI554" s="7">
        <f t="shared" si="51"/>
        <v>9.634862842960235</v>
      </c>
      <c r="AJ554" s="7">
        <f t="shared" si="51"/>
        <v>1.0841314459728062</v>
      </c>
      <c r="AK554" s="7">
        <f t="shared" si="51"/>
        <v>8.5345736512903045E-2</v>
      </c>
      <c r="AL554" s="10"/>
    </row>
    <row r="555" spans="1:38" x14ac:dyDescent="0.25">
      <c r="A555" s="11" t="s">
        <v>177</v>
      </c>
      <c r="C555" s="7">
        <f>C$533</f>
        <v>15.028662995993663</v>
      </c>
      <c r="D555" s="7">
        <f>D$533</f>
        <v>0</v>
      </c>
      <c r="E555" s="7">
        <f>E$533</f>
        <v>3.9861019836769082E-2</v>
      </c>
      <c r="G555" s="7">
        <f>G$533</f>
        <v>13.790171364921076</v>
      </c>
      <c r="H555" s="7">
        <f>H$533</f>
        <v>0.45412542453157623</v>
      </c>
      <c r="I555" s="7">
        <f>I$533</f>
        <v>5.7382073681767959E-3</v>
      </c>
      <c r="K555" s="7">
        <f>K$533</f>
        <v>13.790171364921076</v>
      </c>
      <c r="L555" s="7">
        <f>L$533</f>
        <v>0.45412542453157623</v>
      </c>
      <c r="M555" s="7">
        <f>M$533</f>
        <v>5.7382073681767959E-3</v>
      </c>
      <c r="O555" s="7">
        <f>O$533</f>
        <v>11.020759354631691</v>
      </c>
      <c r="P555" s="7">
        <f>P$533</f>
        <v>1.2400749205874808</v>
      </c>
      <c r="Q555" s="7">
        <f>Q$533</f>
        <v>9.7622025282876126E-2</v>
      </c>
      <c r="S555" s="7">
        <f>S$533</f>
        <v>11.020759354631691</v>
      </c>
      <c r="T555" s="7">
        <f>T$533</f>
        <v>1.2400749205874808</v>
      </c>
      <c r="U555" s="7">
        <f>U$533</f>
        <v>9.7622025282876126E-2</v>
      </c>
      <c r="W555" s="7">
        <f>W$533</f>
        <v>13.790171364921076</v>
      </c>
      <c r="X555" s="7">
        <f>X$533</f>
        <v>0.45412542453157623</v>
      </c>
      <c r="Y555" s="7">
        <f>Y$533</f>
        <v>5.7382073681767959E-3</v>
      </c>
      <c r="AA555" s="7">
        <f>AA$533</f>
        <v>11.020759354631691</v>
      </c>
      <c r="AB555" s="7">
        <f>AB$533</f>
        <v>1.2400749205874808</v>
      </c>
      <c r="AC555" s="7">
        <f>AC$533</f>
        <v>9.7622025282876126E-2</v>
      </c>
      <c r="AE555" s="7">
        <f>AE$533</f>
        <v>11.020759354631691</v>
      </c>
      <c r="AF555" s="7">
        <f>AF$533</f>
        <v>1.2400749205874808</v>
      </c>
      <c r="AG555" s="7">
        <f>AG$533</f>
        <v>9.7622025282876126E-2</v>
      </c>
      <c r="AI555" s="7">
        <f>AI$533</f>
        <v>11.020759354631691</v>
      </c>
      <c r="AJ555" s="7">
        <f>AJ$533</f>
        <v>1.2400749205874808</v>
      </c>
      <c r="AK555" s="7">
        <f>AK$533</f>
        <v>9.7622025282876126E-2</v>
      </c>
      <c r="AL555" s="10"/>
    </row>
    <row r="556" spans="1:38" x14ac:dyDescent="0.25">
      <c r="A556" s="11" t="s">
        <v>178</v>
      </c>
      <c r="C556" s="7">
        <f>C$534</f>
        <v>13.570232022179782</v>
      </c>
      <c r="D556" s="7">
        <f>D$534</f>
        <v>0</v>
      </c>
      <c r="E556" s="7">
        <f>E$534</f>
        <v>3.5992775137074169E-2</v>
      </c>
      <c r="G556" s="7">
        <f>G$534</f>
        <v>12.164451053176661</v>
      </c>
      <c r="H556" s="7">
        <f>H$534</f>
        <v>0.40058867671286885</v>
      </c>
      <c r="I556" s="7">
        <f>I$534</f>
        <v>5.0617313459007758E-3</v>
      </c>
      <c r="K556" s="7">
        <f>K$534</f>
        <v>12.164451053176661</v>
      </c>
      <c r="L556" s="7">
        <f>L$534</f>
        <v>0.40058867671286885</v>
      </c>
      <c r="M556" s="7">
        <f>M$534</f>
        <v>5.0617313459007758E-3</v>
      </c>
      <c r="O556" s="7">
        <f>O$534</f>
        <v>9.2961343585391809</v>
      </c>
      <c r="P556" s="7">
        <f>P$534</f>
        <v>1.046017130533859</v>
      </c>
      <c r="Q556" s="7">
        <f>Q$534</f>
        <v>8.2345275328140385E-2</v>
      </c>
      <c r="S556" s="7">
        <f>S$534</f>
        <v>9.2961343585391809</v>
      </c>
      <c r="T556" s="7">
        <f>T$534</f>
        <v>1.046017130533859</v>
      </c>
      <c r="U556" s="7">
        <f>U$534</f>
        <v>8.2345275328140385E-2</v>
      </c>
      <c r="W556" s="7">
        <f>W$534</f>
        <v>12.164451053176661</v>
      </c>
      <c r="X556" s="7">
        <f>X$534</f>
        <v>0.40058867671286885</v>
      </c>
      <c r="Y556" s="7">
        <f>Y$534</f>
        <v>5.0617313459007758E-3</v>
      </c>
      <c r="AA556" s="7">
        <f>AA$534</f>
        <v>9.2961343585391809</v>
      </c>
      <c r="AB556" s="7">
        <f>AB$534</f>
        <v>1.046017130533859</v>
      </c>
      <c r="AC556" s="7">
        <f>AC$534</f>
        <v>8.2345275328140385E-2</v>
      </c>
      <c r="AE556" s="7">
        <f>AE$534</f>
        <v>9.2961343585391809</v>
      </c>
      <c r="AF556" s="7">
        <f>AF$534</f>
        <v>1.046017130533859</v>
      </c>
      <c r="AG556" s="7">
        <f>AG$534</f>
        <v>8.2345275328140385E-2</v>
      </c>
      <c r="AI556" s="7">
        <f>AI$534</f>
        <v>9.2961343585391809</v>
      </c>
      <c r="AJ556" s="7">
        <f>AJ$534</f>
        <v>1.046017130533859</v>
      </c>
      <c r="AK556" s="7">
        <f>AK$534</f>
        <v>8.2345275328140385E-2</v>
      </c>
      <c r="AL556" s="10"/>
    </row>
    <row r="557" spans="1:38" x14ac:dyDescent="0.25">
      <c r="A557" s="11" t="s">
        <v>179</v>
      </c>
      <c r="C557" s="7">
        <f t="shared" ref="C557:E562" si="52">C285</f>
        <v>12.891682625026682</v>
      </c>
      <c r="D557" s="7">
        <f t="shared" si="52"/>
        <v>0</v>
      </c>
      <c r="E557" s="7">
        <f t="shared" si="52"/>
        <v>3.4193036132522815E-2</v>
      </c>
      <c r="G557" s="7">
        <f t="shared" ref="G557:I562" si="53">G285</f>
        <v>11.734804417990157</v>
      </c>
      <c r="H557" s="7">
        <f t="shared" si="53"/>
        <v>0.38643994313737789</v>
      </c>
      <c r="I557" s="7">
        <f t="shared" si="53"/>
        <v>4.8829517337771033E-3</v>
      </c>
      <c r="K557" s="7">
        <f t="shared" ref="K557:M562" si="54">K285</f>
        <v>11.734804417990157</v>
      </c>
      <c r="L557" s="7">
        <f t="shared" si="54"/>
        <v>0.38643994313737789</v>
      </c>
      <c r="M557" s="7">
        <f t="shared" si="54"/>
        <v>4.8829517337771033E-3</v>
      </c>
      <c r="O557" s="7">
        <f t="shared" ref="O557:Q562" si="55">O285</f>
        <v>9.0298118921980546</v>
      </c>
      <c r="P557" s="7">
        <f t="shared" si="55"/>
        <v>1.0160500655911122</v>
      </c>
      <c r="Q557" s="7">
        <f t="shared" si="55"/>
        <v>7.9986187564226499E-2</v>
      </c>
      <c r="S557" s="7">
        <f t="shared" ref="S557:U562" si="56">S285</f>
        <v>9.0298118921980546</v>
      </c>
      <c r="T557" s="7">
        <f t="shared" si="56"/>
        <v>1.0160500655911122</v>
      </c>
      <c r="U557" s="7">
        <f t="shared" si="56"/>
        <v>7.9986187564226499E-2</v>
      </c>
      <c r="W557" s="7">
        <f t="shared" ref="W557:Y562" si="57">W285</f>
        <v>11.734804417990157</v>
      </c>
      <c r="X557" s="7">
        <f t="shared" si="57"/>
        <v>0.38643994313737789</v>
      </c>
      <c r="Y557" s="7">
        <f t="shared" si="57"/>
        <v>4.8829517337771033E-3</v>
      </c>
      <c r="AA557" s="7">
        <f t="shared" ref="AA557:AC562" si="58">AA285</f>
        <v>9.0298118921980546</v>
      </c>
      <c r="AB557" s="7">
        <f t="shared" si="58"/>
        <v>1.0160500655911122</v>
      </c>
      <c r="AC557" s="7">
        <f t="shared" si="58"/>
        <v>7.9986187564226499E-2</v>
      </c>
      <c r="AE557" s="7">
        <f t="shared" ref="AE557:AG562" si="59">AE285</f>
        <v>9.0298118921980546</v>
      </c>
      <c r="AF557" s="7">
        <f t="shared" si="59"/>
        <v>1.0160500655911122</v>
      </c>
      <c r="AG557" s="7">
        <f t="shared" si="59"/>
        <v>7.9986187564226499E-2</v>
      </c>
      <c r="AI557" s="7">
        <f t="shared" ref="AI557:AK562" si="60">AI285</f>
        <v>9.0298118921980546</v>
      </c>
      <c r="AJ557" s="7">
        <f t="shared" si="60"/>
        <v>1.0160500655911122</v>
      </c>
      <c r="AK557" s="7">
        <f t="shared" si="60"/>
        <v>7.9986187564226499E-2</v>
      </c>
      <c r="AL557" s="10"/>
    </row>
    <row r="558" spans="1:38" x14ac:dyDescent="0.25">
      <c r="A558" s="11" t="s">
        <v>180</v>
      </c>
      <c r="C558" s="7">
        <f t="shared" si="52"/>
        <v>13.276212761677206</v>
      </c>
      <c r="D558" s="7">
        <f t="shared" si="52"/>
        <v>0</v>
      </c>
      <c r="E558" s="7">
        <f t="shared" si="52"/>
        <v>3.5212938129722975E-2</v>
      </c>
      <c r="G558" s="7">
        <f t="shared" si="53"/>
        <v>12.084827458245352</v>
      </c>
      <c r="H558" s="7">
        <f t="shared" si="53"/>
        <v>0.39796658465222268</v>
      </c>
      <c r="I558" s="7">
        <f t="shared" si="53"/>
        <v>5.0285992921340044E-3</v>
      </c>
      <c r="K558" s="7">
        <f t="shared" si="54"/>
        <v>12.084827458245352</v>
      </c>
      <c r="L558" s="7">
        <f t="shared" si="54"/>
        <v>0.39796658465222268</v>
      </c>
      <c r="M558" s="7">
        <f t="shared" si="54"/>
        <v>5.0285992921340044E-3</v>
      </c>
      <c r="O558" s="7">
        <f t="shared" si="55"/>
        <v>9.2991510391372447</v>
      </c>
      <c r="P558" s="7">
        <f t="shared" si="55"/>
        <v>1.0463565726569204</v>
      </c>
      <c r="Q558" s="7">
        <f t="shared" si="55"/>
        <v>8.2371997122904078E-2</v>
      </c>
      <c r="S558" s="7">
        <f t="shared" si="56"/>
        <v>9.2991510391372447</v>
      </c>
      <c r="T558" s="7">
        <f t="shared" si="56"/>
        <v>1.0463565726569204</v>
      </c>
      <c r="U558" s="7">
        <f t="shared" si="56"/>
        <v>8.2371997122904078E-2</v>
      </c>
      <c r="W558" s="7">
        <f t="shared" si="57"/>
        <v>12.084827458245352</v>
      </c>
      <c r="X558" s="7">
        <f t="shared" si="57"/>
        <v>0.39796658465222268</v>
      </c>
      <c r="Y558" s="7">
        <f t="shared" si="57"/>
        <v>5.0285992921340044E-3</v>
      </c>
      <c r="AA558" s="7">
        <f t="shared" si="58"/>
        <v>9.2991510391372447</v>
      </c>
      <c r="AB558" s="7">
        <f t="shared" si="58"/>
        <v>1.0463565726569204</v>
      </c>
      <c r="AC558" s="7">
        <f t="shared" si="58"/>
        <v>8.2371997122904078E-2</v>
      </c>
      <c r="AE558" s="7">
        <f t="shared" si="59"/>
        <v>9.2991510391372447</v>
      </c>
      <c r="AF558" s="7">
        <f t="shared" si="59"/>
        <v>1.0463565726569204</v>
      </c>
      <c r="AG558" s="7">
        <f t="shared" si="59"/>
        <v>8.2371997122904078E-2</v>
      </c>
      <c r="AI558" s="7">
        <f t="shared" si="60"/>
        <v>9.2991510391372447</v>
      </c>
      <c r="AJ558" s="7">
        <f t="shared" si="60"/>
        <v>1.0463565726569204</v>
      </c>
      <c r="AK558" s="7">
        <f t="shared" si="60"/>
        <v>8.2371997122904078E-2</v>
      </c>
      <c r="AL558" s="10"/>
    </row>
    <row r="559" spans="1:38" x14ac:dyDescent="0.25">
      <c r="A559" s="11" t="s">
        <v>193</v>
      </c>
      <c r="C559" s="7">
        <f t="shared" si="52"/>
        <v>11.691820619559339</v>
      </c>
      <c r="D559" s="7">
        <f t="shared" si="52"/>
        <v>0</v>
      </c>
      <c r="E559" s="7">
        <f t="shared" si="52"/>
        <v>3.1010602458012369E-2</v>
      </c>
      <c r="G559" s="7">
        <f t="shared" si="53"/>
        <v>10.642616037909898</v>
      </c>
      <c r="H559" s="7">
        <f t="shared" si="53"/>
        <v>0.35047298532029925</v>
      </c>
      <c r="I559" s="7">
        <f t="shared" si="53"/>
        <v>4.4284828773598524E-3</v>
      </c>
      <c r="K559" s="7">
        <f t="shared" si="54"/>
        <v>10.642616037909898</v>
      </c>
      <c r="L559" s="7">
        <f t="shared" si="54"/>
        <v>0.35047298532029925</v>
      </c>
      <c r="M559" s="7">
        <f t="shared" si="54"/>
        <v>4.4284828773598524E-3</v>
      </c>
      <c r="O559" s="7">
        <f t="shared" si="55"/>
        <v>8.1893841124346505</v>
      </c>
      <c r="P559" s="7">
        <f t="shared" si="55"/>
        <v>0.92148367695005984</v>
      </c>
      <c r="Q559" s="7">
        <f t="shared" si="55"/>
        <v>7.2541667697270704E-2</v>
      </c>
      <c r="S559" s="7">
        <f t="shared" si="56"/>
        <v>8.1893841124346505</v>
      </c>
      <c r="T559" s="7">
        <f t="shared" si="56"/>
        <v>0.92148367695005984</v>
      </c>
      <c r="U559" s="7">
        <f t="shared" si="56"/>
        <v>7.2541667697270704E-2</v>
      </c>
      <c r="W559" s="7">
        <f t="shared" si="57"/>
        <v>10.642616037909898</v>
      </c>
      <c r="X559" s="7">
        <f t="shared" si="57"/>
        <v>0.35047298532029925</v>
      </c>
      <c r="Y559" s="7">
        <f t="shared" si="57"/>
        <v>4.4284828773598524E-3</v>
      </c>
      <c r="AA559" s="7">
        <f t="shared" si="58"/>
        <v>8.1893841124346505</v>
      </c>
      <c r="AB559" s="7">
        <f t="shared" si="58"/>
        <v>0.92148367695005984</v>
      </c>
      <c r="AC559" s="7">
        <f t="shared" si="58"/>
        <v>7.2541667697270704E-2</v>
      </c>
      <c r="AE559" s="7">
        <f t="shared" si="59"/>
        <v>8.1893841124346505</v>
      </c>
      <c r="AF559" s="7">
        <f t="shared" si="59"/>
        <v>0.92148367695005984</v>
      </c>
      <c r="AG559" s="7">
        <f t="shared" si="59"/>
        <v>7.2541667697270704E-2</v>
      </c>
      <c r="AI559" s="7">
        <f t="shared" si="60"/>
        <v>8.1893841124346505</v>
      </c>
      <c r="AJ559" s="7">
        <f t="shared" si="60"/>
        <v>0.92148367695005984</v>
      </c>
      <c r="AK559" s="7">
        <f t="shared" si="60"/>
        <v>7.2541667697270704E-2</v>
      </c>
      <c r="AL559" s="10"/>
    </row>
    <row r="560" spans="1:38" x14ac:dyDescent="0.25">
      <c r="A560" s="11" t="s">
        <v>184</v>
      </c>
      <c r="C560" s="7">
        <f t="shared" si="52"/>
        <v>-10.981142153956627</v>
      </c>
      <c r="D560" s="7">
        <f t="shared" si="52"/>
        <v>0</v>
      </c>
      <c r="E560" s="7">
        <f t="shared" si="52"/>
        <v>-2.9125646462758094E-2</v>
      </c>
      <c r="G560" s="7">
        <f t="shared" si="53"/>
        <v>-9.9957126785504826</v>
      </c>
      <c r="H560" s="7">
        <f t="shared" si="53"/>
        <v>-0.3291697502171233</v>
      </c>
      <c r="I560" s="7">
        <f t="shared" si="53"/>
        <v>-4.1593008980396282E-3</v>
      </c>
      <c r="K560" s="7">
        <f t="shared" si="54"/>
        <v>-9.9957126785504826</v>
      </c>
      <c r="L560" s="7">
        <f t="shared" si="54"/>
        <v>-0.3291697502171233</v>
      </c>
      <c r="M560" s="7">
        <f t="shared" si="54"/>
        <v>-4.1593008980396282E-3</v>
      </c>
      <c r="O560" s="7">
        <f t="shared" si="55"/>
        <v>-7.6915985985584019</v>
      </c>
      <c r="P560" s="7">
        <f t="shared" si="55"/>
        <v>-0.8654719892136552</v>
      </c>
      <c r="Q560" s="7">
        <f t="shared" si="55"/>
        <v>-6.8132277340638536E-2</v>
      </c>
      <c r="S560" s="7">
        <f t="shared" si="56"/>
        <v>-7.6915985985584019</v>
      </c>
      <c r="T560" s="7">
        <f t="shared" si="56"/>
        <v>-0.8654719892136552</v>
      </c>
      <c r="U560" s="7">
        <f t="shared" si="56"/>
        <v>-6.8132277340638536E-2</v>
      </c>
      <c r="W560" s="7">
        <f t="shared" si="57"/>
        <v>-9.9957126785504826</v>
      </c>
      <c r="X560" s="7">
        <f t="shared" si="57"/>
        <v>-0.3291697502171233</v>
      </c>
      <c r="Y560" s="7">
        <f t="shared" si="57"/>
        <v>-4.1593008980396282E-3</v>
      </c>
      <c r="AA560" s="7">
        <f t="shared" si="58"/>
        <v>-7.6915985985584019</v>
      </c>
      <c r="AB560" s="7">
        <f t="shared" si="58"/>
        <v>-0.8654719892136552</v>
      </c>
      <c r="AC560" s="7">
        <f t="shared" si="58"/>
        <v>-6.8132277340638536E-2</v>
      </c>
      <c r="AE560" s="7">
        <f t="shared" si="59"/>
        <v>-7.6915985985584019</v>
      </c>
      <c r="AF560" s="7">
        <f t="shared" si="59"/>
        <v>-0.8654719892136552</v>
      </c>
      <c r="AG560" s="7">
        <f t="shared" si="59"/>
        <v>-6.8132277340638536E-2</v>
      </c>
      <c r="AI560" s="7">
        <f t="shared" si="60"/>
        <v>-7.6915985985584019</v>
      </c>
      <c r="AJ560" s="7">
        <f t="shared" si="60"/>
        <v>-0.8654719892136552</v>
      </c>
      <c r="AK560" s="7">
        <f t="shared" si="60"/>
        <v>-6.8132277340638536E-2</v>
      </c>
      <c r="AL560" s="10"/>
    </row>
    <row r="561" spans="1:38" x14ac:dyDescent="0.25">
      <c r="A561" s="11" t="s">
        <v>186</v>
      </c>
      <c r="C561" s="7">
        <f t="shared" si="52"/>
        <v>-10.981142153956627</v>
      </c>
      <c r="D561" s="7">
        <f t="shared" si="52"/>
        <v>0</v>
      </c>
      <c r="E561" s="7">
        <f t="shared" si="52"/>
        <v>-2.9125646462758094E-2</v>
      </c>
      <c r="G561" s="7">
        <f t="shared" si="53"/>
        <v>-9.9957126785504826</v>
      </c>
      <c r="H561" s="7">
        <f t="shared" si="53"/>
        <v>-0.3291697502171233</v>
      </c>
      <c r="I561" s="7">
        <f t="shared" si="53"/>
        <v>-4.1593008980396282E-3</v>
      </c>
      <c r="K561" s="7">
        <f t="shared" si="54"/>
        <v>-9.9957126785504826</v>
      </c>
      <c r="L561" s="7">
        <f t="shared" si="54"/>
        <v>-0.3291697502171233</v>
      </c>
      <c r="M561" s="7">
        <f t="shared" si="54"/>
        <v>-4.1593008980396282E-3</v>
      </c>
      <c r="O561" s="7">
        <f t="shared" si="55"/>
        <v>-7.6915985985584019</v>
      </c>
      <c r="P561" s="7">
        <f t="shared" si="55"/>
        <v>-0.8654719892136552</v>
      </c>
      <c r="Q561" s="7">
        <f t="shared" si="55"/>
        <v>-6.8132277340638536E-2</v>
      </c>
      <c r="S561" s="7">
        <f t="shared" si="56"/>
        <v>-7.6915985985584019</v>
      </c>
      <c r="T561" s="7">
        <f t="shared" si="56"/>
        <v>-0.8654719892136552</v>
      </c>
      <c r="U561" s="7">
        <f t="shared" si="56"/>
        <v>-6.8132277340638536E-2</v>
      </c>
      <c r="W561" s="7">
        <f t="shared" si="57"/>
        <v>-9.9957126785504826</v>
      </c>
      <c r="X561" s="7">
        <f t="shared" si="57"/>
        <v>-0.3291697502171233</v>
      </c>
      <c r="Y561" s="7">
        <f t="shared" si="57"/>
        <v>-4.1593008980396282E-3</v>
      </c>
      <c r="AA561" s="7">
        <f t="shared" si="58"/>
        <v>-7.6915985985584019</v>
      </c>
      <c r="AB561" s="7">
        <f t="shared" si="58"/>
        <v>-0.8654719892136552</v>
      </c>
      <c r="AC561" s="7">
        <f t="shared" si="58"/>
        <v>-6.8132277340638536E-2</v>
      </c>
      <c r="AE561" s="7">
        <f t="shared" si="59"/>
        <v>-7.6915985985584019</v>
      </c>
      <c r="AF561" s="7">
        <f t="shared" si="59"/>
        <v>-0.8654719892136552</v>
      </c>
      <c r="AG561" s="7">
        <f t="shared" si="59"/>
        <v>-6.8132277340638536E-2</v>
      </c>
      <c r="AI561" s="7">
        <f t="shared" si="60"/>
        <v>-7.6915985985584019</v>
      </c>
      <c r="AJ561" s="7">
        <f t="shared" si="60"/>
        <v>-0.8654719892136552</v>
      </c>
      <c r="AK561" s="7">
        <f t="shared" si="60"/>
        <v>-6.8132277340638536E-2</v>
      </c>
      <c r="AL561" s="10"/>
    </row>
    <row r="562" spans="1:38" x14ac:dyDescent="0.25">
      <c r="A562" s="11" t="s">
        <v>195</v>
      </c>
      <c r="C562" s="7">
        <f t="shared" si="52"/>
        <v>-10.981142153956627</v>
      </c>
      <c r="D562" s="7">
        <f t="shared" si="52"/>
        <v>0</v>
      </c>
      <c r="E562" s="7">
        <f t="shared" si="52"/>
        <v>-2.9125646462758094E-2</v>
      </c>
      <c r="G562" s="7">
        <f t="shared" si="53"/>
        <v>-9.9957126785504826</v>
      </c>
      <c r="H562" s="7">
        <f t="shared" si="53"/>
        <v>-0.3291697502171233</v>
      </c>
      <c r="I562" s="7">
        <f t="shared" si="53"/>
        <v>-4.1593008980396282E-3</v>
      </c>
      <c r="K562" s="7">
        <f t="shared" si="54"/>
        <v>-9.9957126785504826</v>
      </c>
      <c r="L562" s="7">
        <f t="shared" si="54"/>
        <v>-0.3291697502171233</v>
      </c>
      <c r="M562" s="7">
        <f t="shared" si="54"/>
        <v>-4.1593008980396282E-3</v>
      </c>
      <c r="O562" s="7">
        <f t="shared" si="55"/>
        <v>-7.6915985985584019</v>
      </c>
      <c r="P562" s="7">
        <f t="shared" si="55"/>
        <v>-0.8654719892136552</v>
      </c>
      <c r="Q562" s="7">
        <f t="shared" si="55"/>
        <v>-6.8132277340638536E-2</v>
      </c>
      <c r="S562" s="7">
        <f t="shared" si="56"/>
        <v>-7.6915985985584019</v>
      </c>
      <c r="T562" s="7">
        <f t="shared" si="56"/>
        <v>-0.8654719892136552</v>
      </c>
      <c r="U562" s="7">
        <f t="shared" si="56"/>
        <v>-6.8132277340638536E-2</v>
      </c>
      <c r="W562" s="7">
        <f t="shared" si="57"/>
        <v>-9.9957126785504826</v>
      </c>
      <c r="X562" s="7">
        <f t="shared" si="57"/>
        <v>-0.3291697502171233</v>
      </c>
      <c r="Y562" s="7">
        <f t="shared" si="57"/>
        <v>-4.1593008980396282E-3</v>
      </c>
      <c r="AA562" s="7">
        <f t="shared" si="58"/>
        <v>-7.6915985985584019</v>
      </c>
      <c r="AB562" s="7">
        <f t="shared" si="58"/>
        <v>-0.8654719892136552</v>
      </c>
      <c r="AC562" s="7">
        <f t="shared" si="58"/>
        <v>-6.8132277340638536E-2</v>
      </c>
      <c r="AE562" s="7">
        <f t="shared" si="59"/>
        <v>-7.6915985985584019</v>
      </c>
      <c r="AF562" s="7">
        <f t="shared" si="59"/>
        <v>-0.8654719892136552</v>
      </c>
      <c r="AG562" s="7">
        <f t="shared" si="59"/>
        <v>-6.8132277340638536E-2</v>
      </c>
      <c r="AI562" s="7">
        <f t="shared" si="60"/>
        <v>-7.6915985985584019</v>
      </c>
      <c r="AJ562" s="7">
        <f t="shared" si="60"/>
        <v>-0.8654719892136552</v>
      </c>
      <c r="AK562" s="7">
        <f t="shared" si="60"/>
        <v>-6.8132277340638536E-2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2.1471875155219955</v>
      </c>
      <c r="C571" s="6">
        <f t="shared" ref="C571:C587" si="62">SUMPRODUCT($G546:$I546,$B43:$D43)</f>
        <v>2.1471875155219955</v>
      </c>
      <c r="D571" s="6">
        <f t="shared" ref="D571:D587" si="63">SUMPRODUCT($K546:$M546,$B43:$D43)</f>
        <v>2.1471875155219955</v>
      </c>
      <c r="E571" s="6">
        <f t="shared" ref="E571:E587" si="64">SUMPRODUCT($O546:$Q546,$B43:$D43)</f>
        <v>2.1471875155219955</v>
      </c>
      <c r="F571" s="6">
        <f t="shared" ref="F571:F587" si="65">SUMPRODUCT($S546:$U546,$B43:$D43)</f>
        <v>2.1471875155219955</v>
      </c>
      <c r="G571" s="6">
        <f t="shared" ref="G571:G587" si="66">SUMPRODUCT($W546:$Y546,$B43:$D43)</f>
        <v>2.1471875155219955</v>
      </c>
      <c r="H571" s="6">
        <f t="shared" ref="H571:H587" si="67">SUMPRODUCT($AA546:$AC546,$B43:$D43)</f>
        <v>2.1471875155219955</v>
      </c>
      <c r="I571" s="6">
        <f t="shared" ref="I571:I587" si="68">SUMPRODUCT($AE546:$AG546,$B43:$D43)</f>
        <v>2.1471875155219955</v>
      </c>
      <c r="J571" s="6">
        <f t="shared" ref="J571:J587" si="69">SUMPRODUCT($AI546:$AK546,$B43:$D43)</f>
        <v>2.1471875155219955</v>
      </c>
      <c r="K571" s="10"/>
    </row>
    <row r="572" spans="1:38" x14ac:dyDescent="0.25">
      <c r="A572" s="11" t="s">
        <v>172</v>
      </c>
      <c r="B572" s="6">
        <f t="shared" si="61"/>
        <v>2.5293770304174945</v>
      </c>
      <c r="C572" s="6">
        <f t="shared" si="62"/>
        <v>2.4960025718809997</v>
      </c>
      <c r="D572" s="6">
        <f t="shared" si="63"/>
        <v>2.4960025718809997</v>
      </c>
      <c r="E572" s="6">
        <f t="shared" si="64"/>
        <v>2.3523118493337467</v>
      </c>
      <c r="F572" s="6">
        <f t="shared" si="65"/>
        <v>2.3523118493337467</v>
      </c>
      <c r="G572" s="6">
        <f t="shared" si="66"/>
        <v>2.4960025718809997</v>
      </c>
      <c r="H572" s="6">
        <f t="shared" si="67"/>
        <v>2.3523118493337467</v>
      </c>
      <c r="I572" s="6">
        <f t="shared" si="68"/>
        <v>2.3523118493337467</v>
      </c>
      <c r="J572" s="6">
        <f t="shared" si="69"/>
        <v>2.3523118493337467</v>
      </c>
      <c r="K572" s="10"/>
    </row>
    <row r="573" spans="1:38" x14ac:dyDescent="0.25">
      <c r="A573" s="11" t="s">
        <v>211</v>
      </c>
      <c r="B573" s="6">
        <f t="shared" si="61"/>
        <v>0.46830308176191804</v>
      </c>
      <c r="C573" s="6">
        <f t="shared" si="62"/>
        <v>0.51787495113199533</v>
      </c>
      <c r="D573" s="6">
        <f t="shared" si="63"/>
        <v>0.51787495113199533</v>
      </c>
      <c r="E573" s="6">
        <f t="shared" si="64"/>
        <v>0.63674211741842857</v>
      </c>
      <c r="F573" s="6">
        <f t="shared" si="65"/>
        <v>0.63674211741842857</v>
      </c>
      <c r="G573" s="6">
        <f t="shared" si="66"/>
        <v>0.51787495113199533</v>
      </c>
      <c r="H573" s="6">
        <f t="shared" si="67"/>
        <v>0.63674211741842857</v>
      </c>
      <c r="I573" s="6">
        <f t="shared" si="68"/>
        <v>0.63674211741842857</v>
      </c>
      <c r="J573" s="6">
        <f t="shared" si="69"/>
        <v>0.63674211741842857</v>
      </c>
      <c r="K573" s="10"/>
    </row>
    <row r="574" spans="1:38" x14ac:dyDescent="0.25">
      <c r="A574" s="11" t="s">
        <v>173</v>
      </c>
      <c r="B574" s="6">
        <f t="shared" si="61"/>
        <v>1.627386794592786</v>
      </c>
      <c r="C574" s="6">
        <f t="shared" si="62"/>
        <v>1.627386794592786</v>
      </c>
      <c r="D574" s="6">
        <f t="shared" si="63"/>
        <v>1.627386794592786</v>
      </c>
      <c r="E574" s="6">
        <f t="shared" si="64"/>
        <v>1.627386794592786</v>
      </c>
      <c r="F574" s="6">
        <f t="shared" si="65"/>
        <v>1.627386794592786</v>
      </c>
      <c r="G574" s="6">
        <f t="shared" si="66"/>
        <v>1.627386794592786</v>
      </c>
      <c r="H574" s="6">
        <f t="shared" si="67"/>
        <v>1.627386794592786</v>
      </c>
      <c r="I574" s="6">
        <f t="shared" si="68"/>
        <v>1.627386794592786</v>
      </c>
      <c r="J574" s="6">
        <f t="shared" si="69"/>
        <v>1.627386794592786</v>
      </c>
      <c r="K574" s="10"/>
    </row>
    <row r="575" spans="1:38" x14ac:dyDescent="0.25">
      <c r="A575" s="11" t="s">
        <v>174</v>
      </c>
      <c r="B575" s="6">
        <f t="shared" si="61"/>
        <v>1.8500817571742072</v>
      </c>
      <c r="C575" s="6">
        <f t="shared" si="62"/>
        <v>1.897614859532754</v>
      </c>
      <c r="D575" s="6">
        <f t="shared" si="63"/>
        <v>1.897614859532754</v>
      </c>
      <c r="E575" s="6">
        <f t="shared" si="64"/>
        <v>1.9086175021148608</v>
      </c>
      <c r="F575" s="6">
        <f t="shared" si="65"/>
        <v>1.9086175021148608</v>
      </c>
      <c r="G575" s="6">
        <f t="shared" si="66"/>
        <v>1.897614859532754</v>
      </c>
      <c r="H575" s="6">
        <f t="shared" si="67"/>
        <v>1.9086175021148608</v>
      </c>
      <c r="I575" s="6">
        <f t="shared" si="68"/>
        <v>1.9086175021148608</v>
      </c>
      <c r="J575" s="6">
        <f t="shared" si="69"/>
        <v>1.9086175021148608</v>
      </c>
      <c r="K575" s="10"/>
    </row>
    <row r="576" spans="1:38" x14ac:dyDescent="0.25">
      <c r="A576" s="11" t="s">
        <v>212</v>
      </c>
      <c r="B576" s="6">
        <f t="shared" si="61"/>
        <v>0.20482598795519244</v>
      </c>
      <c r="C576" s="6">
        <f t="shared" si="62"/>
        <v>0.23070117248325217</v>
      </c>
      <c r="D576" s="6">
        <f t="shared" si="63"/>
        <v>0.23070117248325217</v>
      </c>
      <c r="E576" s="6">
        <f t="shared" si="64"/>
        <v>0.34449976485318184</v>
      </c>
      <c r="F576" s="6">
        <f t="shared" si="65"/>
        <v>0.34449976485318184</v>
      </c>
      <c r="G576" s="6">
        <f t="shared" si="66"/>
        <v>0.23070117248325217</v>
      </c>
      <c r="H576" s="6">
        <f t="shared" si="67"/>
        <v>0.34449976485318184</v>
      </c>
      <c r="I576" s="6">
        <f t="shared" si="68"/>
        <v>0.34449976485318184</v>
      </c>
      <c r="J576" s="6">
        <f t="shared" si="69"/>
        <v>0.34449976485318184</v>
      </c>
      <c r="K576" s="10"/>
    </row>
    <row r="577" spans="1:11" x14ac:dyDescent="0.25">
      <c r="A577" s="11" t="s">
        <v>175</v>
      </c>
      <c r="B577" s="6">
        <f t="shared" si="61"/>
        <v>1.848017556282515</v>
      </c>
      <c r="C577" s="6">
        <f t="shared" si="62"/>
        <v>1.8870417558029673</v>
      </c>
      <c r="D577" s="6">
        <f t="shared" si="63"/>
        <v>1.8870417558029673</v>
      </c>
      <c r="E577" s="6">
        <f t="shared" si="64"/>
        <v>1.877420876845125</v>
      </c>
      <c r="F577" s="6">
        <f t="shared" si="65"/>
        <v>1.877420876845125</v>
      </c>
      <c r="G577" s="6">
        <f t="shared" si="66"/>
        <v>1.8870417558029673</v>
      </c>
      <c r="H577" s="6">
        <f t="shared" si="67"/>
        <v>1.877420876845125</v>
      </c>
      <c r="I577" s="6">
        <f t="shared" si="68"/>
        <v>1.877420876845125</v>
      </c>
      <c r="J577" s="6">
        <f t="shared" si="69"/>
        <v>1.877420876845125</v>
      </c>
      <c r="K577" s="10"/>
    </row>
    <row r="578" spans="1:11" x14ac:dyDescent="0.25">
      <c r="A578" s="11" t="s">
        <v>176</v>
      </c>
      <c r="B578" s="6">
        <f t="shared" si="61"/>
        <v>1.4884483492825877</v>
      </c>
      <c r="C578" s="6">
        <f t="shared" si="62"/>
        <v>1.5215260876771612</v>
      </c>
      <c r="D578" s="6">
        <f t="shared" si="63"/>
        <v>1.5215260876771612</v>
      </c>
      <c r="E578" s="6">
        <f t="shared" si="64"/>
        <v>1.5165372210585697</v>
      </c>
      <c r="F578" s="6">
        <f t="shared" si="65"/>
        <v>1.5165372210585697</v>
      </c>
      <c r="G578" s="6">
        <f t="shared" si="66"/>
        <v>1.5215260876771612</v>
      </c>
      <c r="H578" s="6">
        <f t="shared" si="67"/>
        <v>1.5165372210585697</v>
      </c>
      <c r="I578" s="6">
        <f t="shared" si="68"/>
        <v>1.5165372210585697</v>
      </c>
      <c r="J578" s="6">
        <f t="shared" si="69"/>
        <v>1.5165372210585697</v>
      </c>
      <c r="K578" s="10"/>
    </row>
    <row r="579" spans="1:11" x14ac:dyDescent="0.25">
      <c r="A579" s="11" t="s">
        <v>192</v>
      </c>
      <c r="B579" s="6">
        <f t="shared" si="61"/>
        <v>1.8643068945809007</v>
      </c>
      <c r="C579" s="6">
        <f t="shared" si="62"/>
        <v>1.912565779559936</v>
      </c>
      <c r="D579" s="6">
        <f t="shared" si="63"/>
        <v>1.912565779559936</v>
      </c>
      <c r="E579" s="6">
        <f t="shared" si="64"/>
        <v>1.915381506267257</v>
      </c>
      <c r="F579" s="6">
        <f t="shared" si="65"/>
        <v>1.915381506267257</v>
      </c>
      <c r="G579" s="6">
        <f t="shared" si="66"/>
        <v>1.912565779559936</v>
      </c>
      <c r="H579" s="6">
        <f t="shared" si="67"/>
        <v>1.915381506267257</v>
      </c>
      <c r="I579" s="6">
        <f t="shared" si="68"/>
        <v>1.915381506267257</v>
      </c>
      <c r="J579" s="6">
        <f t="shared" si="69"/>
        <v>1.915381506267257</v>
      </c>
      <c r="K579" s="10"/>
    </row>
    <row r="580" spans="1:11" x14ac:dyDescent="0.25">
      <c r="A580" s="11" t="s">
        <v>177</v>
      </c>
      <c r="B580" s="6">
        <f t="shared" si="61"/>
        <v>15.028662995993663</v>
      </c>
      <c r="C580" s="6">
        <f t="shared" si="62"/>
        <v>13.790171364921076</v>
      </c>
      <c r="D580" s="6">
        <f t="shared" si="63"/>
        <v>13.790171364921076</v>
      </c>
      <c r="E580" s="6">
        <f t="shared" si="64"/>
        <v>11.020759354631691</v>
      </c>
      <c r="F580" s="6">
        <f t="shared" si="65"/>
        <v>11.020759354631691</v>
      </c>
      <c r="G580" s="6">
        <f t="shared" si="66"/>
        <v>13.790171364921076</v>
      </c>
      <c r="H580" s="6">
        <f t="shared" si="67"/>
        <v>11.020759354631691</v>
      </c>
      <c r="I580" s="6">
        <f t="shared" si="68"/>
        <v>11.020759354631691</v>
      </c>
      <c r="J580" s="6">
        <f t="shared" si="69"/>
        <v>11.020759354631691</v>
      </c>
      <c r="K580" s="10"/>
    </row>
    <row r="581" spans="1:11" x14ac:dyDescent="0.25">
      <c r="A581" s="11" t="s">
        <v>178</v>
      </c>
      <c r="B581" s="6">
        <f t="shared" si="61"/>
        <v>13.570232022179782</v>
      </c>
      <c r="C581" s="6">
        <f t="shared" si="62"/>
        <v>12.164451053176661</v>
      </c>
      <c r="D581" s="6">
        <f t="shared" si="63"/>
        <v>12.164451053176661</v>
      </c>
      <c r="E581" s="6">
        <f t="shared" si="64"/>
        <v>9.2961343585391809</v>
      </c>
      <c r="F581" s="6">
        <f t="shared" si="65"/>
        <v>9.2961343585391809</v>
      </c>
      <c r="G581" s="6">
        <f t="shared" si="66"/>
        <v>12.164451053176661</v>
      </c>
      <c r="H581" s="6">
        <f t="shared" si="67"/>
        <v>9.2961343585391809</v>
      </c>
      <c r="I581" s="6">
        <f t="shared" si="68"/>
        <v>9.2961343585391809</v>
      </c>
      <c r="J581" s="6">
        <f t="shared" si="69"/>
        <v>9.2961343585391809</v>
      </c>
      <c r="K581" s="10"/>
    </row>
    <row r="582" spans="1:11" x14ac:dyDescent="0.25">
      <c r="A582" s="11" t="s">
        <v>179</v>
      </c>
      <c r="B582" s="6">
        <f t="shared" si="61"/>
        <v>12.891682625026682</v>
      </c>
      <c r="C582" s="6">
        <f t="shared" si="62"/>
        <v>11.734804417990157</v>
      </c>
      <c r="D582" s="6">
        <f t="shared" si="63"/>
        <v>11.734804417990157</v>
      </c>
      <c r="E582" s="6">
        <f t="shared" si="64"/>
        <v>9.0298118921980546</v>
      </c>
      <c r="F582" s="6">
        <f t="shared" si="65"/>
        <v>9.0298118921980546</v>
      </c>
      <c r="G582" s="6">
        <f t="shared" si="66"/>
        <v>11.734804417990157</v>
      </c>
      <c r="H582" s="6">
        <f t="shared" si="67"/>
        <v>9.0298118921980546</v>
      </c>
      <c r="I582" s="6">
        <f t="shared" si="68"/>
        <v>9.0298118921980546</v>
      </c>
      <c r="J582" s="6">
        <f t="shared" si="69"/>
        <v>9.0298118921980546</v>
      </c>
      <c r="K582" s="10"/>
    </row>
    <row r="583" spans="1:11" x14ac:dyDescent="0.25">
      <c r="A583" s="11" t="s">
        <v>180</v>
      </c>
      <c r="B583" s="6">
        <f t="shared" si="61"/>
        <v>13.276212761677206</v>
      </c>
      <c r="C583" s="6">
        <f t="shared" si="62"/>
        <v>12.084827458245352</v>
      </c>
      <c r="D583" s="6">
        <f t="shared" si="63"/>
        <v>12.084827458245352</v>
      </c>
      <c r="E583" s="6">
        <f t="shared" si="64"/>
        <v>9.2991510391372447</v>
      </c>
      <c r="F583" s="6">
        <f t="shared" si="65"/>
        <v>9.2991510391372447</v>
      </c>
      <c r="G583" s="6">
        <f t="shared" si="66"/>
        <v>12.084827458245352</v>
      </c>
      <c r="H583" s="6">
        <f t="shared" si="67"/>
        <v>9.2991510391372447</v>
      </c>
      <c r="I583" s="6">
        <f t="shared" si="68"/>
        <v>9.2991510391372447</v>
      </c>
      <c r="J583" s="6">
        <f t="shared" si="69"/>
        <v>9.2991510391372447</v>
      </c>
      <c r="K583" s="10"/>
    </row>
    <row r="584" spans="1:11" x14ac:dyDescent="0.25">
      <c r="A584" s="11" t="s">
        <v>193</v>
      </c>
      <c r="B584" s="6">
        <f t="shared" si="61"/>
        <v>11.691820619559339</v>
      </c>
      <c r="C584" s="6">
        <f t="shared" si="62"/>
        <v>10.642616037909898</v>
      </c>
      <c r="D584" s="6">
        <f t="shared" si="63"/>
        <v>10.642616037909898</v>
      </c>
      <c r="E584" s="6">
        <f t="shared" si="64"/>
        <v>8.1893841124346505</v>
      </c>
      <c r="F584" s="6">
        <f t="shared" si="65"/>
        <v>8.1893841124346505</v>
      </c>
      <c r="G584" s="6">
        <f t="shared" si="66"/>
        <v>10.642616037909898</v>
      </c>
      <c r="H584" s="6">
        <f t="shared" si="67"/>
        <v>8.1893841124346505</v>
      </c>
      <c r="I584" s="6">
        <f t="shared" si="68"/>
        <v>8.1893841124346505</v>
      </c>
      <c r="J584" s="6">
        <f t="shared" si="69"/>
        <v>8.1893841124346505</v>
      </c>
      <c r="K584" s="10"/>
    </row>
    <row r="585" spans="1:11" x14ac:dyDescent="0.25">
      <c r="A585" s="11" t="s">
        <v>184</v>
      </c>
      <c r="B585" s="6">
        <f t="shared" si="61"/>
        <v>-10.981142153956627</v>
      </c>
      <c r="C585" s="6">
        <f t="shared" si="62"/>
        <v>-9.9957126785504826</v>
      </c>
      <c r="D585" s="6">
        <f t="shared" si="63"/>
        <v>-9.9957126785504826</v>
      </c>
      <c r="E585" s="6">
        <f t="shared" si="64"/>
        <v>-7.6915985985584019</v>
      </c>
      <c r="F585" s="6">
        <f t="shared" si="65"/>
        <v>-7.6915985985584019</v>
      </c>
      <c r="G585" s="6">
        <f t="shared" si="66"/>
        <v>-9.9957126785504826</v>
      </c>
      <c r="H585" s="6">
        <f t="shared" si="67"/>
        <v>-7.6915985985584019</v>
      </c>
      <c r="I585" s="6">
        <f t="shared" si="68"/>
        <v>-7.6915985985584019</v>
      </c>
      <c r="J585" s="6">
        <f t="shared" si="69"/>
        <v>-7.6915985985584019</v>
      </c>
      <c r="K585" s="10"/>
    </row>
    <row r="586" spans="1:11" x14ac:dyDescent="0.25">
      <c r="A586" s="11" t="s">
        <v>186</v>
      </c>
      <c r="B586" s="6">
        <f t="shared" si="61"/>
        <v>-10.981142153956627</v>
      </c>
      <c r="C586" s="6">
        <f t="shared" si="62"/>
        <v>-9.9957126785504826</v>
      </c>
      <c r="D586" s="6">
        <f t="shared" si="63"/>
        <v>-9.9957126785504826</v>
      </c>
      <c r="E586" s="6">
        <f t="shared" si="64"/>
        <v>-7.6915985985584019</v>
      </c>
      <c r="F586" s="6">
        <f t="shared" si="65"/>
        <v>-7.6915985985584019</v>
      </c>
      <c r="G586" s="6">
        <f t="shared" si="66"/>
        <v>-9.9957126785504826</v>
      </c>
      <c r="H586" s="6">
        <f t="shared" si="67"/>
        <v>-7.6915985985584019</v>
      </c>
      <c r="I586" s="6">
        <f t="shared" si="68"/>
        <v>-7.6915985985584019</v>
      </c>
      <c r="J586" s="6">
        <f t="shared" si="69"/>
        <v>-7.6915985985584019</v>
      </c>
      <c r="K586" s="10"/>
    </row>
    <row r="587" spans="1:11" x14ac:dyDescent="0.25">
      <c r="A587" s="11" t="s">
        <v>195</v>
      </c>
      <c r="B587" s="6">
        <f t="shared" si="61"/>
        <v>-10.981142153956627</v>
      </c>
      <c r="C587" s="6">
        <f t="shared" si="62"/>
        <v>-9.9957126785504826</v>
      </c>
      <c r="D587" s="6">
        <f t="shared" si="63"/>
        <v>-9.9957126785504826</v>
      </c>
      <c r="E587" s="6">
        <f t="shared" si="64"/>
        <v>-7.6915985985584019</v>
      </c>
      <c r="F587" s="6">
        <f t="shared" si="65"/>
        <v>-7.6915985985584019</v>
      </c>
      <c r="G587" s="6">
        <f t="shared" si="66"/>
        <v>-9.9957126785504826</v>
      </c>
      <c r="H587" s="6">
        <f t="shared" si="67"/>
        <v>-7.6915985985584019</v>
      </c>
      <c r="I587" s="6">
        <f t="shared" si="68"/>
        <v>-7.6915985985584019</v>
      </c>
      <c r="J587" s="6">
        <f t="shared" si="69"/>
        <v>-7.6915985985584019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4.4697492855363279E-2</v>
      </c>
      <c r="C596" s="6">
        <f>SUMPRODUCT($G$547:$I$547,$B85:$D85)</f>
        <v>6.3830453484062279E-3</v>
      </c>
      <c r="D596" s="6">
        <f>SUMPRODUCT($K$547:$M$547,$B85:$D85)</f>
        <v>6.3830453484062279E-3</v>
      </c>
      <c r="E596" s="6">
        <f>SUMPRODUCT($O$547:$Q$547,$B85:$D85)</f>
        <v>0.10455877721192519</v>
      </c>
      <c r="F596" s="6">
        <f>SUMPRODUCT($S$547:$U$547,$B85:$D85)</f>
        <v>0.10455877721192519</v>
      </c>
      <c r="G596" s="6">
        <f>SUMPRODUCT($W$547:$Y$547,$B85:$D85)</f>
        <v>6.3830453484062279E-3</v>
      </c>
      <c r="H596" s="6">
        <f>SUMPRODUCT($AA$547:$AC$547,$B85:$D85)</f>
        <v>0.10455877721192519</v>
      </c>
      <c r="I596" s="6">
        <f>SUMPRODUCT($AE$547:$AG$547,$B85:$D85)</f>
        <v>0.10455877721192519</v>
      </c>
      <c r="J596" s="6">
        <f>SUMPRODUCT($AI$547:$AK$547,$B85:$D85)</f>
        <v>0.10455877721192519</v>
      </c>
      <c r="K596" s="10"/>
    </row>
    <row r="597" spans="1:11" x14ac:dyDescent="0.25">
      <c r="A597" s="11" t="s">
        <v>174</v>
      </c>
      <c r="B597" s="6">
        <f>SUMPRODUCT($C$550:$E$550,$B86:$D86)</f>
        <v>3.8735122953531272E-2</v>
      </c>
      <c r="C597" s="6">
        <f>SUMPRODUCT($G$550:$I$550,$B86:$D86)</f>
        <v>5.5315864625461574E-3</v>
      </c>
      <c r="D597" s="6">
        <f>SUMPRODUCT($K$550:$M$550,$B86:$D86)</f>
        <v>5.5315864625461574E-3</v>
      </c>
      <c r="E597" s="6">
        <f>SUMPRODUCT($O$550:$Q$550,$B86:$D86)</f>
        <v>9.0611281135622612E-2</v>
      </c>
      <c r="F597" s="6">
        <f>SUMPRODUCT($S$550:$U$550,$B86:$D86)</f>
        <v>9.0611281135622612E-2</v>
      </c>
      <c r="G597" s="6">
        <f>SUMPRODUCT($W$550:$Y$550,$B86:$D86)</f>
        <v>5.5315864625461574E-3</v>
      </c>
      <c r="H597" s="6">
        <f>SUMPRODUCT($AA$550:$AC$550,$B86:$D86)</f>
        <v>9.0611281135622612E-2</v>
      </c>
      <c r="I597" s="6">
        <f>SUMPRODUCT($AE$550:$AG$550,$B86:$D86)</f>
        <v>9.0611281135622612E-2</v>
      </c>
      <c r="J597" s="6">
        <f>SUMPRODUCT($AI$550:$AK$550,$B86:$D86)</f>
        <v>9.0611281135622612E-2</v>
      </c>
      <c r="K597" s="10"/>
    </row>
    <row r="598" spans="1:11" x14ac:dyDescent="0.25">
      <c r="A598" s="11" t="s">
        <v>175</v>
      </c>
      <c r="B598" s="6">
        <f>SUMPRODUCT($C$552:$E$552,$B87:$D87)</f>
        <v>3.5952702958181634E-2</v>
      </c>
      <c r="C598" s="6">
        <f>SUMPRODUCT($G$552:$I$552,$B87:$D87)</f>
        <v>5.1342417375053219E-3</v>
      </c>
      <c r="D598" s="6">
        <f>SUMPRODUCT($K$552:$M$552,$B87:$D87)</f>
        <v>5.1342417375053219E-3</v>
      </c>
      <c r="E598" s="6">
        <f>SUMPRODUCT($O$552:$Q$552,$B87:$D87)</f>
        <v>8.410249476263347E-2</v>
      </c>
      <c r="F598" s="6">
        <f>SUMPRODUCT($S$552:$U$552,$B87:$D87)</f>
        <v>8.410249476263347E-2</v>
      </c>
      <c r="G598" s="6">
        <f>SUMPRODUCT($W$552:$Y$552,$B87:$D87)</f>
        <v>5.1342417375053219E-3</v>
      </c>
      <c r="H598" s="6">
        <f>SUMPRODUCT($AA$552:$AC$552,$B87:$D87)</f>
        <v>8.410249476263347E-2</v>
      </c>
      <c r="I598" s="6">
        <f>SUMPRODUCT($AE$552:$AG$552,$B87:$D87)</f>
        <v>8.410249476263347E-2</v>
      </c>
      <c r="J598" s="6">
        <f>SUMPRODUCT($AI$552:$AK$552,$B87:$D87)</f>
        <v>8.410249476263347E-2</v>
      </c>
      <c r="K598" s="10"/>
    </row>
    <row r="599" spans="1:11" x14ac:dyDescent="0.25">
      <c r="A599" s="11" t="s">
        <v>176</v>
      </c>
      <c r="B599" s="6">
        <f>SUMPRODUCT($C$553:$E$553,$B88:$D88)</f>
        <v>2.9125646462758094E-2</v>
      </c>
      <c r="C599" s="6">
        <f>SUMPRODUCT($G$553:$I$553,$B88:$D88)</f>
        <v>4.1593008980396282E-3</v>
      </c>
      <c r="D599" s="6">
        <f>SUMPRODUCT($K$553:$M$553,$B88:$D88)</f>
        <v>4.1593008980396282E-3</v>
      </c>
      <c r="E599" s="6">
        <f>SUMPRODUCT($O$553:$Q$553,$B88:$D88)</f>
        <v>6.8132277340638536E-2</v>
      </c>
      <c r="F599" s="6">
        <f>SUMPRODUCT($S$553:$U$553,$B88:$D88)</f>
        <v>6.8132277340638536E-2</v>
      </c>
      <c r="G599" s="6">
        <f>SUMPRODUCT($W$553:$Y$553,$B88:$D88)</f>
        <v>4.1593008980396282E-3</v>
      </c>
      <c r="H599" s="6">
        <f>SUMPRODUCT($AA$553:$AC$553,$B88:$D88)</f>
        <v>6.8132277340638536E-2</v>
      </c>
      <c r="I599" s="6">
        <f>SUMPRODUCT($AE$553:$AG$553,$B88:$D88)</f>
        <v>6.8132277340638536E-2</v>
      </c>
      <c r="J599" s="6">
        <f>SUMPRODUCT($AI$553:$AK$553,$B88:$D88)</f>
        <v>6.8132277340638536E-2</v>
      </c>
      <c r="K599" s="10"/>
    </row>
    <row r="600" spans="1:11" x14ac:dyDescent="0.25">
      <c r="A600" s="11" t="s">
        <v>192</v>
      </c>
      <c r="B600" s="6">
        <f>SUMPRODUCT($C$554:$E$554,$B89:$D89)</f>
        <v>3.6484172345371699E-2</v>
      </c>
      <c r="C600" s="6">
        <f>SUMPRODUCT($G$554:$I$554,$B89:$D89)</f>
        <v>5.210138459737626E-3</v>
      </c>
      <c r="D600" s="6">
        <f>SUMPRODUCT($K$554:$M$554,$B89:$D89)</f>
        <v>5.210138459737626E-3</v>
      </c>
      <c r="E600" s="6">
        <f>SUMPRODUCT($O$554:$Q$554,$B89:$D89)</f>
        <v>8.5345736512903045E-2</v>
      </c>
      <c r="F600" s="6">
        <f>SUMPRODUCT($S$554:$U$554,$B89:$D89)</f>
        <v>8.5345736512903045E-2</v>
      </c>
      <c r="G600" s="6">
        <f>SUMPRODUCT($W$554:$Y$554,$B89:$D89)</f>
        <v>5.210138459737626E-3</v>
      </c>
      <c r="H600" s="6">
        <f>SUMPRODUCT($AA$554:$AC$554,$B89:$D89)</f>
        <v>8.5345736512903045E-2</v>
      </c>
      <c r="I600" s="6">
        <f>SUMPRODUCT($AE$554:$AG$554,$B89:$D89)</f>
        <v>8.5345736512903045E-2</v>
      </c>
      <c r="J600" s="6">
        <f>SUMPRODUCT($AI$554:$AK$554,$B89:$D89)</f>
        <v>8.5345736512903045E-2</v>
      </c>
      <c r="K600" s="10"/>
    </row>
    <row r="601" spans="1:11" x14ac:dyDescent="0.25">
      <c r="A601" s="11" t="s">
        <v>177</v>
      </c>
      <c r="B601" s="6">
        <f>SUMPRODUCT($C$555:$E$555,$B90:$D90)</f>
        <v>0</v>
      </c>
      <c r="C601" s="6">
        <f>SUMPRODUCT($G$555:$I$555,$B90:$D90)</f>
        <v>0.45412542453157623</v>
      </c>
      <c r="D601" s="6">
        <f>SUMPRODUCT($K$555:$M$555,$B90:$D90)</f>
        <v>0.45412542453157623</v>
      </c>
      <c r="E601" s="6">
        <f>SUMPRODUCT($O$555:$Q$555,$B90:$D90)</f>
        <v>1.2400749205874808</v>
      </c>
      <c r="F601" s="6">
        <f>SUMPRODUCT($S$555:$U$555,$B90:$D90)</f>
        <v>1.2400749205874808</v>
      </c>
      <c r="G601" s="6">
        <f>SUMPRODUCT($W$555:$Y$555,$B90:$D90)</f>
        <v>0.45412542453157623</v>
      </c>
      <c r="H601" s="6">
        <f>SUMPRODUCT($AA$555:$AC$555,$B90:$D90)</f>
        <v>1.2400749205874808</v>
      </c>
      <c r="I601" s="6">
        <f>SUMPRODUCT($AE$555:$AG$555,$B90:$D90)</f>
        <v>1.2400749205874808</v>
      </c>
      <c r="J601" s="6">
        <f>SUMPRODUCT($AI$555:$AK$555,$B90:$D90)</f>
        <v>1.2400749205874808</v>
      </c>
      <c r="K601" s="10"/>
    </row>
    <row r="602" spans="1:11" x14ac:dyDescent="0.25">
      <c r="A602" s="11" t="s">
        <v>178</v>
      </c>
      <c r="B602" s="6">
        <f>SUMPRODUCT($C$556:$E$556,$B91:$D91)</f>
        <v>0</v>
      </c>
      <c r="C602" s="6">
        <f>SUMPRODUCT($G$556:$I$556,$B91:$D91)</f>
        <v>0.40058867671286885</v>
      </c>
      <c r="D602" s="6">
        <f>SUMPRODUCT($K$556:$M$556,$B91:$D91)</f>
        <v>0.40058867671286885</v>
      </c>
      <c r="E602" s="6">
        <f>SUMPRODUCT($O$556:$Q$556,$B91:$D91)</f>
        <v>1.046017130533859</v>
      </c>
      <c r="F602" s="6">
        <f>SUMPRODUCT($S$556:$U$556,$B91:$D91)</f>
        <v>1.046017130533859</v>
      </c>
      <c r="G602" s="6">
        <f>SUMPRODUCT($W$556:$Y$556,$B91:$D91)</f>
        <v>0.40058867671286885</v>
      </c>
      <c r="H602" s="6">
        <f>SUMPRODUCT($AA$556:$AC$556,$B91:$D91)</f>
        <v>1.046017130533859</v>
      </c>
      <c r="I602" s="6">
        <f>SUMPRODUCT($AE$556:$AG$556,$B91:$D91)</f>
        <v>1.046017130533859</v>
      </c>
      <c r="J602" s="6">
        <f>SUMPRODUCT($AI$556:$AK$556,$B91:$D91)</f>
        <v>1.046017130533859</v>
      </c>
      <c r="K602" s="10"/>
    </row>
    <row r="603" spans="1:11" x14ac:dyDescent="0.25">
      <c r="A603" s="11" t="s">
        <v>179</v>
      </c>
      <c r="B603" s="6">
        <f>SUMPRODUCT($C$557:$E$557,$B92:$D92)</f>
        <v>0</v>
      </c>
      <c r="C603" s="6">
        <f>SUMPRODUCT($G$557:$I$557,$B92:$D92)</f>
        <v>0.38643994313737789</v>
      </c>
      <c r="D603" s="6">
        <f>SUMPRODUCT($K$557:$M$557,$B92:$D92)</f>
        <v>0.38643994313737789</v>
      </c>
      <c r="E603" s="6">
        <f>SUMPRODUCT($O$557:$Q$557,$B92:$D92)</f>
        <v>1.0160500655911122</v>
      </c>
      <c r="F603" s="6">
        <f>SUMPRODUCT($S$557:$U$557,$B92:$D92)</f>
        <v>1.0160500655911122</v>
      </c>
      <c r="G603" s="6">
        <f>SUMPRODUCT($W$557:$Y$557,$B92:$D92)</f>
        <v>0.38643994313737789</v>
      </c>
      <c r="H603" s="6">
        <f>SUMPRODUCT($AA$557:$AC$557,$B92:$D92)</f>
        <v>1.0160500655911122</v>
      </c>
      <c r="I603" s="6">
        <f>SUMPRODUCT($AE$557:$AG$557,$B92:$D92)</f>
        <v>1.0160500655911122</v>
      </c>
      <c r="J603" s="6">
        <f>SUMPRODUCT($AI$557:$AK$557,$B92:$D92)</f>
        <v>1.0160500655911122</v>
      </c>
      <c r="K603" s="10"/>
    </row>
    <row r="604" spans="1:11" x14ac:dyDescent="0.25">
      <c r="A604" s="11" t="s">
        <v>180</v>
      </c>
      <c r="B604" s="6">
        <f>SUMPRODUCT($C$558:$E$558,$B93:$D93)</f>
        <v>0</v>
      </c>
      <c r="C604" s="6">
        <f>SUMPRODUCT($G$558:$I$558,$B93:$D93)</f>
        <v>0.39796658465222268</v>
      </c>
      <c r="D604" s="6">
        <f>SUMPRODUCT($K$558:$M$558,$B93:$D93)</f>
        <v>0.39796658465222268</v>
      </c>
      <c r="E604" s="6">
        <f>SUMPRODUCT($O$558:$Q$558,$B93:$D93)</f>
        <v>1.0463565726569204</v>
      </c>
      <c r="F604" s="6">
        <f>SUMPRODUCT($S$558:$U$558,$B93:$D93)</f>
        <v>1.0463565726569204</v>
      </c>
      <c r="G604" s="6">
        <f>SUMPRODUCT($W$558:$Y$558,$B93:$D93)</f>
        <v>0.39796658465222268</v>
      </c>
      <c r="H604" s="6">
        <f>SUMPRODUCT($AA$558:$AC$558,$B93:$D93)</f>
        <v>1.0463565726569204</v>
      </c>
      <c r="I604" s="6">
        <f>SUMPRODUCT($AE$558:$AG$558,$B93:$D93)</f>
        <v>1.0463565726569204</v>
      </c>
      <c r="J604" s="6">
        <f>SUMPRODUCT($AI$558:$AK$558,$B93:$D93)</f>
        <v>1.0463565726569204</v>
      </c>
      <c r="K604" s="10"/>
    </row>
    <row r="605" spans="1:11" x14ac:dyDescent="0.25">
      <c r="A605" s="11" t="s">
        <v>193</v>
      </c>
      <c r="B605" s="6">
        <f>SUMPRODUCT($C$559:$E$559,$B94:$D94)</f>
        <v>0</v>
      </c>
      <c r="C605" s="6">
        <f>SUMPRODUCT($G$559:$I$559,$B94:$D94)</f>
        <v>0.35047298532029925</v>
      </c>
      <c r="D605" s="6">
        <f>SUMPRODUCT($K$559:$M$559,$B94:$D94)</f>
        <v>0.35047298532029925</v>
      </c>
      <c r="E605" s="6">
        <f>SUMPRODUCT($O$559:$Q$559,$B94:$D94)</f>
        <v>0.92148367695005984</v>
      </c>
      <c r="F605" s="6">
        <f>SUMPRODUCT($S$559:$U$559,$B94:$D94)</f>
        <v>0.92148367695005984</v>
      </c>
      <c r="G605" s="6">
        <f>SUMPRODUCT($W$559:$Y$559,$B94:$D94)</f>
        <v>0.35047298532029925</v>
      </c>
      <c r="H605" s="6">
        <f>SUMPRODUCT($AA$559:$AC$559,$B94:$D94)</f>
        <v>0.92148367695005984</v>
      </c>
      <c r="I605" s="6">
        <f>SUMPRODUCT($AE$559:$AG$559,$B94:$D94)</f>
        <v>0.92148367695005984</v>
      </c>
      <c r="J605" s="6">
        <f>SUMPRODUCT($AI$559:$AK$559,$B94:$D94)</f>
        <v>0.92148367695005984</v>
      </c>
      <c r="K605" s="10"/>
    </row>
    <row r="606" spans="1:11" x14ac:dyDescent="0.25">
      <c r="A606" s="11" t="s">
        <v>184</v>
      </c>
      <c r="B606" s="6">
        <f>SUMPRODUCT($C$560:$E$560,$B95:$D95)</f>
        <v>0</v>
      </c>
      <c r="C606" s="6">
        <f>SUMPRODUCT($G$560:$I$560,$B95:$D95)</f>
        <v>-0.3291697502171233</v>
      </c>
      <c r="D606" s="6">
        <f>SUMPRODUCT($K$560:$M$560,$B95:$D95)</f>
        <v>-0.3291697502171233</v>
      </c>
      <c r="E606" s="6">
        <f>SUMPRODUCT($O$560:$Q$560,$B95:$D95)</f>
        <v>-0.8654719892136552</v>
      </c>
      <c r="F606" s="6">
        <f>SUMPRODUCT($S$560:$U$560,$B95:$D95)</f>
        <v>-0.8654719892136552</v>
      </c>
      <c r="G606" s="6">
        <f>SUMPRODUCT($W$560:$Y$560,$B95:$D95)</f>
        <v>-0.3291697502171233</v>
      </c>
      <c r="H606" s="6">
        <f>SUMPRODUCT($AA$560:$AC$560,$B95:$D95)</f>
        <v>-0.8654719892136552</v>
      </c>
      <c r="I606" s="6">
        <f>SUMPRODUCT($AE$560:$AG$560,$B95:$D95)</f>
        <v>-0.8654719892136552</v>
      </c>
      <c r="J606" s="6">
        <f>SUMPRODUCT($AI$560:$AK$560,$B95:$D95)</f>
        <v>-0.8654719892136552</v>
      </c>
      <c r="K606" s="10"/>
    </row>
    <row r="607" spans="1:11" x14ac:dyDescent="0.25">
      <c r="A607" s="11" t="s">
        <v>186</v>
      </c>
      <c r="B607" s="6">
        <f>SUMPRODUCT($C$561:$E$561,$B96:$D96)</f>
        <v>0</v>
      </c>
      <c r="C607" s="6">
        <f>SUMPRODUCT($G$561:$I$561,$B96:$D96)</f>
        <v>-0.3291697502171233</v>
      </c>
      <c r="D607" s="6">
        <f>SUMPRODUCT($K$561:$M$561,$B96:$D96)</f>
        <v>-0.3291697502171233</v>
      </c>
      <c r="E607" s="6">
        <f>SUMPRODUCT($O$561:$Q$561,$B96:$D96)</f>
        <v>-0.8654719892136552</v>
      </c>
      <c r="F607" s="6">
        <f>SUMPRODUCT($S$561:$U$561,$B96:$D96)</f>
        <v>-0.8654719892136552</v>
      </c>
      <c r="G607" s="6">
        <f>SUMPRODUCT($W$561:$Y$561,$B96:$D96)</f>
        <v>-0.3291697502171233</v>
      </c>
      <c r="H607" s="6">
        <f>SUMPRODUCT($AA$561:$AC$561,$B96:$D96)</f>
        <v>-0.8654719892136552</v>
      </c>
      <c r="I607" s="6">
        <f>SUMPRODUCT($AE$561:$AG$561,$B96:$D96)</f>
        <v>-0.8654719892136552</v>
      </c>
      <c r="J607" s="6">
        <f>SUMPRODUCT($AI$561:$AK$561,$B96:$D96)</f>
        <v>-0.8654719892136552</v>
      </c>
      <c r="K607" s="10"/>
    </row>
    <row r="608" spans="1:11" x14ac:dyDescent="0.25">
      <c r="A608" s="11" t="s">
        <v>195</v>
      </c>
      <c r="B608" s="6">
        <f>SUMPRODUCT($C$562:$E$562,$B97:$D97)</f>
        <v>0</v>
      </c>
      <c r="C608" s="6">
        <f>SUMPRODUCT($G$562:$I$562,$B97:$D97)</f>
        <v>-0.3291697502171233</v>
      </c>
      <c r="D608" s="6">
        <f>SUMPRODUCT($K$562:$M$562,$B97:$D97)</f>
        <v>-0.3291697502171233</v>
      </c>
      <c r="E608" s="6">
        <f>SUMPRODUCT($O$562:$Q$562,$B97:$D97)</f>
        <v>-0.8654719892136552</v>
      </c>
      <c r="F608" s="6">
        <f>SUMPRODUCT($S$562:$U$562,$B97:$D97)</f>
        <v>-0.8654719892136552</v>
      </c>
      <c r="G608" s="6">
        <f>SUMPRODUCT($W$562:$Y$562,$B97:$D97)</f>
        <v>-0.3291697502171233</v>
      </c>
      <c r="H608" s="6">
        <f>SUMPRODUCT($AA$562:$AC$562,$B97:$D97)</f>
        <v>-0.8654719892136552</v>
      </c>
      <c r="I608" s="6">
        <f>SUMPRODUCT($AE$562:$AG$562,$B97:$D97)</f>
        <v>-0.8654719892136552</v>
      </c>
      <c r="J608" s="6">
        <f>SUMPRODUCT($AI$562:$AK$562,$B97:$D97)</f>
        <v>-0.8654719892136552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3.9861019836769082E-2</v>
      </c>
      <c r="C617" s="6">
        <f>SUMPRODUCT($G$555:$I$555,$B102:$D102)</f>
        <v>5.7382073681767959E-3</v>
      </c>
      <c r="D617" s="6">
        <f>SUMPRODUCT($K$555:$M$555,$B102:$D102)</f>
        <v>5.7382073681767959E-3</v>
      </c>
      <c r="E617" s="6">
        <f>SUMPRODUCT($O$555:$Q$555,$B102:$D102)</f>
        <v>9.7622025282876126E-2</v>
      </c>
      <c r="F617" s="6">
        <f>SUMPRODUCT($S$555:$U$555,$B102:$D102)</f>
        <v>9.7622025282876126E-2</v>
      </c>
      <c r="G617" s="6">
        <f>SUMPRODUCT($W$555:$Y$555,$B102:$D102)</f>
        <v>5.7382073681767959E-3</v>
      </c>
      <c r="H617" s="6">
        <f>SUMPRODUCT($AA$555:$AC$555,$B102:$D102)</f>
        <v>9.7622025282876126E-2</v>
      </c>
      <c r="I617" s="6">
        <f>SUMPRODUCT($AE$555:$AG$555,$B102:$D102)</f>
        <v>9.7622025282876126E-2</v>
      </c>
      <c r="J617" s="6">
        <f>SUMPRODUCT($AI$555:$AK$555,$B102:$D102)</f>
        <v>9.7622025282876126E-2</v>
      </c>
      <c r="K617" s="10"/>
    </row>
    <row r="618" spans="1:11" x14ac:dyDescent="0.25">
      <c r="A618" s="11" t="s">
        <v>178</v>
      </c>
      <c r="B618" s="6">
        <f>SUMPRODUCT($C$556:$E$556,$B103:$D103)</f>
        <v>3.5992775137074169E-2</v>
      </c>
      <c r="C618" s="6">
        <f>SUMPRODUCT($G$556:$I$556,$B103:$D103)</f>
        <v>5.0617313459007758E-3</v>
      </c>
      <c r="D618" s="6">
        <f>SUMPRODUCT($K$556:$M$556,$B103:$D103)</f>
        <v>5.0617313459007758E-3</v>
      </c>
      <c r="E618" s="6">
        <f>SUMPRODUCT($O$556:$Q$556,$B103:$D103)</f>
        <v>8.2345275328140385E-2</v>
      </c>
      <c r="F618" s="6">
        <f>SUMPRODUCT($S$556:$U$556,$B103:$D103)</f>
        <v>8.2345275328140385E-2</v>
      </c>
      <c r="G618" s="6">
        <f>SUMPRODUCT($W$556:$Y$556,$B103:$D103)</f>
        <v>5.0617313459007758E-3</v>
      </c>
      <c r="H618" s="6">
        <f>SUMPRODUCT($AA$556:$AC$556,$B103:$D103)</f>
        <v>8.2345275328140385E-2</v>
      </c>
      <c r="I618" s="6">
        <f>SUMPRODUCT($AE$556:$AG$556,$B103:$D103)</f>
        <v>8.2345275328140385E-2</v>
      </c>
      <c r="J618" s="6">
        <f>SUMPRODUCT($AI$556:$AK$556,$B103:$D103)</f>
        <v>8.2345275328140385E-2</v>
      </c>
      <c r="K618" s="10"/>
    </row>
    <row r="619" spans="1:11" x14ac:dyDescent="0.25">
      <c r="A619" s="11" t="s">
        <v>179</v>
      </c>
      <c r="B619" s="6">
        <f>SUMPRODUCT($C$557:$E$557,$B104:$D104)</f>
        <v>3.4193036132522815E-2</v>
      </c>
      <c r="C619" s="6">
        <f>SUMPRODUCT($G$557:$I$557,$B104:$D104)</f>
        <v>4.8829517337771033E-3</v>
      </c>
      <c r="D619" s="6">
        <f>SUMPRODUCT($K$557:$M$557,$B104:$D104)</f>
        <v>4.8829517337771033E-3</v>
      </c>
      <c r="E619" s="6">
        <f>SUMPRODUCT($O$557:$Q$557,$B104:$D104)</f>
        <v>7.9986187564226499E-2</v>
      </c>
      <c r="F619" s="6">
        <f>SUMPRODUCT($S$557:$U$557,$B104:$D104)</f>
        <v>7.9986187564226499E-2</v>
      </c>
      <c r="G619" s="6">
        <f>SUMPRODUCT($W$557:$Y$557,$B104:$D104)</f>
        <v>4.8829517337771033E-3</v>
      </c>
      <c r="H619" s="6">
        <f>SUMPRODUCT($AA$557:$AC$557,$B104:$D104)</f>
        <v>7.9986187564226499E-2</v>
      </c>
      <c r="I619" s="6">
        <f>SUMPRODUCT($AE$557:$AG$557,$B104:$D104)</f>
        <v>7.9986187564226499E-2</v>
      </c>
      <c r="J619" s="6">
        <f>SUMPRODUCT($AI$557:$AK$557,$B104:$D104)</f>
        <v>7.9986187564226499E-2</v>
      </c>
      <c r="K619" s="10"/>
    </row>
    <row r="620" spans="1:11" x14ac:dyDescent="0.25">
      <c r="A620" s="11" t="s">
        <v>180</v>
      </c>
      <c r="B620" s="6">
        <f>SUMPRODUCT($C$558:$E$558,$B105:$D105)</f>
        <v>3.5212938129722975E-2</v>
      </c>
      <c r="C620" s="6">
        <f>SUMPRODUCT($G$558:$I$558,$B105:$D105)</f>
        <v>5.0285992921340044E-3</v>
      </c>
      <c r="D620" s="6">
        <f>SUMPRODUCT($K$558:$M$558,$B105:$D105)</f>
        <v>5.0285992921340044E-3</v>
      </c>
      <c r="E620" s="6">
        <f>SUMPRODUCT($O$558:$Q$558,$B105:$D105)</f>
        <v>8.2371997122904078E-2</v>
      </c>
      <c r="F620" s="6">
        <f>SUMPRODUCT($S$558:$U$558,$B105:$D105)</f>
        <v>8.2371997122904078E-2</v>
      </c>
      <c r="G620" s="6">
        <f>SUMPRODUCT($W$558:$Y$558,$B105:$D105)</f>
        <v>5.0285992921340044E-3</v>
      </c>
      <c r="H620" s="6">
        <f>SUMPRODUCT($AA$558:$AC$558,$B105:$D105)</f>
        <v>8.2371997122904078E-2</v>
      </c>
      <c r="I620" s="6">
        <f>SUMPRODUCT($AE$558:$AG$558,$B105:$D105)</f>
        <v>8.2371997122904078E-2</v>
      </c>
      <c r="J620" s="6">
        <f>SUMPRODUCT($AI$558:$AK$558,$B105:$D105)</f>
        <v>8.2371997122904078E-2</v>
      </c>
      <c r="K620" s="10"/>
    </row>
    <row r="621" spans="1:11" x14ac:dyDescent="0.25">
      <c r="A621" s="11" t="s">
        <v>193</v>
      </c>
      <c r="B621" s="6">
        <f>SUMPRODUCT($C$559:$E$559,$B106:$D106)</f>
        <v>3.1010602458012369E-2</v>
      </c>
      <c r="C621" s="6">
        <f>SUMPRODUCT($G$559:$I$559,$B106:$D106)</f>
        <v>4.4284828773598524E-3</v>
      </c>
      <c r="D621" s="6">
        <f>SUMPRODUCT($K$559:$M$559,$B106:$D106)</f>
        <v>4.4284828773598524E-3</v>
      </c>
      <c r="E621" s="6">
        <f>SUMPRODUCT($O$559:$Q$559,$B106:$D106)</f>
        <v>7.2541667697270704E-2</v>
      </c>
      <c r="F621" s="6">
        <f>SUMPRODUCT($S$559:$U$559,$B106:$D106)</f>
        <v>7.2541667697270704E-2</v>
      </c>
      <c r="G621" s="6">
        <f>SUMPRODUCT($W$559:$Y$559,$B106:$D106)</f>
        <v>4.4284828773598524E-3</v>
      </c>
      <c r="H621" s="6">
        <f>SUMPRODUCT($AA$559:$AC$559,$B106:$D106)</f>
        <v>7.2541667697270704E-2</v>
      </c>
      <c r="I621" s="6">
        <f>SUMPRODUCT($AE$559:$AG$559,$B106:$D106)</f>
        <v>7.2541667697270704E-2</v>
      </c>
      <c r="J621" s="6">
        <f>SUMPRODUCT($AI$559:$AK$559,$B106:$D106)</f>
        <v>7.2541667697270704E-2</v>
      </c>
      <c r="K621" s="10"/>
    </row>
    <row r="622" spans="1:11" x14ac:dyDescent="0.25">
      <c r="A622" s="11" t="s">
        <v>184</v>
      </c>
      <c r="B622" s="6">
        <f>SUMPRODUCT($C$560:$E$560,$B107:$D107)</f>
        <v>-2.9125646462758094E-2</v>
      </c>
      <c r="C622" s="6">
        <f>SUMPRODUCT($G$560:$I$560,$B107:$D107)</f>
        <v>-4.1593008980396282E-3</v>
      </c>
      <c r="D622" s="6">
        <f>SUMPRODUCT($K$560:$M$560,$B107:$D107)</f>
        <v>-4.1593008980396282E-3</v>
      </c>
      <c r="E622" s="6">
        <f>SUMPRODUCT($O$560:$Q$560,$B107:$D107)</f>
        <v>-6.8132277340638536E-2</v>
      </c>
      <c r="F622" s="6">
        <f>SUMPRODUCT($S$560:$U$560,$B107:$D107)</f>
        <v>-6.8132277340638536E-2</v>
      </c>
      <c r="G622" s="6">
        <f>SUMPRODUCT($W$560:$Y$560,$B107:$D107)</f>
        <v>-4.1593008980396282E-3</v>
      </c>
      <c r="H622" s="6">
        <f>SUMPRODUCT($AA$560:$AC$560,$B107:$D107)</f>
        <v>-6.8132277340638536E-2</v>
      </c>
      <c r="I622" s="6">
        <f>SUMPRODUCT($AE$560:$AG$560,$B107:$D107)</f>
        <v>-6.8132277340638536E-2</v>
      </c>
      <c r="J622" s="6">
        <f>SUMPRODUCT($AI$560:$AK$560,$B107:$D107)</f>
        <v>-6.8132277340638536E-2</v>
      </c>
      <c r="K622" s="10"/>
    </row>
    <row r="623" spans="1:11" x14ac:dyDescent="0.25">
      <c r="A623" s="11" t="s">
        <v>186</v>
      </c>
      <c r="B623" s="6">
        <f>SUMPRODUCT($C$561:$E$561,$B108:$D108)</f>
        <v>-2.9125646462758094E-2</v>
      </c>
      <c r="C623" s="6">
        <f>SUMPRODUCT($G$561:$I$561,$B108:$D108)</f>
        <v>-4.1593008980396282E-3</v>
      </c>
      <c r="D623" s="6">
        <f>SUMPRODUCT($K$561:$M$561,$B108:$D108)</f>
        <v>-4.1593008980396282E-3</v>
      </c>
      <c r="E623" s="6">
        <f>SUMPRODUCT($O$561:$Q$561,$B108:$D108)</f>
        <v>-6.8132277340638536E-2</v>
      </c>
      <c r="F623" s="6">
        <f>SUMPRODUCT($S$561:$U$561,$B108:$D108)</f>
        <v>-6.8132277340638536E-2</v>
      </c>
      <c r="G623" s="6">
        <f>SUMPRODUCT($W$561:$Y$561,$B108:$D108)</f>
        <v>-4.1593008980396282E-3</v>
      </c>
      <c r="H623" s="6">
        <f>SUMPRODUCT($AA$561:$AC$561,$B108:$D108)</f>
        <v>-6.8132277340638536E-2</v>
      </c>
      <c r="I623" s="6">
        <f>SUMPRODUCT($AE$561:$AG$561,$B108:$D108)</f>
        <v>-6.8132277340638536E-2</v>
      </c>
      <c r="J623" s="6">
        <f>SUMPRODUCT($AI$561:$AK$561,$B108:$D108)</f>
        <v>-6.8132277340638536E-2</v>
      </c>
      <c r="K623" s="10"/>
    </row>
    <row r="624" spans="1:11" x14ac:dyDescent="0.25">
      <c r="A624" s="11" t="s">
        <v>195</v>
      </c>
      <c r="B624" s="6">
        <f>SUMPRODUCT($C$562:$E$562,$B109:$D109)</f>
        <v>-2.9125646462758094E-2</v>
      </c>
      <c r="C624" s="6">
        <f>SUMPRODUCT($G$562:$I$562,$B109:$D109)</f>
        <v>-4.1593008980396282E-3</v>
      </c>
      <c r="D624" s="6">
        <f>SUMPRODUCT($K$562:$M$562,$B109:$D109)</f>
        <v>-4.1593008980396282E-3</v>
      </c>
      <c r="E624" s="6">
        <f>SUMPRODUCT($O$562:$Q$562,$B109:$D109)</f>
        <v>-6.8132277340638536E-2</v>
      </c>
      <c r="F624" s="6">
        <f>SUMPRODUCT($S$562:$U$562,$B109:$D109)</f>
        <v>-6.8132277340638536E-2</v>
      </c>
      <c r="G624" s="6">
        <f>SUMPRODUCT($W$562:$Y$562,$B109:$D109)</f>
        <v>-4.1593008980396282E-3</v>
      </c>
      <c r="H624" s="6">
        <f>SUMPRODUCT($AA$562:$AC$562,$B109:$D109)</f>
        <v>-6.8132277340638536E-2</v>
      </c>
      <c r="I624" s="6">
        <f>SUMPRODUCT($AE$562:$AG$562,$B109:$D109)</f>
        <v>-6.8132277340638536E-2</v>
      </c>
      <c r="J624" s="6">
        <f>SUMPRODUCT($AI$562:$AK$562,$B109:$D109)</f>
        <v>-6.8132277340638536E-2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8784</v>
      </c>
      <c r="C636" s="32">
        <f>Input!B341*24*Input!$F58/$B636</f>
        <v>258</v>
      </c>
      <c r="D636" s="32">
        <f>Input!C341*24*Input!$F58/$B636</f>
        <v>3279</v>
      </c>
      <c r="E636" s="32">
        <f>Input!D341*24*Input!$F58/$B636</f>
        <v>5247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2.9566210045662098E-2</v>
      </c>
      <c r="D649" s="29">
        <f>IF($B649,Input!C331/$B649,D$636/Input!$F$58/24)</f>
        <v>0.37214611872146119</v>
      </c>
      <c r="E649" s="29">
        <f>IF($B649,Input!D331/$B649,E$636/Input!$F$58/24)</f>
        <v>0.59828767123287674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4.9765446389185758E-2</v>
      </c>
      <c r="D650" s="29">
        <f>IF($B650,Input!C332/$B650,D$636/Input!$F$58/24)</f>
        <v>8.8927872511739545E-2</v>
      </c>
      <c r="E650" s="29">
        <f>IF($B650,Input!D332/$B650,E$636/Input!$F$58/24)</f>
        <v>0.86130668109907482</v>
      </c>
      <c r="F650" s="10"/>
    </row>
    <row r="651" spans="1:6" x14ac:dyDescent="0.25">
      <c r="A651" s="11" t="s">
        <v>215</v>
      </c>
      <c r="B651" s="29">
        <f>SUM(Input!$B333:$D333)</f>
        <v>0.99999999999999989</v>
      </c>
      <c r="C651" s="29">
        <f>IF($B651,Input!B333/$B651,C$636/Input!$F$58/24)</f>
        <v>9.0225341692251881E-2</v>
      </c>
      <c r="D651" s="29">
        <f>IF($B651,Input!C333/$B651,D$636/Input!$F$58/24)</f>
        <v>0.16347636304138291</v>
      </c>
      <c r="E651" s="29">
        <f>IF($B651,Input!D333/$B651,E$636/Input!$F$58/24)</f>
        <v>0.74629829526636526</v>
      </c>
      <c r="F651" s="10"/>
    </row>
    <row r="652" spans="1:6" x14ac:dyDescent="0.25">
      <c r="A652" s="11" t="s">
        <v>216</v>
      </c>
      <c r="B652" s="29">
        <f>SUM(Input!$B334:$D334)</f>
        <v>1</v>
      </c>
      <c r="C652" s="29">
        <f>IF($B652,Input!B334/$B652,C$636/Input!$F$58/24)</f>
        <v>1.1978595122995523E-2</v>
      </c>
      <c r="D652" s="29">
        <f>IF($B652,Input!C334/$B652,D$636/Input!$F$58/24)</f>
        <v>0.62532120153627391</v>
      </c>
      <c r="E652" s="29">
        <f>IF($B652,Input!D334/$B652,E$636/Input!$F$58/24)</f>
        <v>0.36270020334073066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2.9566210045662098E-2</v>
      </c>
      <c r="C661" s="31">
        <f>D$649</f>
        <v>0.37214611872146119</v>
      </c>
      <c r="D661" s="31">
        <f>E$649</f>
        <v>0.59828767123287674</v>
      </c>
      <c r="E661" s="10"/>
    </row>
    <row r="662" spans="1:5" x14ac:dyDescent="0.25">
      <c r="A662" s="11" t="s">
        <v>214</v>
      </c>
      <c r="B662" s="31">
        <f>C$650</f>
        <v>4.9765446389185758E-2</v>
      </c>
      <c r="C662" s="31">
        <f>D$650</f>
        <v>8.8927872511739545E-2</v>
      </c>
      <c r="D662" s="31">
        <f>E$650</f>
        <v>0.86130668109907482</v>
      </c>
      <c r="E662" s="10"/>
    </row>
    <row r="663" spans="1:5" x14ac:dyDescent="0.25">
      <c r="A663" s="11" t="s">
        <v>215</v>
      </c>
      <c r="B663" s="31">
        <f>C$651</f>
        <v>9.0225341692251881E-2</v>
      </c>
      <c r="C663" s="31">
        <f>D$651</f>
        <v>0.16347636304138291</v>
      </c>
      <c r="D663" s="31">
        <f>E$651</f>
        <v>0.74629829526636526</v>
      </c>
      <c r="E663" s="10"/>
    </row>
    <row r="664" spans="1:5" x14ac:dyDescent="0.25">
      <c r="A664" s="11" t="s">
        <v>216</v>
      </c>
      <c r="B664" s="31">
        <f>C$652</f>
        <v>1.1978595122995523E-2</v>
      </c>
      <c r="C664" s="31">
        <f>D$652</f>
        <v>0.62532120153627391</v>
      </c>
      <c r="D664" s="31">
        <f>E$652</f>
        <v>0.36270020334073066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2.9566210045662098E-2</v>
      </c>
      <c r="C690" s="29">
        <f>IF($B$133&gt;0,(Loads!$B$316*C$661)/$B$133,0)</f>
        <v>0.37214611872146119</v>
      </c>
      <c r="D690" s="29">
        <f>IF($B$133&gt;0,(Loads!$B$316*D$661)/$B$133,0)</f>
        <v>0.59828767123287674</v>
      </c>
      <c r="E690" s="6">
        <f>IF($C$636&gt;0,$B690*Input!$F$58*24/$C$636,0)</f>
        <v>1.0066263141127747</v>
      </c>
      <c r="F690" s="10"/>
    </row>
    <row r="691" spans="1:6" x14ac:dyDescent="0.25">
      <c r="A691" s="11" t="s">
        <v>214</v>
      </c>
      <c r="B691" s="29">
        <f>IF($B$134&gt;0,(Loads!$B$317*B$662)/$B$134,0)</f>
        <v>4.9765446389185758E-2</v>
      </c>
      <c r="C691" s="29">
        <f>IF($B$134&gt;0,(Loads!$B$317*C$662)/$B$134,0)</f>
        <v>8.8927872511739531E-2</v>
      </c>
      <c r="D691" s="29">
        <f>IF($B$134&gt;0,(Loads!$B$317*D$662)/$B$134,0)</f>
        <v>0.86130668109907482</v>
      </c>
      <c r="E691" s="6">
        <f>IF($C$636&gt;0,$B691*Input!$F$58*24/$C$636,0)</f>
        <v>1.6943398491573942</v>
      </c>
      <c r="F691" s="10"/>
    </row>
    <row r="692" spans="1:6" x14ac:dyDescent="0.25">
      <c r="A692" s="11" t="s">
        <v>215</v>
      </c>
      <c r="B692" s="29">
        <f>IF($B$135&gt;0,(Loads!$B$318*B$663)/$B$135,0)</f>
        <v>9.0225341692251881E-2</v>
      </c>
      <c r="C692" s="29">
        <f>IF($B$135&gt;0,(Loads!$B$318*C$663)/$B$135,0)</f>
        <v>0.16347636304138291</v>
      </c>
      <c r="D692" s="29">
        <f>IF($B$135&gt;0,(Loads!$B$318*D$663)/$B$135,0)</f>
        <v>0.74629829526636526</v>
      </c>
      <c r="E692" s="6">
        <f>IF($C$636&gt;0,$B692*Input!$F$58*24/$C$636,0)</f>
        <v>3.0718581450571341</v>
      </c>
      <c r="F692" s="10"/>
    </row>
    <row r="693" spans="1:6" x14ac:dyDescent="0.25">
      <c r="A693" s="11" t="s">
        <v>216</v>
      </c>
      <c r="B693" s="29">
        <f>IF($B$136&gt;0,(Loads!$B$319*B$664)/$B$136,0)</f>
        <v>1.1978595122995523E-2</v>
      </c>
      <c r="C693" s="29">
        <f>IF($B$136&gt;0,(Loads!$B$319*C$664)/$B$136,0)</f>
        <v>0.62532120153627391</v>
      </c>
      <c r="D693" s="29">
        <f>IF($B$136&gt;0,(Loads!$B$319*D$664)/$B$136,0)</f>
        <v>0.36270020334073066</v>
      </c>
      <c r="E693" s="6">
        <f>IF($C$636&gt;0,$B693*Input!$F$58*24/$C$636,0)</f>
        <v>0.40782937814105685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5.1765236174137183E-2</v>
      </c>
      <c r="C712" s="29">
        <f>IF($B$137&gt;0,(Loads!$B$320*C$665+Loads!$C$320*C$670+Loads!$D$320*C$675)/$B$137,0)</f>
        <v>0.11909616366183015</v>
      </c>
      <c r="D712" s="29">
        <f>IF($B$137&gt;0,(Loads!$B$320*D$665+Loads!$C$320*D$670+Loads!$D$320*D$675)/$B$137,0)</f>
        <v>0.82913860016403274</v>
      </c>
      <c r="E712" s="6">
        <f>IF($C$636&gt;0,$B712*Input!$F$58*24/$C$636,0)</f>
        <v>1.7624257153241125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1.0066263141127747</v>
      </c>
      <c r="C726" s="17">
        <f>B726*$B$133/24/Input!$F$58*1000</f>
        <v>6041.5893550047103</v>
      </c>
      <c r="D726" s="17">
        <f>Loads!B$60*B$133/24/Input!F$58*1000</f>
        <v>6001.8194143172932</v>
      </c>
      <c r="E726" s="10"/>
    </row>
    <row r="727" spans="1:5" x14ac:dyDescent="0.25">
      <c r="A727" s="11" t="s">
        <v>214</v>
      </c>
      <c r="B727" s="7">
        <f>E$691</f>
        <v>1.6943398491573942</v>
      </c>
      <c r="C727" s="17">
        <f>B727*$B$134/24/Input!$F$58*1000</f>
        <v>4574.2640861458458</v>
      </c>
      <c r="D727" s="17">
        <f>Loads!B$61*B$134/24/Input!F$58*1000</f>
        <v>5707.2825848248467</v>
      </c>
      <c r="E727" s="10"/>
    </row>
    <row r="728" spans="1:5" x14ac:dyDescent="0.25">
      <c r="A728" s="11" t="s">
        <v>215</v>
      </c>
      <c r="B728" s="7">
        <f>E$692</f>
        <v>3.0718581450571341</v>
      </c>
      <c r="C728" s="17">
        <f>B728*$B$135/24/Input!$F$58*1000</f>
        <v>133.46294701028015</v>
      </c>
      <c r="D728" s="17">
        <f>Loads!B$62*B$135/24/Input!F$58*1000</f>
        <v>172.61500425859558</v>
      </c>
      <c r="E728" s="10"/>
    </row>
    <row r="729" spans="1:5" x14ac:dyDescent="0.25">
      <c r="A729" s="11" t="s">
        <v>216</v>
      </c>
      <c r="B729" s="7">
        <f>E$693</f>
        <v>0.40782937814105685</v>
      </c>
      <c r="C729" s="17">
        <f>B729*$B$136/24/Input!$F$58*1000</f>
        <v>441.70859888542526</v>
      </c>
      <c r="D729" s="17">
        <f>Loads!B$63*B$136/24/Input!F$58*1000</f>
        <v>40.276620472627528</v>
      </c>
      <c r="E729" s="10"/>
    </row>
    <row r="730" spans="1:5" x14ac:dyDescent="0.25">
      <c r="A730" s="11" t="s">
        <v>217</v>
      </c>
      <c r="B730" s="7">
        <f>E$712</f>
        <v>1.7624257153241125</v>
      </c>
      <c r="C730" s="17">
        <f>B730*$B$137/24/Input!$F$58*1000</f>
        <v>52947.074799901267</v>
      </c>
      <c r="D730" s="17">
        <f>Loads!B$64*B$137/24/Input!F$58*1000</f>
        <v>62087.50916578254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1.1539085666008031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0.98260220093464345</v>
      </c>
      <c r="C757" s="31">
        <f t="shared" ref="C757:C765" si="71">$D247</f>
        <v>0</v>
      </c>
      <c r="D757" s="31">
        <f t="shared" ref="D757:D765" si="72">$E247</f>
        <v>1.7397799065356524E-2</v>
      </c>
      <c r="E757" s="6">
        <f>C757*24*Input!$F$58/$D$13</f>
        <v>0</v>
      </c>
      <c r="F757" s="29">
        <f>IF(Input!$E355,$C757+$B757-Input!$E355,$E757*$D$636/Input!$F$58/24)</f>
        <v>0</v>
      </c>
      <c r="G757" s="29">
        <f t="shared" ref="G757:G765" si="73">1-$F757-$D757</f>
        <v>0.98260220093464345</v>
      </c>
      <c r="H757" s="10"/>
    </row>
    <row r="758" spans="1:8" x14ac:dyDescent="0.25">
      <c r="A758" s="11" t="s">
        <v>140</v>
      </c>
      <c r="B758" s="31">
        <f t="shared" si="70"/>
        <v>0.89442510989761825</v>
      </c>
      <c r="C758" s="31">
        <f t="shared" si="71"/>
        <v>0.10309038966840919</v>
      </c>
      <c r="D758" s="31">
        <f t="shared" si="72"/>
        <v>2.4845004339724419E-3</v>
      </c>
      <c r="E758" s="6">
        <f>C758*24*Input!$F$58/$D$13</f>
        <v>0.3291697502171233</v>
      </c>
      <c r="F758" s="29">
        <f>IF(Input!$E356,$C758+$B758-Input!$E356,$E758*$D$636/Input!$F$58/24)</f>
        <v>0.103090389668409</v>
      </c>
      <c r="G758" s="29">
        <f t="shared" si="73"/>
        <v>0.89442510989761859</v>
      </c>
      <c r="H758" s="10"/>
    </row>
    <row r="759" spans="1:8" x14ac:dyDescent="0.25">
      <c r="A759" s="11" t="s">
        <v>141</v>
      </c>
      <c r="B759" s="31">
        <f t="shared" si="70"/>
        <v>0.89442510989761825</v>
      </c>
      <c r="C759" s="31">
        <f t="shared" si="71"/>
        <v>0.10309038966840919</v>
      </c>
      <c r="D759" s="31">
        <f t="shared" si="72"/>
        <v>2.4845004339724419E-3</v>
      </c>
      <c r="E759" s="6">
        <f>C759*24*Input!$F$58/$D$13</f>
        <v>0.3291697502171233</v>
      </c>
      <c r="F759" s="29">
        <f>IF(Input!$E357,$C759+$B759-Input!$E357,$E759*$D$636/Input!$F$58/24)</f>
        <v>0.103090389668409</v>
      </c>
      <c r="G759" s="29">
        <f t="shared" si="73"/>
        <v>0.89442510989761859</v>
      </c>
      <c r="H759" s="10"/>
    </row>
    <row r="760" spans="1:8" x14ac:dyDescent="0.25">
      <c r="A760" s="11" t="s">
        <v>142</v>
      </c>
      <c r="B760" s="31">
        <f t="shared" si="70"/>
        <v>0.68825096749395531</v>
      </c>
      <c r="C760" s="31">
        <f t="shared" si="71"/>
        <v>0.27105116602080664</v>
      </c>
      <c r="D760" s="31">
        <f t="shared" si="72"/>
        <v>4.0697866485237974E-2</v>
      </c>
      <c r="E760" s="6">
        <f>C760*24*Input!$F$58/$D$13</f>
        <v>0.8654719892136552</v>
      </c>
      <c r="F760" s="29">
        <f>IF(Input!$E358,$C760+$B760-Input!$E358,$E760*$D$636/Input!$F$58/24)</f>
        <v>0.27573224255615891</v>
      </c>
      <c r="G760" s="29">
        <f t="shared" si="73"/>
        <v>0.6835698909586031</v>
      </c>
      <c r="H760" s="10"/>
    </row>
    <row r="761" spans="1:8" x14ac:dyDescent="0.25">
      <c r="A761" s="11" t="s">
        <v>143</v>
      </c>
      <c r="B761" s="31">
        <f t="shared" si="70"/>
        <v>0.68825096749395531</v>
      </c>
      <c r="C761" s="31">
        <f t="shared" si="71"/>
        <v>0.27105116602080664</v>
      </c>
      <c r="D761" s="31">
        <f t="shared" si="72"/>
        <v>4.0697866485237974E-2</v>
      </c>
      <c r="E761" s="6">
        <f>C761*24*Input!$F$58/$D$13</f>
        <v>0.8654719892136552</v>
      </c>
      <c r="F761" s="29">
        <f>IF(Input!$E359,$C761+$B761-Input!$E359,$E761*$D$636/Input!$F$58/24)</f>
        <v>0.27573224255615891</v>
      </c>
      <c r="G761" s="29">
        <f t="shared" si="73"/>
        <v>0.6835698909586031</v>
      </c>
      <c r="H761" s="10"/>
    </row>
    <row r="762" spans="1:8" x14ac:dyDescent="0.25">
      <c r="A762" s="11" t="s">
        <v>148</v>
      </c>
      <c r="B762" s="31">
        <f t="shared" si="70"/>
        <v>0.89442510989761825</v>
      </c>
      <c r="C762" s="31">
        <f t="shared" si="71"/>
        <v>0.10309038966840919</v>
      </c>
      <c r="D762" s="31">
        <f t="shared" si="72"/>
        <v>2.4845004339724419E-3</v>
      </c>
      <c r="E762" s="6">
        <f>C762*24*Input!$F$58/$D$13</f>
        <v>0.3291697502171233</v>
      </c>
      <c r="F762" s="29">
        <f>IF(Input!$E360,$C762+$B762-Input!$E360,$E762*$D$636/Input!$F$58/24)</f>
        <v>0.103090389668409</v>
      </c>
      <c r="G762" s="29">
        <f t="shared" si="73"/>
        <v>0.89442510989761859</v>
      </c>
      <c r="H762" s="10"/>
    </row>
    <row r="763" spans="1:8" x14ac:dyDescent="0.25">
      <c r="A763" s="11" t="s">
        <v>144</v>
      </c>
      <c r="B763" s="31">
        <f t="shared" si="70"/>
        <v>0.68825096749395531</v>
      </c>
      <c r="C763" s="31">
        <f t="shared" si="71"/>
        <v>0.27105116602080664</v>
      </c>
      <c r="D763" s="31">
        <f t="shared" si="72"/>
        <v>4.0697866485237974E-2</v>
      </c>
      <c r="E763" s="6">
        <f>C763*24*Input!$F$58/$D$13</f>
        <v>0.8654719892136552</v>
      </c>
      <c r="F763" s="29">
        <f>IF(Input!$E361,$C763+$B763-Input!$E361,$E763*$D$636/Input!$F$58/24)</f>
        <v>0.27573224255615891</v>
      </c>
      <c r="G763" s="29">
        <f t="shared" si="73"/>
        <v>0.6835698909586031</v>
      </c>
      <c r="H763" s="10"/>
    </row>
    <row r="764" spans="1:8" x14ac:dyDescent="0.25">
      <c r="A764" s="11" t="s">
        <v>145</v>
      </c>
      <c r="B764" s="31">
        <f t="shared" si="70"/>
        <v>0.68825096749395531</v>
      </c>
      <c r="C764" s="31">
        <f t="shared" si="71"/>
        <v>0.27105116602080664</v>
      </c>
      <c r="D764" s="31">
        <f t="shared" si="72"/>
        <v>4.0697866485237974E-2</v>
      </c>
      <c r="E764" s="6">
        <f>C764*24*Input!$F$58/$D$13</f>
        <v>0.8654719892136552</v>
      </c>
      <c r="F764" s="29">
        <f>IF(Input!$E362,$C764+$B764-Input!$E362,$E764*$D$636/Input!$F$58/24)</f>
        <v>0.27573224255615891</v>
      </c>
      <c r="G764" s="29">
        <f t="shared" si="73"/>
        <v>0.6835698909586031</v>
      </c>
      <c r="H764" s="10"/>
    </row>
    <row r="765" spans="1:8" x14ac:dyDescent="0.25">
      <c r="A765" s="11" t="s">
        <v>146</v>
      </c>
      <c r="B765" s="31">
        <f t="shared" si="70"/>
        <v>0.68825096749395531</v>
      </c>
      <c r="C765" s="31">
        <f t="shared" si="71"/>
        <v>0.27105116602080664</v>
      </c>
      <c r="D765" s="31">
        <f t="shared" si="72"/>
        <v>4.0697866485237974E-2</v>
      </c>
      <c r="E765" s="6">
        <f>C765*24*Input!$F$58/$D$13</f>
        <v>0.8654719892136552</v>
      </c>
      <c r="F765" s="29">
        <f>IF(Input!$E363,$C765+$B765-Input!$E363,$E765*$D$636/Input!$F$58/24)</f>
        <v>0.27573224255615891</v>
      </c>
      <c r="G765" s="29">
        <f t="shared" si="73"/>
        <v>0.6835698909586031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0.98260220093464345</v>
      </c>
      <c r="C775" s="31">
        <f>$F$757</f>
        <v>0</v>
      </c>
      <c r="D775" s="31">
        <f>$D$757</f>
        <v>1.7397799065356524E-2</v>
      </c>
      <c r="E775" s="10"/>
    </row>
    <row r="776" spans="1:5" x14ac:dyDescent="0.25">
      <c r="A776" s="11" t="s">
        <v>140</v>
      </c>
      <c r="B776" s="31">
        <f>$G$758</f>
        <v>0.89442510989761859</v>
      </c>
      <c r="C776" s="31">
        <f>$F$758</f>
        <v>0.103090389668409</v>
      </c>
      <c r="D776" s="31">
        <f>$D$758</f>
        <v>2.4845004339724419E-3</v>
      </c>
      <c r="E776" s="10"/>
    </row>
    <row r="777" spans="1:5" x14ac:dyDescent="0.25">
      <c r="A777" s="11" t="s">
        <v>141</v>
      </c>
      <c r="B777" s="31">
        <f>$G$759</f>
        <v>0.89442510989761859</v>
      </c>
      <c r="C777" s="31">
        <f>$F$759</f>
        <v>0.103090389668409</v>
      </c>
      <c r="D777" s="31">
        <f>$D$759</f>
        <v>2.4845004339724419E-3</v>
      </c>
      <c r="E777" s="10"/>
    </row>
    <row r="778" spans="1:5" x14ac:dyDescent="0.25">
      <c r="A778" s="11" t="s">
        <v>142</v>
      </c>
      <c r="B778" s="31">
        <f>$G$760</f>
        <v>0.6835698909586031</v>
      </c>
      <c r="C778" s="31">
        <f>$F$760</f>
        <v>0.27573224255615891</v>
      </c>
      <c r="D778" s="31">
        <f>$D$760</f>
        <v>4.0697866485237974E-2</v>
      </c>
      <c r="E778" s="10"/>
    </row>
    <row r="779" spans="1:5" x14ac:dyDescent="0.25">
      <c r="A779" s="11" t="s">
        <v>143</v>
      </c>
      <c r="B779" s="31">
        <f>$G$761</f>
        <v>0.6835698909586031</v>
      </c>
      <c r="C779" s="31">
        <f>$F$761</f>
        <v>0.27573224255615891</v>
      </c>
      <c r="D779" s="31">
        <f>$D$761</f>
        <v>4.0697866485237974E-2</v>
      </c>
      <c r="E779" s="10"/>
    </row>
    <row r="780" spans="1:5" x14ac:dyDescent="0.25">
      <c r="A780" s="11" t="s">
        <v>148</v>
      </c>
      <c r="B780" s="31">
        <f>$G$762</f>
        <v>0.89442510989761859</v>
      </c>
      <c r="C780" s="31">
        <f>$F$762</f>
        <v>0.103090389668409</v>
      </c>
      <c r="D780" s="31">
        <f>$D$762</f>
        <v>2.4845004339724419E-3</v>
      </c>
      <c r="E780" s="10"/>
    </row>
    <row r="781" spans="1:5" x14ac:dyDescent="0.25">
      <c r="A781" s="11" t="s">
        <v>144</v>
      </c>
      <c r="B781" s="31">
        <f>$G$763</f>
        <v>0.6835698909586031</v>
      </c>
      <c r="C781" s="31">
        <f>$F$763</f>
        <v>0.27573224255615891</v>
      </c>
      <c r="D781" s="31">
        <f>$D$763</f>
        <v>4.0697866485237974E-2</v>
      </c>
      <c r="E781" s="10"/>
    </row>
    <row r="782" spans="1:5" x14ac:dyDescent="0.25">
      <c r="A782" s="11" t="s">
        <v>145</v>
      </c>
      <c r="B782" s="31">
        <f>$G$764</f>
        <v>0.6835698909586031</v>
      </c>
      <c r="C782" s="31">
        <f>$F$764</f>
        <v>0.27573224255615891</v>
      </c>
      <c r="D782" s="31">
        <f>$D$764</f>
        <v>4.0697866485237974E-2</v>
      </c>
      <c r="E782" s="10"/>
    </row>
    <row r="783" spans="1:5" x14ac:dyDescent="0.25">
      <c r="A783" s="11" t="s">
        <v>146</v>
      </c>
      <c r="B783" s="31">
        <f>$G$765</f>
        <v>0.6835698909586031</v>
      </c>
      <c r="C783" s="31">
        <f>$F$765</f>
        <v>0.27573224255615891</v>
      </c>
      <c r="D783" s="31">
        <f>$D$765</f>
        <v>4.0697866485237974E-2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0.98260220093464345</v>
      </c>
      <c r="D791" s="31">
        <f>C$775</f>
        <v>0</v>
      </c>
      <c r="E791" s="31">
        <f>D$775</f>
        <v>1.7397799065356524E-2</v>
      </c>
      <c r="G791" s="31">
        <f>B$776</f>
        <v>0.89442510989761859</v>
      </c>
      <c r="H791" s="31">
        <f>C$776</f>
        <v>0.103090389668409</v>
      </c>
      <c r="I791" s="31">
        <f>D$776</f>
        <v>2.4845004339724419E-3</v>
      </c>
      <c r="K791" s="31">
        <f>B$777</f>
        <v>0.89442510989761859</v>
      </c>
      <c r="L791" s="31">
        <f>C$777</f>
        <v>0.103090389668409</v>
      </c>
      <c r="M791" s="31">
        <f>D$777</f>
        <v>2.4845004339724419E-3</v>
      </c>
      <c r="O791" s="31">
        <f>B$778</f>
        <v>0.6835698909586031</v>
      </c>
      <c r="P791" s="31">
        <f>C$778</f>
        <v>0.27573224255615891</v>
      </c>
      <c r="Q791" s="31">
        <f>D$778</f>
        <v>4.0697866485237974E-2</v>
      </c>
      <c r="S791" s="31">
        <f>B$779</f>
        <v>0.6835698909586031</v>
      </c>
      <c r="T791" s="31">
        <f>C$779</f>
        <v>0.27573224255615891</v>
      </c>
      <c r="U791" s="31">
        <f>D$779</f>
        <v>4.0697866485237974E-2</v>
      </c>
      <c r="W791" s="31">
        <f>B$780</f>
        <v>0.89442510989761859</v>
      </c>
      <c r="X791" s="31">
        <f>C$780</f>
        <v>0.103090389668409</v>
      </c>
      <c r="Y791" s="31">
        <f>D$780</f>
        <v>2.4845004339724419E-3</v>
      </c>
      <c r="AA791" s="31">
        <f>B$781</f>
        <v>0.6835698909586031</v>
      </c>
      <c r="AB791" s="31">
        <f>C$781</f>
        <v>0.27573224255615891</v>
      </c>
      <c r="AC791" s="31">
        <f>D$781</f>
        <v>4.0697866485237974E-2</v>
      </c>
      <c r="AE791" s="31">
        <f>B$782</f>
        <v>0.6835698909586031</v>
      </c>
      <c r="AF791" s="31">
        <f>C$782</f>
        <v>0.27573224255615891</v>
      </c>
      <c r="AG791" s="31">
        <f>D$782</f>
        <v>4.0697866485237974E-2</v>
      </c>
      <c r="AI791" s="31">
        <f>B$783</f>
        <v>0.6835698909586031</v>
      </c>
      <c r="AJ791" s="31">
        <f>C$783</f>
        <v>0.27573224255615891</v>
      </c>
      <c r="AK791" s="31">
        <f>D$783</f>
        <v>4.0697866485237974E-2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38.603061728582297</v>
      </c>
      <c r="D802" s="6">
        <f>IF(D636&gt;0,$B739*D791*24*Input!$F58/D636,0)</f>
        <v>0</v>
      </c>
      <c r="E802" s="6">
        <f>IF(E636&gt;0,$B739*E791*24*Input!$F58/E636,0)</f>
        <v>3.3608332961162939E-2</v>
      </c>
      <c r="G802" s="6">
        <f>IF(C636&gt;0,$B739*G791*24*Input!$F58/C636,0)</f>
        <v>35.138887024809677</v>
      </c>
      <c r="H802" s="6">
        <f>IF(D636&gt;0,$B739*H791*24*Input!$F58/D636,0)</f>
        <v>0.31866949285100599</v>
      </c>
      <c r="I802" s="6">
        <f>IF(E636&gt;0,$B739*I791*24*Input!$F58/E636,0)</f>
        <v>4.7994529373183411E-3</v>
      </c>
      <c r="K802" s="6">
        <f>IF(C636&gt;0,$B739*K791*24*Input!$F58/C636,0)</f>
        <v>35.138887024809677</v>
      </c>
      <c r="L802" s="6">
        <f>IF(D636&gt;0,$B739*L791*24*Input!$F58/D636,0)</f>
        <v>0.31866949285100599</v>
      </c>
      <c r="M802" s="6">
        <f>IF(E636&gt;0,$B739*M791*24*Input!$F58/E636,0)</f>
        <v>4.7994529373183411E-3</v>
      </c>
      <c r="O802" s="6">
        <f>IF(C636&gt;0,$B739*O791*24*Input!$F58/C636,0)</f>
        <v>26.855110513059373</v>
      </c>
      <c r="P802" s="6">
        <f>IF(D636&gt;0,$B739*P791*24*Input!$F58/D636,0)</f>
        <v>0.85233409419314488</v>
      </c>
      <c r="Q802" s="6">
        <f>IF(E636&gt;0,$B739*Q791*24*Input!$F58/E636,0)</f>
        <v>7.8618418485384575E-2</v>
      </c>
      <c r="S802" s="6">
        <f>IF(C636&gt;0,$B739*S791*24*Input!$F58/C636,0)</f>
        <v>26.855110513059373</v>
      </c>
      <c r="T802" s="6">
        <f>IF(D636&gt;0,$B739*T791*24*Input!$F58/D636,0)</f>
        <v>0.85233409419314488</v>
      </c>
      <c r="U802" s="6">
        <f>IF(E636&gt;0,$B739*U791*24*Input!$F58/E636,0)</f>
        <v>7.8618418485384575E-2</v>
      </c>
      <c r="W802" s="6">
        <f>IF(C636&gt;0,$B739*W791*24*Input!$F58/C636,0)</f>
        <v>35.138887024809677</v>
      </c>
      <c r="X802" s="6">
        <f>IF(D636&gt;0,$B739*X791*24*Input!$F58/D636,0)</f>
        <v>0.31866949285100599</v>
      </c>
      <c r="Y802" s="6">
        <f>IF(E636&gt;0,$B739*Y791*24*Input!$F58/E636,0)</f>
        <v>4.7994529373183411E-3</v>
      </c>
      <c r="AA802" s="6">
        <f>IF(C636&gt;0,$B739*AA791*24*Input!$F58/C636,0)</f>
        <v>26.855110513059373</v>
      </c>
      <c r="AB802" s="6">
        <f>IF(D636&gt;0,$B739*AB791*24*Input!$F58/D636,0)</f>
        <v>0.85233409419314488</v>
      </c>
      <c r="AC802" s="6">
        <f>IF(E636&gt;0,$B739*AC791*24*Input!$F58/E636,0)</f>
        <v>7.8618418485384575E-2</v>
      </c>
      <c r="AE802" s="6">
        <f>IF(C636&gt;0,$B739*AE791*24*Input!$F58/C636,0)</f>
        <v>26.855110513059373</v>
      </c>
      <c r="AF802" s="6">
        <f>IF(D636&gt;0,$B739*AF791*24*Input!$F58/D636,0)</f>
        <v>0.85233409419314488</v>
      </c>
      <c r="AG802" s="6">
        <f>IF(E636&gt;0,$B739*AG791*24*Input!$F58/E636,0)</f>
        <v>7.8618418485384575E-2</v>
      </c>
      <c r="AI802" s="6">
        <f>IF(C636&gt;0,$B739*AI791*24*Input!$F58/C636,0)</f>
        <v>26.855110513059373</v>
      </c>
      <c r="AJ802" s="6">
        <f>IF(D636&gt;0,$B739*AJ791*24*Input!$F58/D636,0)</f>
        <v>0.85233409419314488</v>
      </c>
      <c r="AK802" s="6">
        <f>IF(E636&gt;0,$B739*AK791*24*Input!$F58/E636,0)</f>
        <v>7.8618418485384575E-2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1.1614536827342772</v>
      </c>
      <c r="C811" s="6">
        <f>SUMPRODUCT($G$802:$I$802,$B661:$D661)</f>
        <v>1.1603867829868117</v>
      </c>
      <c r="D811" s="6">
        <f>SUMPRODUCT($K$802:$M$802,$B661:$D661)</f>
        <v>1.1603867829868117</v>
      </c>
      <c r="E811" s="6">
        <f>SUMPRODUCT($O$802:$Q$802,$B661:$D661)</f>
        <v>1.1582330937481655</v>
      </c>
      <c r="F811" s="6">
        <f>SUMPRODUCT($S$802:$U$802,$B661:$D661)</f>
        <v>1.1582330937481655</v>
      </c>
      <c r="G811" s="6">
        <f>SUMPRODUCT($W$802:$Y$802,$B661:$D661)</f>
        <v>1.1603867829868117</v>
      </c>
      <c r="H811" s="6">
        <f>SUMPRODUCT($AA$802:$AC$802,$B661:$D661)</f>
        <v>1.1582330937481655</v>
      </c>
      <c r="I811" s="6">
        <f>SUMPRODUCT($AE$802:$AG$802,$B661:$D661)</f>
        <v>1.1582330937481655</v>
      </c>
      <c r="J811" s="6">
        <f>SUMPRODUCT($AI$802:$AK$802,$B661:$D661)</f>
        <v>1.1582330937481655</v>
      </c>
      <c r="K811" s="10"/>
    </row>
    <row r="812" spans="1:38" x14ac:dyDescent="0.25">
      <c r="A812" s="11" t="s">
        <v>214</v>
      </c>
      <c r="B812" s="6">
        <f>SUMPRODUCT($C$802:$E$802,$B662:$D662)</f>
        <v>1.9500456806322426</v>
      </c>
      <c r="C812" s="6">
        <f>SUMPRODUCT($G$802:$I$802,$B662:$D662)</f>
        <v>1.7811747993229889</v>
      </c>
      <c r="D812" s="6">
        <f>SUMPRODUCT($K$802:$M$802,$B662:$D662)</f>
        <v>1.7811747993229889</v>
      </c>
      <c r="E812" s="6">
        <f>SUMPRODUCT($O$802:$Q$802,$B662:$D662)</f>
        <v>1.4799673892780369</v>
      </c>
      <c r="F812" s="6">
        <f>SUMPRODUCT($S$802:$U$802,$B662:$D662)</f>
        <v>1.4799673892780369</v>
      </c>
      <c r="G812" s="6">
        <f>SUMPRODUCT($W$802:$Y$802,$B662:$D662)</f>
        <v>1.7811747993229889</v>
      </c>
      <c r="H812" s="6">
        <f>SUMPRODUCT($AA$802:$AC$802,$B662:$D662)</f>
        <v>1.4799673892780369</v>
      </c>
      <c r="I812" s="6">
        <f>SUMPRODUCT($AE$802:$AG$802,$B662:$D662)</f>
        <v>1.4799673892780369</v>
      </c>
      <c r="J812" s="6">
        <f>SUMPRODUCT($AI$802:$AK$802,$B662:$D662)</f>
        <v>1.4799673892780369</v>
      </c>
      <c r="K812" s="10"/>
    </row>
    <row r="813" spans="1:38" x14ac:dyDescent="0.25">
      <c r="A813" s="11" t="s">
        <v>215</v>
      </c>
      <c r="B813" s="6">
        <f>SUMPRODUCT($C$802:$E$802,$B663:$D663)</f>
        <v>3.5080562764240897</v>
      </c>
      <c r="C813" s="6">
        <f>SUMPRODUCT($G$802:$I$802,$B663:$D663)</f>
        <v>3.2260948417477455</v>
      </c>
      <c r="D813" s="6">
        <f>SUMPRODUCT($K$802:$M$802,$B663:$D663)</f>
        <v>3.2260948417477455</v>
      </c>
      <c r="E813" s="6">
        <f>SUMPRODUCT($O$802:$Q$802,$B663:$D663)</f>
        <v>2.6210207917310147</v>
      </c>
      <c r="F813" s="6">
        <f>SUMPRODUCT($S$802:$U$802,$B663:$D663)</f>
        <v>2.6210207917310147</v>
      </c>
      <c r="G813" s="6">
        <f>SUMPRODUCT($W$802:$Y$802,$B663:$D663)</f>
        <v>3.2260948417477455</v>
      </c>
      <c r="H813" s="6">
        <f>SUMPRODUCT($AA$802:$AC$802,$B663:$D663)</f>
        <v>2.6210207917310147</v>
      </c>
      <c r="I813" s="6">
        <f>SUMPRODUCT($AE$802:$AG$802,$B663:$D663)</f>
        <v>2.6210207917310147</v>
      </c>
      <c r="J813" s="6">
        <f>SUMPRODUCT($AI$802:$AK$802,$B663:$D663)</f>
        <v>2.6210207917310147</v>
      </c>
      <c r="K813" s="10"/>
    </row>
    <row r="814" spans="1:38" x14ac:dyDescent="0.25">
      <c r="A814" s="11" t="s">
        <v>216</v>
      </c>
      <c r="B814" s="6">
        <f>SUMPRODUCT($C$802:$E$802,$B664:$D664)</f>
        <v>0.47460019615364779</v>
      </c>
      <c r="C814" s="6">
        <f>SUMPRODUCT($G$802:$I$802,$B664:$D664)</f>
        <v>0.62192605346171159</v>
      </c>
      <c r="D814" s="6">
        <f>SUMPRODUCT($K$802:$M$802,$B664:$D664)</f>
        <v>0.62192605346171159</v>
      </c>
      <c r="E814" s="6">
        <f>SUMPRODUCT($O$802:$Q$802,$B664:$D664)</f>
        <v>0.88318399208140352</v>
      </c>
      <c r="F814" s="6">
        <f>SUMPRODUCT($S$802:$U$802,$B664:$D664)</f>
        <v>0.88318399208140352</v>
      </c>
      <c r="G814" s="6">
        <f>SUMPRODUCT($W$802:$Y$802,$B664:$D664)</f>
        <v>0.62192605346171159</v>
      </c>
      <c r="H814" s="6">
        <f>SUMPRODUCT($AA$802:$AC$802,$B664:$D664)</f>
        <v>0.88318399208140352</v>
      </c>
      <c r="I814" s="6">
        <f>SUMPRODUCT($AE$802:$AG$802,$B664:$D664)</f>
        <v>0.88318399208140352</v>
      </c>
      <c r="J814" s="6">
        <f>SUMPRODUCT($AI$802:$AK$802,$B664:$D664)</f>
        <v>0.88318399208140352</v>
      </c>
      <c r="K814" s="10"/>
    </row>
    <row r="815" spans="1:38" x14ac:dyDescent="0.25">
      <c r="A815" s="11" t="s">
        <v>217</v>
      </c>
      <c r="B815" s="6">
        <f>SUMPRODUCT($C$802:$E$802,$B665:$D665)</f>
        <v>38.603061728582297</v>
      </c>
      <c r="C815" s="6">
        <f>SUMPRODUCT($G$802:$I$802,$B665:$D665)</f>
        <v>35.138887024809677</v>
      </c>
      <c r="D815" s="6">
        <f>SUMPRODUCT($K$802:$M$802,$B665:$D665)</f>
        <v>35.138887024809677</v>
      </c>
      <c r="E815" s="6">
        <f>SUMPRODUCT($O$802:$Q$802,$B665:$D665)</f>
        <v>26.855110513059373</v>
      </c>
      <c r="F815" s="6">
        <f>SUMPRODUCT($S$802:$U$802,$B665:$D665)</f>
        <v>26.855110513059373</v>
      </c>
      <c r="G815" s="6">
        <f>SUMPRODUCT($W$802:$Y$802,$B665:$D665)</f>
        <v>35.138887024809677</v>
      </c>
      <c r="H815" s="6">
        <f>SUMPRODUCT($AA$802:$AC$802,$B665:$D665)</f>
        <v>26.855110513059373</v>
      </c>
      <c r="I815" s="6">
        <f>SUMPRODUCT($AE$802:$AG$802,$B665:$D665)</f>
        <v>26.855110513059373</v>
      </c>
      <c r="J815" s="6">
        <f>SUMPRODUCT($AI$802:$AK$802,$B665:$D665)</f>
        <v>26.855110513059373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0</v>
      </c>
      <c r="C824" s="6">
        <f>SUMPRODUCT($G$802:$I$802,$B670:$D670)</f>
        <v>0.31866949285100599</v>
      </c>
      <c r="D824" s="6">
        <f>SUMPRODUCT($K$802:$M$802,$B670:$D670)</f>
        <v>0.31866949285100599</v>
      </c>
      <c r="E824" s="6">
        <f>SUMPRODUCT($O$802:$Q$802,$B670:$D670)</f>
        <v>0.85233409419314488</v>
      </c>
      <c r="F824" s="6">
        <f>SUMPRODUCT($S$802:$U$802,$B670:$D670)</f>
        <v>0.85233409419314488</v>
      </c>
      <c r="G824" s="6">
        <f>SUMPRODUCT($W$802:$Y$802,$B670:$D670)</f>
        <v>0.31866949285100599</v>
      </c>
      <c r="H824" s="6">
        <f>SUMPRODUCT($AA$802:$AC$802,$B670:$D670)</f>
        <v>0.85233409419314488</v>
      </c>
      <c r="I824" s="6">
        <f>SUMPRODUCT($AE$802:$AG$802,$B670:$D670)</f>
        <v>0.85233409419314488</v>
      </c>
      <c r="J824" s="6">
        <f>SUMPRODUCT($AI$802:$AK$802,$B670:$D670)</f>
        <v>0.85233409419314488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3.3608332961162939E-2</v>
      </c>
      <c r="C833" s="6">
        <f>SUMPRODUCT($G$802:$I$802,$B675:$D675)</f>
        <v>4.7994529373183411E-3</v>
      </c>
      <c r="D833" s="6">
        <f>SUMPRODUCT($K$802:$M$802,$B675:$D675)</f>
        <v>4.7994529373183411E-3</v>
      </c>
      <c r="E833" s="6">
        <f>SUMPRODUCT($O$802:$Q$802,$B675:$D675)</f>
        <v>7.8618418485384575E-2</v>
      </c>
      <c r="F833" s="6">
        <f>SUMPRODUCT($S$802:$U$802,$B675:$D675)</f>
        <v>7.8618418485384575E-2</v>
      </c>
      <c r="G833" s="6">
        <f>SUMPRODUCT($W$802:$Y$802,$B675:$D675)</f>
        <v>4.7994529373183411E-3</v>
      </c>
      <c r="H833" s="6">
        <f>SUMPRODUCT($AA$802:$AC$802,$B675:$D675)</f>
        <v>7.8618418485384575E-2</v>
      </c>
      <c r="I833" s="6">
        <f>SUMPRODUCT($AE$802:$AG$802,$B675:$D675)</f>
        <v>7.8618418485384575E-2</v>
      </c>
      <c r="J833" s="6">
        <f>SUMPRODUCT($AI$802:$AK$802,$B675:$D675)</f>
        <v>7.8618418485384575E-2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2.1471875155219955</v>
      </c>
      <c r="C842" s="7">
        <f>$C$571</f>
        <v>2.1471875155219955</v>
      </c>
      <c r="D842" s="7">
        <f>$D$571</f>
        <v>2.1471875155219955</v>
      </c>
      <c r="E842" s="7">
        <f>$E$571</f>
        <v>2.1471875155219955</v>
      </c>
      <c r="F842" s="7">
        <f>$F$571</f>
        <v>2.1471875155219955</v>
      </c>
      <c r="G842" s="7">
        <f>$G$571</f>
        <v>2.1471875155219955</v>
      </c>
      <c r="H842" s="7">
        <f>$H$571</f>
        <v>2.1471875155219955</v>
      </c>
      <c r="I842" s="7">
        <f>$I$571</f>
        <v>2.1471875155219955</v>
      </c>
      <c r="J842" s="7">
        <f>$J$571</f>
        <v>2.1471875155219955</v>
      </c>
      <c r="K842" s="10"/>
    </row>
    <row r="843" spans="1:11" x14ac:dyDescent="0.25">
      <c r="A843" s="11" t="s">
        <v>172</v>
      </c>
      <c r="B843" s="7">
        <f>$B$572</f>
        <v>2.5293770304174945</v>
      </c>
      <c r="C843" s="7">
        <f>$C$572</f>
        <v>2.4960025718809997</v>
      </c>
      <c r="D843" s="7">
        <f>$D$572</f>
        <v>2.4960025718809997</v>
      </c>
      <c r="E843" s="7">
        <f>$E$572</f>
        <v>2.3523118493337467</v>
      </c>
      <c r="F843" s="7">
        <f>$F$572</f>
        <v>2.3523118493337467</v>
      </c>
      <c r="G843" s="7">
        <f>$G$572</f>
        <v>2.4960025718809997</v>
      </c>
      <c r="H843" s="7">
        <f>$H$572</f>
        <v>2.3523118493337467</v>
      </c>
      <c r="I843" s="7">
        <f>$I$572</f>
        <v>2.3523118493337467</v>
      </c>
      <c r="J843" s="7">
        <f>$J$572</f>
        <v>2.3523118493337467</v>
      </c>
      <c r="K843" s="10"/>
    </row>
    <row r="844" spans="1:11" x14ac:dyDescent="0.25">
      <c r="A844" s="11" t="s">
        <v>211</v>
      </c>
      <c r="B844" s="7">
        <f>$B$573</f>
        <v>0.46830308176191804</v>
      </c>
      <c r="C844" s="7">
        <f>$C$573</f>
        <v>0.51787495113199533</v>
      </c>
      <c r="D844" s="7">
        <f>$D$573</f>
        <v>0.51787495113199533</v>
      </c>
      <c r="E844" s="7">
        <f>$E$573</f>
        <v>0.63674211741842857</v>
      </c>
      <c r="F844" s="7">
        <f>$F$573</f>
        <v>0.63674211741842857</v>
      </c>
      <c r="G844" s="7">
        <f>$G$573</f>
        <v>0.51787495113199533</v>
      </c>
      <c r="H844" s="7">
        <f>$H$573</f>
        <v>0.63674211741842857</v>
      </c>
      <c r="I844" s="7">
        <f>$I$573</f>
        <v>0.63674211741842857</v>
      </c>
      <c r="J844" s="7">
        <f>$J$573</f>
        <v>0.63674211741842857</v>
      </c>
      <c r="K844" s="10"/>
    </row>
    <row r="845" spans="1:11" x14ac:dyDescent="0.25">
      <c r="A845" s="11" t="s">
        <v>173</v>
      </c>
      <c r="B845" s="7">
        <f>$B$574</f>
        <v>1.627386794592786</v>
      </c>
      <c r="C845" s="7">
        <f>$C$574</f>
        <v>1.627386794592786</v>
      </c>
      <c r="D845" s="7">
        <f>$D$574</f>
        <v>1.627386794592786</v>
      </c>
      <c r="E845" s="7">
        <f>$E$574</f>
        <v>1.627386794592786</v>
      </c>
      <c r="F845" s="7">
        <f>$F$574</f>
        <v>1.627386794592786</v>
      </c>
      <c r="G845" s="7">
        <f>$G$574</f>
        <v>1.627386794592786</v>
      </c>
      <c r="H845" s="7">
        <f>$H$574</f>
        <v>1.627386794592786</v>
      </c>
      <c r="I845" s="7">
        <f>$I$574</f>
        <v>1.627386794592786</v>
      </c>
      <c r="J845" s="7">
        <f>$J$574</f>
        <v>1.627386794592786</v>
      </c>
      <c r="K845" s="10"/>
    </row>
    <row r="846" spans="1:11" x14ac:dyDescent="0.25">
      <c r="A846" s="11" t="s">
        <v>174</v>
      </c>
      <c r="B846" s="7">
        <f>$B$575</f>
        <v>1.8500817571742072</v>
      </c>
      <c r="C846" s="7">
        <f>$C$575</f>
        <v>1.897614859532754</v>
      </c>
      <c r="D846" s="7">
        <f>$D$575</f>
        <v>1.897614859532754</v>
      </c>
      <c r="E846" s="7">
        <f>$E$575</f>
        <v>1.9086175021148608</v>
      </c>
      <c r="F846" s="7">
        <f>$F$575</f>
        <v>1.9086175021148608</v>
      </c>
      <c r="G846" s="7">
        <f>$G$575</f>
        <v>1.897614859532754</v>
      </c>
      <c r="H846" s="7">
        <f>$H$575</f>
        <v>1.9086175021148608</v>
      </c>
      <c r="I846" s="7">
        <f>$I$575</f>
        <v>1.9086175021148608</v>
      </c>
      <c r="J846" s="7">
        <f>$J$575</f>
        <v>1.9086175021148608</v>
      </c>
      <c r="K846" s="10"/>
    </row>
    <row r="847" spans="1:11" x14ac:dyDescent="0.25">
      <c r="A847" s="11" t="s">
        <v>212</v>
      </c>
      <c r="B847" s="7">
        <f>$B$576</f>
        <v>0.20482598795519244</v>
      </c>
      <c r="C847" s="7">
        <f>$C$576</f>
        <v>0.23070117248325217</v>
      </c>
      <c r="D847" s="7">
        <f>$D$576</f>
        <v>0.23070117248325217</v>
      </c>
      <c r="E847" s="7">
        <f>$E$576</f>
        <v>0.34449976485318184</v>
      </c>
      <c r="F847" s="7">
        <f>$F$576</f>
        <v>0.34449976485318184</v>
      </c>
      <c r="G847" s="7">
        <f>$G$576</f>
        <v>0.23070117248325217</v>
      </c>
      <c r="H847" s="7">
        <f>$H$576</f>
        <v>0.34449976485318184</v>
      </c>
      <c r="I847" s="7">
        <f>$I$576</f>
        <v>0.34449976485318184</v>
      </c>
      <c r="J847" s="7">
        <f>$J$576</f>
        <v>0.34449976485318184</v>
      </c>
      <c r="K847" s="10"/>
    </row>
    <row r="848" spans="1:11" x14ac:dyDescent="0.25">
      <c r="A848" s="11" t="s">
        <v>175</v>
      </c>
      <c r="B848" s="7">
        <f>$B$577</f>
        <v>1.848017556282515</v>
      </c>
      <c r="C848" s="7">
        <f>$C$577</f>
        <v>1.8870417558029673</v>
      </c>
      <c r="D848" s="7">
        <f>$D$577</f>
        <v>1.8870417558029673</v>
      </c>
      <c r="E848" s="7">
        <f>$E$577</f>
        <v>1.877420876845125</v>
      </c>
      <c r="F848" s="7">
        <f>$F$577</f>
        <v>1.877420876845125</v>
      </c>
      <c r="G848" s="7">
        <f>$G$577</f>
        <v>1.8870417558029673</v>
      </c>
      <c r="H848" s="7">
        <f>$H$577</f>
        <v>1.877420876845125</v>
      </c>
      <c r="I848" s="7">
        <f>$I$577</f>
        <v>1.877420876845125</v>
      </c>
      <c r="J848" s="7">
        <f>$J$577</f>
        <v>1.877420876845125</v>
      </c>
      <c r="K848" s="10"/>
    </row>
    <row r="849" spans="1:11" x14ac:dyDescent="0.25">
      <c r="A849" s="11" t="s">
        <v>176</v>
      </c>
      <c r="B849" s="7">
        <f>$B$578</f>
        <v>1.4884483492825877</v>
      </c>
      <c r="C849" s="7">
        <f>$C$578</f>
        <v>1.5215260876771612</v>
      </c>
      <c r="D849" s="7">
        <f>$D$578</f>
        <v>1.5215260876771612</v>
      </c>
      <c r="E849" s="7">
        <f>$E$578</f>
        <v>1.5165372210585697</v>
      </c>
      <c r="F849" s="7">
        <f>$F$578</f>
        <v>1.5165372210585697</v>
      </c>
      <c r="G849" s="7">
        <f>$G$578</f>
        <v>1.5215260876771612</v>
      </c>
      <c r="H849" s="7">
        <f>$H$578</f>
        <v>1.5165372210585697</v>
      </c>
      <c r="I849" s="7">
        <f>$I$578</f>
        <v>1.5165372210585697</v>
      </c>
      <c r="J849" s="7">
        <f>$J$578</f>
        <v>1.5165372210585697</v>
      </c>
      <c r="K849" s="10"/>
    </row>
    <row r="850" spans="1:11" x14ac:dyDescent="0.25">
      <c r="A850" s="11" t="s">
        <v>192</v>
      </c>
      <c r="B850" s="7">
        <f>$B$579</f>
        <v>1.8643068945809007</v>
      </c>
      <c r="C850" s="7">
        <f>$C$579</f>
        <v>1.912565779559936</v>
      </c>
      <c r="D850" s="7">
        <f>$D$579</f>
        <v>1.912565779559936</v>
      </c>
      <c r="E850" s="7">
        <f>$E$579</f>
        <v>1.915381506267257</v>
      </c>
      <c r="F850" s="7">
        <f>$F$579</f>
        <v>1.915381506267257</v>
      </c>
      <c r="G850" s="7">
        <f>$G$579</f>
        <v>1.912565779559936</v>
      </c>
      <c r="H850" s="7">
        <f>$H$579</f>
        <v>1.915381506267257</v>
      </c>
      <c r="I850" s="7">
        <f>$I$579</f>
        <v>1.915381506267257</v>
      </c>
      <c r="J850" s="7">
        <f>$J$579</f>
        <v>1.915381506267257</v>
      </c>
      <c r="K850" s="10"/>
    </row>
    <row r="851" spans="1:11" x14ac:dyDescent="0.25">
      <c r="A851" s="11" t="s">
        <v>177</v>
      </c>
      <c r="B851" s="7">
        <f>$B$580</f>
        <v>15.028662995993663</v>
      </c>
      <c r="C851" s="7">
        <f>$C$580</f>
        <v>13.790171364921076</v>
      </c>
      <c r="D851" s="7">
        <f>$D$580</f>
        <v>13.790171364921076</v>
      </c>
      <c r="E851" s="7">
        <f>$E$580</f>
        <v>11.020759354631691</v>
      </c>
      <c r="F851" s="7">
        <f>$F$580</f>
        <v>11.020759354631691</v>
      </c>
      <c r="G851" s="7">
        <f>$G$580</f>
        <v>13.790171364921076</v>
      </c>
      <c r="H851" s="7">
        <f>$H$580</f>
        <v>11.020759354631691</v>
      </c>
      <c r="I851" s="7">
        <f>$I$580</f>
        <v>11.020759354631691</v>
      </c>
      <c r="J851" s="7">
        <f>$J$580</f>
        <v>11.020759354631691</v>
      </c>
      <c r="K851" s="10"/>
    </row>
    <row r="852" spans="1:11" x14ac:dyDescent="0.25">
      <c r="A852" s="11" t="s">
        <v>178</v>
      </c>
      <c r="B852" s="7">
        <f>$B$581</f>
        <v>13.570232022179782</v>
      </c>
      <c r="C852" s="7">
        <f>$C$581</f>
        <v>12.164451053176661</v>
      </c>
      <c r="D852" s="7">
        <f>$D$581</f>
        <v>12.164451053176661</v>
      </c>
      <c r="E852" s="7">
        <f>$E$581</f>
        <v>9.2961343585391809</v>
      </c>
      <c r="F852" s="7">
        <f>$F$581</f>
        <v>9.2961343585391809</v>
      </c>
      <c r="G852" s="7">
        <f>$G$581</f>
        <v>12.164451053176661</v>
      </c>
      <c r="H852" s="7">
        <f>$H$581</f>
        <v>9.2961343585391809</v>
      </c>
      <c r="I852" s="7">
        <f>$I$581</f>
        <v>9.2961343585391809</v>
      </c>
      <c r="J852" s="7">
        <f>$J$581</f>
        <v>9.2961343585391809</v>
      </c>
      <c r="K852" s="10"/>
    </row>
    <row r="853" spans="1:11" x14ac:dyDescent="0.25">
      <c r="A853" s="11" t="s">
        <v>179</v>
      </c>
      <c r="B853" s="7">
        <f>$B$582</f>
        <v>12.891682625026682</v>
      </c>
      <c r="C853" s="7">
        <f>$C$582</f>
        <v>11.734804417990157</v>
      </c>
      <c r="D853" s="7">
        <f>$D$582</f>
        <v>11.734804417990157</v>
      </c>
      <c r="E853" s="7">
        <f>$E$582</f>
        <v>9.0298118921980546</v>
      </c>
      <c r="F853" s="7">
        <f>$F$582</f>
        <v>9.0298118921980546</v>
      </c>
      <c r="G853" s="7">
        <f>$G$582</f>
        <v>11.734804417990157</v>
      </c>
      <c r="H853" s="7">
        <f>$H$582</f>
        <v>9.0298118921980546</v>
      </c>
      <c r="I853" s="7">
        <f>$I$582</f>
        <v>9.0298118921980546</v>
      </c>
      <c r="J853" s="7">
        <f>$J$582</f>
        <v>9.0298118921980546</v>
      </c>
      <c r="K853" s="10"/>
    </row>
    <row r="854" spans="1:11" x14ac:dyDescent="0.25">
      <c r="A854" s="11" t="s">
        <v>180</v>
      </c>
      <c r="B854" s="7">
        <f>$B$583</f>
        <v>13.276212761677206</v>
      </c>
      <c r="C854" s="7">
        <f>$C$583</f>
        <v>12.084827458245352</v>
      </c>
      <c r="D854" s="7">
        <f>$D$583</f>
        <v>12.084827458245352</v>
      </c>
      <c r="E854" s="7">
        <f>$E$583</f>
        <v>9.2991510391372447</v>
      </c>
      <c r="F854" s="7">
        <f>$F$583</f>
        <v>9.2991510391372447</v>
      </c>
      <c r="G854" s="7">
        <f>$G$583</f>
        <v>12.084827458245352</v>
      </c>
      <c r="H854" s="7">
        <f>$H$583</f>
        <v>9.2991510391372447</v>
      </c>
      <c r="I854" s="7">
        <f>$I$583</f>
        <v>9.2991510391372447</v>
      </c>
      <c r="J854" s="7">
        <f>$J$583</f>
        <v>9.2991510391372447</v>
      </c>
      <c r="K854" s="10"/>
    </row>
    <row r="855" spans="1:11" x14ac:dyDescent="0.25">
      <c r="A855" s="11" t="s">
        <v>193</v>
      </c>
      <c r="B855" s="7">
        <f>$B$584</f>
        <v>11.691820619559339</v>
      </c>
      <c r="C855" s="7">
        <f>$C$584</f>
        <v>10.642616037909898</v>
      </c>
      <c r="D855" s="7">
        <f>$D$584</f>
        <v>10.642616037909898</v>
      </c>
      <c r="E855" s="7">
        <f>$E$584</f>
        <v>8.1893841124346505</v>
      </c>
      <c r="F855" s="7">
        <f>$F$584</f>
        <v>8.1893841124346505</v>
      </c>
      <c r="G855" s="7">
        <f>$G$584</f>
        <v>10.642616037909898</v>
      </c>
      <c r="H855" s="7">
        <f>$H$584</f>
        <v>8.1893841124346505</v>
      </c>
      <c r="I855" s="7">
        <f>$I$584</f>
        <v>8.1893841124346505</v>
      </c>
      <c r="J855" s="7">
        <f>$J$584</f>
        <v>8.1893841124346505</v>
      </c>
      <c r="K855" s="10"/>
    </row>
    <row r="856" spans="1:11" x14ac:dyDescent="0.25">
      <c r="A856" s="11" t="s">
        <v>213</v>
      </c>
      <c r="B856" s="7">
        <f>$B$811</f>
        <v>1.1614536827342772</v>
      </c>
      <c r="C856" s="7">
        <f>$C$811</f>
        <v>1.1603867829868117</v>
      </c>
      <c r="D856" s="7">
        <f>$D$811</f>
        <v>1.1603867829868117</v>
      </c>
      <c r="E856" s="7">
        <f>$E$811</f>
        <v>1.1582330937481655</v>
      </c>
      <c r="F856" s="7">
        <f>$F$811</f>
        <v>1.1582330937481655</v>
      </c>
      <c r="G856" s="7">
        <f>$G$811</f>
        <v>1.1603867829868117</v>
      </c>
      <c r="H856" s="7">
        <f>$H$811</f>
        <v>1.1582330937481655</v>
      </c>
      <c r="I856" s="7">
        <f>$I$811</f>
        <v>1.1582330937481655</v>
      </c>
      <c r="J856" s="7">
        <f>$J$811</f>
        <v>1.1582330937481655</v>
      </c>
      <c r="K856" s="10"/>
    </row>
    <row r="857" spans="1:11" x14ac:dyDescent="0.25">
      <c r="A857" s="11" t="s">
        <v>214</v>
      </c>
      <c r="B857" s="7">
        <f>$B$812</f>
        <v>1.9500456806322426</v>
      </c>
      <c r="C857" s="7">
        <f>$C$812</f>
        <v>1.7811747993229889</v>
      </c>
      <c r="D857" s="7">
        <f>$D$812</f>
        <v>1.7811747993229889</v>
      </c>
      <c r="E857" s="7">
        <f>$E$812</f>
        <v>1.4799673892780369</v>
      </c>
      <c r="F857" s="7">
        <f>$F$812</f>
        <v>1.4799673892780369</v>
      </c>
      <c r="G857" s="7">
        <f>$G$812</f>
        <v>1.7811747993229889</v>
      </c>
      <c r="H857" s="7">
        <f>$H$812</f>
        <v>1.4799673892780369</v>
      </c>
      <c r="I857" s="7">
        <f>$I$812</f>
        <v>1.4799673892780369</v>
      </c>
      <c r="J857" s="7">
        <f>$J$812</f>
        <v>1.4799673892780369</v>
      </c>
      <c r="K857" s="10"/>
    </row>
    <row r="858" spans="1:11" x14ac:dyDescent="0.25">
      <c r="A858" s="11" t="s">
        <v>215</v>
      </c>
      <c r="B858" s="7">
        <f>$B$813</f>
        <v>3.5080562764240897</v>
      </c>
      <c r="C858" s="7">
        <f>$C$813</f>
        <v>3.2260948417477455</v>
      </c>
      <c r="D858" s="7">
        <f>$D$813</f>
        <v>3.2260948417477455</v>
      </c>
      <c r="E858" s="7">
        <f>$E$813</f>
        <v>2.6210207917310147</v>
      </c>
      <c r="F858" s="7">
        <f>$F$813</f>
        <v>2.6210207917310147</v>
      </c>
      <c r="G858" s="7">
        <f>$G$813</f>
        <v>3.2260948417477455</v>
      </c>
      <c r="H858" s="7">
        <f>$H$813</f>
        <v>2.6210207917310147</v>
      </c>
      <c r="I858" s="7">
        <f>$I$813</f>
        <v>2.6210207917310147</v>
      </c>
      <c r="J858" s="7">
        <f>$J$813</f>
        <v>2.6210207917310147</v>
      </c>
      <c r="K858" s="10"/>
    </row>
    <row r="859" spans="1:11" x14ac:dyDescent="0.25">
      <c r="A859" s="11" t="s">
        <v>216</v>
      </c>
      <c r="B859" s="7">
        <f>$B$814</f>
        <v>0.47460019615364779</v>
      </c>
      <c r="C859" s="7">
        <f>$C$814</f>
        <v>0.62192605346171159</v>
      </c>
      <c r="D859" s="7">
        <f>$D$814</f>
        <v>0.62192605346171159</v>
      </c>
      <c r="E859" s="7">
        <f>$E$814</f>
        <v>0.88318399208140352</v>
      </c>
      <c r="F859" s="7">
        <f>$F$814</f>
        <v>0.88318399208140352</v>
      </c>
      <c r="G859" s="7">
        <f>$G$814</f>
        <v>0.62192605346171159</v>
      </c>
      <c r="H859" s="7">
        <f>$H$814</f>
        <v>0.88318399208140352</v>
      </c>
      <c r="I859" s="7">
        <f>$I$814</f>
        <v>0.88318399208140352</v>
      </c>
      <c r="J859" s="7">
        <f>$J$814</f>
        <v>0.88318399208140352</v>
      </c>
      <c r="K859" s="10"/>
    </row>
    <row r="860" spans="1:11" x14ac:dyDescent="0.25">
      <c r="A860" s="11" t="s">
        <v>217</v>
      </c>
      <c r="B860" s="7">
        <f>$B$815</f>
        <v>38.603061728582297</v>
      </c>
      <c r="C860" s="7">
        <f>$C$815</f>
        <v>35.138887024809677</v>
      </c>
      <c r="D860" s="7">
        <f>$D$815</f>
        <v>35.138887024809677</v>
      </c>
      <c r="E860" s="7">
        <f>$E$815</f>
        <v>26.855110513059373</v>
      </c>
      <c r="F860" s="7">
        <f>$F$815</f>
        <v>26.855110513059373</v>
      </c>
      <c r="G860" s="7">
        <f>$G$815</f>
        <v>35.138887024809677</v>
      </c>
      <c r="H860" s="7">
        <f>$H$815</f>
        <v>26.855110513059373</v>
      </c>
      <c r="I860" s="7">
        <f>$I$815</f>
        <v>26.855110513059373</v>
      </c>
      <c r="J860" s="7">
        <f>$J$815</f>
        <v>26.855110513059373</v>
      </c>
      <c r="K860" s="10"/>
    </row>
    <row r="861" spans="1:11" x14ac:dyDescent="0.25">
      <c r="A861" s="11" t="s">
        <v>184</v>
      </c>
      <c r="B861" s="7">
        <f>$B$585</f>
        <v>-10.981142153956627</v>
      </c>
      <c r="C861" s="7">
        <f>$C$585</f>
        <v>-9.9957126785504826</v>
      </c>
      <c r="D861" s="7">
        <f>$D$585</f>
        <v>-9.9957126785504826</v>
      </c>
      <c r="E861" s="7">
        <f>$E$585</f>
        <v>-7.6915985985584019</v>
      </c>
      <c r="F861" s="7">
        <f>$F$585</f>
        <v>-7.6915985985584019</v>
      </c>
      <c r="G861" s="7">
        <f>$G$585</f>
        <v>-9.9957126785504826</v>
      </c>
      <c r="H861" s="7">
        <f>$H$585</f>
        <v>-7.6915985985584019</v>
      </c>
      <c r="I861" s="7">
        <f>$I$585</f>
        <v>-7.6915985985584019</v>
      </c>
      <c r="J861" s="7">
        <f>$J$585</f>
        <v>-7.6915985985584019</v>
      </c>
      <c r="K861" s="10"/>
    </row>
    <row r="862" spans="1:11" x14ac:dyDescent="0.25">
      <c r="A862" s="11" t="s">
        <v>186</v>
      </c>
      <c r="B862" s="7">
        <f>$B$586</f>
        <v>-10.981142153956627</v>
      </c>
      <c r="C862" s="7">
        <f>$C$586</f>
        <v>-9.9957126785504826</v>
      </c>
      <c r="D862" s="7">
        <f>$D$586</f>
        <v>-9.9957126785504826</v>
      </c>
      <c r="E862" s="7">
        <f>$E$586</f>
        <v>-7.6915985985584019</v>
      </c>
      <c r="F862" s="7">
        <f>$F$586</f>
        <v>-7.6915985985584019</v>
      </c>
      <c r="G862" s="7">
        <f>$G$586</f>
        <v>-9.9957126785504826</v>
      </c>
      <c r="H862" s="7">
        <f>$H$586</f>
        <v>-7.6915985985584019</v>
      </c>
      <c r="I862" s="7">
        <f>$I$586</f>
        <v>-7.6915985985584019</v>
      </c>
      <c r="J862" s="7">
        <f>$J$586</f>
        <v>-7.6915985985584019</v>
      </c>
      <c r="K862" s="10"/>
    </row>
    <row r="863" spans="1:11" x14ac:dyDescent="0.25">
      <c r="A863" s="11" t="s">
        <v>195</v>
      </c>
      <c r="B863" s="7">
        <f>$B$587</f>
        <v>-10.981142153956627</v>
      </c>
      <c r="C863" s="7">
        <f>$C$587</f>
        <v>-9.9957126785504826</v>
      </c>
      <c r="D863" s="7">
        <f>$D$587</f>
        <v>-9.9957126785504826</v>
      </c>
      <c r="E863" s="7">
        <f>$E$587</f>
        <v>-7.6915985985584019</v>
      </c>
      <c r="F863" s="7">
        <f>$F$587</f>
        <v>-7.6915985985584019</v>
      </c>
      <c r="G863" s="7">
        <f>$G$587</f>
        <v>-9.9957126785504826</v>
      </c>
      <c r="H863" s="7">
        <f>$H$587</f>
        <v>-7.6915985985584019</v>
      </c>
      <c r="I863" s="7">
        <f>$I$587</f>
        <v>-7.6915985985584019</v>
      </c>
      <c r="J863" s="7">
        <f>$J$587</f>
        <v>-7.6915985985584019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4.4697492855363279E-2</v>
      </c>
      <c r="C872" s="7">
        <f>$C$596</f>
        <v>6.3830453484062279E-3</v>
      </c>
      <c r="D872" s="7">
        <f>$D$596</f>
        <v>6.3830453484062279E-3</v>
      </c>
      <c r="E872" s="7">
        <f>$E$596</f>
        <v>0.10455877721192519</v>
      </c>
      <c r="F872" s="7">
        <f>$F$596</f>
        <v>0.10455877721192519</v>
      </c>
      <c r="G872" s="7">
        <f>$G$596</f>
        <v>6.3830453484062279E-3</v>
      </c>
      <c r="H872" s="7">
        <f>$H$596</f>
        <v>0.10455877721192519</v>
      </c>
      <c r="I872" s="7">
        <f>$I$596</f>
        <v>0.10455877721192519</v>
      </c>
      <c r="J872" s="7">
        <f>$J$596</f>
        <v>0.10455877721192519</v>
      </c>
      <c r="K872" s="10"/>
    </row>
    <row r="873" spans="1:11" x14ac:dyDescent="0.25">
      <c r="A873" s="11" t="s">
        <v>174</v>
      </c>
      <c r="B873" s="7">
        <f>$B$597</f>
        <v>3.8735122953531272E-2</v>
      </c>
      <c r="C873" s="7">
        <f>$C$597</f>
        <v>5.5315864625461574E-3</v>
      </c>
      <c r="D873" s="7">
        <f>$D$597</f>
        <v>5.5315864625461574E-3</v>
      </c>
      <c r="E873" s="7">
        <f>$E$597</f>
        <v>9.0611281135622612E-2</v>
      </c>
      <c r="F873" s="7">
        <f>$F$597</f>
        <v>9.0611281135622612E-2</v>
      </c>
      <c r="G873" s="7">
        <f>$G$597</f>
        <v>5.5315864625461574E-3</v>
      </c>
      <c r="H873" s="7">
        <f>$H$597</f>
        <v>9.0611281135622612E-2</v>
      </c>
      <c r="I873" s="7">
        <f>$I$597</f>
        <v>9.0611281135622612E-2</v>
      </c>
      <c r="J873" s="7">
        <f>$J$597</f>
        <v>9.0611281135622612E-2</v>
      </c>
      <c r="K873" s="10"/>
    </row>
    <row r="874" spans="1:11" x14ac:dyDescent="0.25">
      <c r="A874" s="11" t="s">
        <v>175</v>
      </c>
      <c r="B874" s="7">
        <f>$B$598</f>
        <v>3.5952702958181634E-2</v>
      </c>
      <c r="C874" s="7">
        <f>$C$598</f>
        <v>5.1342417375053219E-3</v>
      </c>
      <c r="D874" s="7">
        <f>$D$598</f>
        <v>5.1342417375053219E-3</v>
      </c>
      <c r="E874" s="7">
        <f>$E$598</f>
        <v>8.410249476263347E-2</v>
      </c>
      <c r="F874" s="7">
        <f>$F$598</f>
        <v>8.410249476263347E-2</v>
      </c>
      <c r="G874" s="7">
        <f>$G$598</f>
        <v>5.1342417375053219E-3</v>
      </c>
      <c r="H874" s="7">
        <f>$H$598</f>
        <v>8.410249476263347E-2</v>
      </c>
      <c r="I874" s="7">
        <f>$I$598</f>
        <v>8.410249476263347E-2</v>
      </c>
      <c r="J874" s="7">
        <f>$J$598</f>
        <v>8.410249476263347E-2</v>
      </c>
      <c r="K874" s="10"/>
    </row>
    <row r="875" spans="1:11" x14ac:dyDescent="0.25">
      <c r="A875" s="11" t="s">
        <v>176</v>
      </c>
      <c r="B875" s="7">
        <f>$B$599</f>
        <v>2.9125646462758094E-2</v>
      </c>
      <c r="C875" s="7">
        <f>$C$599</f>
        <v>4.1593008980396282E-3</v>
      </c>
      <c r="D875" s="7">
        <f>$D$599</f>
        <v>4.1593008980396282E-3</v>
      </c>
      <c r="E875" s="7">
        <f>$E$599</f>
        <v>6.8132277340638536E-2</v>
      </c>
      <c r="F875" s="7">
        <f>$F$599</f>
        <v>6.8132277340638536E-2</v>
      </c>
      <c r="G875" s="7">
        <f>$G$599</f>
        <v>4.1593008980396282E-3</v>
      </c>
      <c r="H875" s="7">
        <f>$H$599</f>
        <v>6.8132277340638536E-2</v>
      </c>
      <c r="I875" s="7">
        <f>$I$599</f>
        <v>6.8132277340638536E-2</v>
      </c>
      <c r="J875" s="7">
        <f>$J$599</f>
        <v>6.8132277340638536E-2</v>
      </c>
      <c r="K875" s="10"/>
    </row>
    <row r="876" spans="1:11" x14ac:dyDescent="0.25">
      <c r="A876" s="11" t="s">
        <v>192</v>
      </c>
      <c r="B876" s="7">
        <f>$B$600</f>
        <v>3.6484172345371699E-2</v>
      </c>
      <c r="C876" s="7">
        <f>$C$600</f>
        <v>5.210138459737626E-3</v>
      </c>
      <c r="D876" s="7">
        <f>$D$600</f>
        <v>5.210138459737626E-3</v>
      </c>
      <c r="E876" s="7">
        <f>$E$600</f>
        <v>8.5345736512903045E-2</v>
      </c>
      <c r="F876" s="7">
        <f>$F$600</f>
        <v>8.5345736512903045E-2</v>
      </c>
      <c r="G876" s="7">
        <f>$G$600</f>
        <v>5.210138459737626E-3</v>
      </c>
      <c r="H876" s="7">
        <f>$H$600</f>
        <v>8.5345736512903045E-2</v>
      </c>
      <c r="I876" s="7">
        <f>$I$600</f>
        <v>8.5345736512903045E-2</v>
      </c>
      <c r="J876" s="7">
        <f>$J$600</f>
        <v>8.5345736512903045E-2</v>
      </c>
      <c r="K876" s="10"/>
    </row>
    <row r="877" spans="1:11" x14ac:dyDescent="0.25">
      <c r="A877" s="11" t="s">
        <v>177</v>
      </c>
      <c r="B877" s="7">
        <f>$B$601</f>
        <v>0</v>
      </c>
      <c r="C877" s="7">
        <f>$C$601</f>
        <v>0.45412542453157623</v>
      </c>
      <c r="D877" s="7">
        <f>$D$601</f>
        <v>0.45412542453157623</v>
      </c>
      <c r="E877" s="7">
        <f>$E$601</f>
        <v>1.2400749205874808</v>
      </c>
      <c r="F877" s="7">
        <f>$F$601</f>
        <v>1.2400749205874808</v>
      </c>
      <c r="G877" s="7">
        <f>$G$601</f>
        <v>0.45412542453157623</v>
      </c>
      <c r="H877" s="7">
        <f>$H$601</f>
        <v>1.2400749205874808</v>
      </c>
      <c r="I877" s="7">
        <f>$I$601</f>
        <v>1.2400749205874808</v>
      </c>
      <c r="J877" s="7">
        <f>$J$601</f>
        <v>1.2400749205874808</v>
      </c>
      <c r="K877" s="10"/>
    </row>
    <row r="878" spans="1:11" x14ac:dyDescent="0.25">
      <c r="A878" s="11" t="s">
        <v>178</v>
      </c>
      <c r="B878" s="7">
        <f>$B$602</f>
        <v>0</v>
      </c>
      <c r="C878" s="7">
        <f>$C$602</f>
        <v>0.40058867671286885</v>
      </c>
      <c r="D878" s="7">
        <f>$D$602</f>
        <v>0.40058867671286885</v>
      </c>
      <c r="E878" s="7">
        <f>$E$602</f>
        <v>1.046017130533859</v>
      </c>
      <c r="F878" s="7">
        <f>$F$602</f>
        <v>1.046017130533859</v>
      </c>
      <c r="G878" s="7">
        <f>$G$602</f>
        <v>0.40058867671286885</v>
      </c>
      <c r="H878" s="7">
        <f>$H$602</f>
        <v>1.046017130533859</v>
      </c>
      <c r="I878" s="7">
        <f>$I$602</f>
        <v>1.046017130533859</v>
      </c>
      <c r="J878" s="7">
        <f>$J$602</f>
        <v>1.046017130533859</v>
      </c>
      <c r="K878" s="10"/>
    </row>
    <row r="879" spans="1:11" x14ac:dyDescent="0.25">
      <c r="A879" s="11" t="s">
        <v>179</v>
      </c>
      <c r="B879" s="7">
        <f>$B$603</f>
        <v>0</v>
      </c>
      <c r="C879" s="7">
        <f>$C$603</f>
        <v>0.38643994313737789</v>
      </c>
      <c r="D879" s="7">
        <f>$D$603</f>
        <v>0.38643994313737789</v>
      </c>
      <c r="E879" s="7">
        <f>$E$603</f>
        <v>1.0160500655911122</v>
      </c>
      <c r="F879" s="7">
        <f>$F$603</f>
        <v>1.0160500655911122</v>
      </c>
      <c r="G879" s="7">
        <f>$G$603</f>
        <v>0.38643994313737789</v>
      </c>
      <c r="H879" s="7">
        <f>$H$603</f>
        <v>1.0160500655911122</v>
      </c>
      <c r="I879" s="7">
        <f>$I$603</f>
        <v>1.0160500655911122</v>
      </c>
      <c r="J879" s="7">
        <f>$J$603</f>
        <v>1.0160500655911122</v>
      </c>
      <c r="K879" s="10"/>
    </row>
    <row r="880" spans="1:11" x14ac:dyDescent="0.25">
      <c r="A880" s="11" t="s">
        <v>180</v>
      </c>
      <c r="B880" s="7">
        <f>$B$604</f>
        <v>0</v>
      </c>
      <c r="C880" s="7">
        <f>$C$604</f>
        <v>0.39796658465222268</v>
      </c>
      <c r="D880" s="7">
        <f>$D$604</f>
        <v>0.39796658465222268</v>
      </c>
      <c r="E880" s="7">
        <f>$E$604</f>
        <v>1.0463565726569204</v>
      </c>
      <c r="F880" s="7">
        <f>$F$604</f>
        <v>1.0463565726569204</v>
      </c>
      <c r="G880" s="7">
        <f>$G$604</f>
        <v>0.39796658465222268</v>
      </c>
      <c r="H880" s="7">
        <f>$H$604</f>
        <v>1.0463565726569204</v>
      </c>
      <c r="I880" s="7">
        <f>$I$604</f>
        <v>1.0463565726569204</v>
      </c>
      <c r="J880" s="7">
        <f>$J$604</f>
        <v>1.0463565726569204</v>
      </c>
      <c r="K880" s="10"/>
    </row>
    <row r="881" spans="1:11" x14ac:dyDescent="0.25">
      <c r="A881" s="11" t="s">
        <v>193</v>
      </c>
      <c r="B881" s="7">
        <f>$B$605</f>
        <v>0</v>
      </c>
      <c r="C881" s="7">
        <f>$C$605</f>
        <v>0.35047298532029925</v>
      </c>
      <c r="D881" s="7">
        <f>$D$605</f>
        <v>0.35047298532029925</v>
      </c>
      <c r="E881" s="7">
        <f>$E$605</f>
        <v>0.92148367695005984</v>
      </c>
      <c r="F881" s="7">
        <f>$F$605</f>
        <v>0.92148367695005984</v>
      </c>
      <c r="G881" s="7">
        <f>$G$605</f>
        <v>0.35047298532029925</v>
      </c>
      <c r="H881" s="7">
        <f>$H$605</f>
        <v>0.92148367695005984</v>
      </c>
      <c r="I881" s="7">
        <f>$I$605</f>
        <v>0.92148367695005984</v>
      </c>
      <c r="J881" s="7">
        <f>$J$605</f>
        <v>0.92148367695005984</v>
      </c>
      <c r="K881" s="10"/>
    </row>
    <row r="882" spans="1:11" x14ac:dyDescent="0.25">
      <c r="A882" s="11" t="s">
        <v>217</v>
      </c>
      <c r="B882" s="7">
        <f>$B$824</f>
        <v>0</v>
      </c>
      <c r="C882" s="7">
        <f>$C$824</f>
        <v>0.31866949285100599</v>
      </c>
      <c r="D882" s="7">
        <f>$D$824</f>
        <v>0.31866949285100599</v>
      </c>
      <c r="E882" s="7">
        <f>$E$824</f>
        <v>0.85233409419314488</v>
      </c>
      <c r="F882" s="7">
        <f>$F$824</f>
        <v>0.85233409419314488</v>
      </c>
      <c r="G882" s="7">
        <f>$G$824</f>
        <v>0.31866949285100599</v>
      </c>
      <c r="H882" s="7">
        <f>$H$824</f>
        <v>0.85233409419314488</v>
      </c>
      <c r="I882" s="7">
        <f>$I$824</f>
        <v>0.85233409419314488</v>
      </c>
      <c r="J882" s="7">
        <f>$J$824</f>
        <v>0.85233409419314488</v>
      </c>
      <c r="K882" s="10"/>
    </row>
    <row r="883" spans="1:11" x14ac:dyDescent="0.25">
      <c r="A883" s="11" t="s">
        <v>184</v>
      </c>
      <c r="B883" s="7">
        <f>$B$606</f>
        <v>0</v>
      </c>
      <c r="C883" s="7">
        <f>$C$606</f>
        <v>-0.3291697502171233</v>
      </c>
      <c r="D883" s="7">
        <f>$D$606</f>
        <v>-0.3291697502171233</v>
      </c>
      <c r="E883" s="7">
        <f>$E$606</f>
        <v>-0.8654719892136552</v>
      </c>
      <c r="F883" s="7">
        <f>$F$606</f>
        <v>-0.8654719892136552</v>
      </c>
      <c r="G883" s="7">
        <f>$G$606</f>
        <v>-0.3291697502171233</v>
      </c>
      <c r="H883" s="7">
        <f>$H$606</f>
        <v>-0.8654719892136552</v>
      </c>
      <c r="I883" s="7">
        <f>$I$606</f>
        <v>-0.8654719892136552</v>
      </c>
      <c r="J883" s="7">
        <f>$J$606</f>
        <v>-0.8654719892136552</v>
      </c>
      <c r="K883" s="10"/>
    </row>
    <row r="884" spans="1:11" x14ac:dyDescent="0.25">
      <c r="A884" s="11" t="s">
        <v>186</v>
      </c>
      <c r="B884" s="7">
        <f>$B$607</f>
        <v>0</v>
      </c>
      <c r="C884" s="7">
        <f>$C$607</f>
        <v>-0.3291697502171233</v>
      </c>
      <c r="D884" s="7">
        <f>$D$607</f>
        <v>-0.3291697502171233</v>
      </c>
      <c r="E884" s="7">
        <f>$E$607</f>
        <v>-0.8654719892136552</v>
      </c>
      <c r="F884" s="7">
        <f>$F$607</f>
        <v>-0.8654719892136552</v>
      </c>
      <c r="G884" s="7">
        <f>$G$607</f>
        <v>-0.3291697502171233</v>
      </c>
      <c r="H884" s="7">
        <f>$H$607</f>
        <v>-0.8654719892136552</v>
      </c>
      <c r="I884" s="7">
        <f>$I$607</f>
        <v>-0.8654719892136552</v>
      </c>
      <c r="J884" s="7">
        <f>$J$607</f>
        <v>-0.8654719892136552</v>
      </c>
      <c r="K884" s="10"/>
    </row>
    <row r="885" spans="1:11" x14ac:dyDescent="0.25">
      <c r="A885" s="11" t="s">
        <v>195</v>
      </c>
      <c r="B885" s="7">
        <f>$B$608</f>
        <v>0</v>
      </c>
      <c r="C885" s="7">
        <f>$C$608</f>
        <v>-0.3291697502171233</v>
      </c>
      <c r="D885" s="7">
        <f>$D$608</f>
        <v>-0.3291697502171233</v>
      </c>
      <c r="E885" s="7">
        <f>$E$608</f>
        <v>-0.8654719892136552</v>
      </c>
      <c r="F885" s="7">
        <f>$F$608</f>
        <v>-0.8654719892136552</v>
      </c>
      <c r="G885" s="7">
        <f>$G$608</f>
        <v>-0.3291697502171233</v>
      </c>
      <c r="H885" s="7">
        <f>$H$608</f>
        <v>-0.8654719892136552</v>
      </c>
      <c r="I885" s="7">
        <f>$I$608</f>
        <v>-0.8654719892136552</v>
      </c>
      <c r="J885" s="7">
        <f>$J$608</f>
        <v>-0.8654719892136552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3.9861019836769082E-2</v>
      </c>
      <c r="C894" s="7">
        <f>$C$617</f>
        <v>5.7382073681767959E-3</v>
      </c>
      <c r="D894" s="7">
        <f>$D$617</f>
        <v>5.7382073681767959E-3</v>
      </c>
      <c r="E894" s="7">
        <f>$E$617</f>
        <v>9.7622025282876126E-2</v>
      </c>
      <c r="F894" s="7">
        <f>$F$617</f>
        <v>9.7622025282876126E-2</v>
      </c>
      <c r="G894" s="7">
        <f>$G$617</f>
        <v>5.7382073681767959E-3</v>
      </c>
      <c r="H894" s="7">
        <f>$H$617</f>
        <v>9.7622025282876126E-2</v>
      </c>
      <c r="I894" s="7">
        <f>$I$617</f>
        <v>9.7622025282876126E-2</v>
      </c>
      <c r="J894" s="7">
        <f>$J$617</f>
        <v>9.7622025282876126E-2</v>
      </c>
      <c r="K894" s="10"/>
    </row>
    <row r="895" spans="1:11" x14ac:dyDescent="0.25">
      <c r="A895" s="11" t="s">
        <v>178</v>
      </c>
      <c r="B895" s="7">
        <f>$B$618</f>
        <v>3.5992775137074169E-2</v>
      </c>
      <c r="C895" s="7">
        <f>$C$618</f>
        <v>5.0617313459007758E-3</v>
      </c>
      <c r="D895" s="7">
        <f>$D$618</f>
        <v>5.0617313459007758E-3</v>
      </c>
      <c r="E895" s="7">
        <f>$E$618</f>
        <v>8.2345275328140385E-2</v>
      </c>
      <c r="F895" s="7">
        <f>$F$618</f>
        <v>8.2345275328140385E-2</v>
      </c>
      <c r="G895" s="7">
        <f>$G$618</f>
        <v>5.0617313459007758E-3</v>
      </c>
      <c r="H895" s="7">
        <f>$H$618</f>
        <v>8.2345275328140385E-2</v>
      </c>
      <c r="I895" s="7">
        <f>$I$618</f>
        <v>8.2345275328140385E-2</v>
      </c>
      <c r="J895" s="7">
        <f>$J$618</f>
        <v>8.2345275328140385E-2</v>
      </c>
      <c r="K895" s="10"/>
    </row>
    <row r="896" spans="1:11" x14ac:dyDescent="0.25">
      <c r="A896" s="11" t="s">
        <v>179</v>
      </c>
      <c r="B896" s="7">
        <f>$B$619</f>
        <v>3.4193036132522815E-2</v>
      </c>
      <c r="C896" s="7">
        <f>$C$619</f>
        <v>4.8829517337771033E-3</v>
      </c>
      <c r="D896" s="7">
        <f>$D$619</f>
        <v>4.8829517337771033E-3</v>
      </c>
      <c r="E896" s="7">
        <f>$E$619</f>
        <v>7.9986187564226499E-2</v>
      </c>
      <c r="F896" s="7">
        <f>$F$619</f>
        <v>7.9986187564226499E-2</v>
      </c>
      <c r="G896" s="7">
        <f>$G$619</f>
        <v>4.8829517337771033E-3</v>
      </c>
      <c r="H896" s="7">
        <f>$H$619</f>
        <v>7.9986187564226499E-2</v>
      </c>
      <c r="I896" s="7">
        <f>$I$619</f>
        <v>7.9986187564226499E-2</v>
      </c>
      <c r="J896" s="7">
        <f>$J$619</f>
        <v>7.9986187564226499E-2</v>
      </c>
      <c r="K896" s="10"/>
    </row>
    <row r="897" spans="1:11" x14ac:dyDescent="0.25">
      <c r="A897" s="11" t="s">
        <v>180</v>
      </c>
      <c r="B897" s="7">
        <f>$B$620</f>
        <v>3.5212938129722975E-2</v>
      </c>
      <c r="C897" s="7">
        <f>$C$620</f>
        <v>5.0285992921340044E-3</v>
      </c>
      <c r="D897" s="7">
        <f>$D$620</f>
        <v>5.0285992921340044E-3</v>
      </c>
      <c r="E897" s="7">
        <f>$E$620</f>
        <v>8.2371997122904078E-2</v>
      </c>
      <c r="F897" s="7">
        <f>$F$620</f>
        <v>8.2371997122904078E-2</v>
      </c>
      <c r="G897" s="7">
        <f>$G$620</f>
        <v>5.0285992921340044E-3</v>
      </c>
      <c r="H897" s="7">
        <f>$H$620</f>
        <v>8.2371997122904078E-2</v>
      </c>
      <c r="I897" s="7">
        <f>$I$620</f>
        <v>8.2371997122904078E-2</v>
      </c>
      <c r="J897" s="7">
        <f>$J$620</f>
        <v>8.2371997122904078E-2</v>
      </c>
      <c r="K897" s="10"/>
    </row>
    <row r="898" spans="1:11" x14ac:dyDescent="0.25">
      <c r="A898" s="11" t="s">
        <v>193</v>
      </c>
      <c r="B898" s="7">
        <f>$B$621</f>
        <v>3.1010602458012369E-2</v>
      </c>
      <c r="C898" s="7">
        <f>$C$621</f>
        <v>4.4284828773598524E-3</v>
      </c>
      <c r="D898" s="7">
        <f>$D$621</f>
        <v>4.4284828773598524E-3</v>
      </c>
      <c r="E898" s="7">
        <f>$E$621</f>
        <v>7.2541667697270704E-2</v>
      </c>
      <c r="F898" s="7">
        <f>$F$621</f>
        <v>7.2541667697270704E-2</v>
      </c>
      <c r="G898" s="7">
        <f>$G$621</f>
        <v>4.4284828773598524E-3</v>
      </c>
      <c r="H898" s="7">
        <f>$H$621</f>
        <v>7.2541667697270704E-2</v>
      </c>
      <c r="I898" s="7">
        <f>$I$621</f>
        <v>7.2541667697270704E-2</v>
      </c>
      <c r="J898" s="7">
        <f>$J$621</f>
        <v>7.2541667697270704E-2</v>
      </c>
      <c r="K898" s="10"/>
    </row>
    <row r="899" spans="1:11" x14ac:dyDescent="0.25">
      <c r="A899" s="11" t="s">
        <v>217</v>
      </c>
      <c r="B899" s="7">
        <f>$B$833</f>
        <v>3.3608332961162939E-2</v>
      </c>
      <c r="C899" s="7">
        <f>$C$833</f>
        <v>4.7994529373183411E-3</v>
      </c>
      <c r="D899" s="7">
        <f>$D$833</f>
        <v>4.7994529373183411E-3</v>
      </c>
      <c r="E899" s="7">
        <f>$E$833</f>
        <v>7.8618418485384575E-2</v>
      </c>
      <c r="F899" s="7">
        <f>$F$833</f>
        <v>7.8618418485384575E-2</v>
      </c>
      <c r="G899" s="7">
        <f>$G$833</f>
        <v>4.7994529373183411E-3</v>
      </c>
      <c r="H899" s="7">
        <f>$H$833</f>
        <v>7.8618418485384575E-2</v>
      </c>
      <c r="I899" s="7">
        <f>$I$833</f>
        <v>7.8618418485384575E-2</v>
      </c>
      <c r="J899" s="7">
        <f>$J$833</f>
        <v>7.8618418485384575E-2</v>
      </c>
      <c r="K899" s="10"/>
    </row>
    <row r="900" spans="1:11" x14ac:dyDescent="0.25">
      <c r="A900" s="11" t="s">
        <v>184</v>
      </c>
      <c r="B900" s="7">
        <f>$B$622</f>
        <v>-2.9125646462758094E-2</v>
      </c>
      <c r="C900" s="7">
        <f>$C$622</f>
        <v>-4.1593008980396282E-3</v>
      </c>
      <c r="D900" s="7">
        <f>$D$622</f>
        <v>-4.1593008980396282E-3</v>
      </c>
      <c r="E900" s="7">
        <f>$E$622</f>
        <v>-6.8132277340638536E-2</v>
      </c>
      <c r="F900" s="7">
        <f>$F$622</f>
        <v>-6.8132277340638536E-2</v>
      </c>
      <c r="G900" s="7">
        <f>$G$622</f>
        <v>-4.1593008980396282E-3</v>
      </c>
      <c r="H900" s="7">
        <f>$H$622</f>
        <v>-6.8132277340638536E-2</v>
      </c>
      <c r="I900" s="7">
        <f>$I$622</f>
        <v>-6.8132277340638536E-2</v>
      </c>
      <c r="J900" s="7">
        <f>$J$622</f>
        <v>-6.8132277340638536E-2</v>
      </c>
      <c r="K900" s="10"/>
    </row>
    <row r="901" spans="1:11" x14ac:dyDescent="0.25">
      <c r="A901" s="11" t="s">
        <v>186</v>
      </c>
      <c r="B901" s="7">
        <f>$B$623</f>
        <v>-2.9125646462758094E-2</v>
      </c>
      <c r="C901" s="7">
        <f>$C$623</f>
        <v>-4.1593008980396282E-3</v>
      </c>
      <c r="D901" s="7">
        <f>$D$623</f>
        <v>-4.1593008980396282E-3</v>
      </c>
      <c r="E901" s="7">
        <f>$E$623</f>
        <v>-6.8132277340638536E-2</v>
      </c>
      <c r="F901" s="7">
        <f>$F$623</f>
        <v>-6.8132277340638536E-2</v>
      </c>
      <c r="G901" s="7">
        <f>$G$623</f>
        <v>-4.1593008980396282E-3</v>
      </c>
      <c r="H901" s="7">
        <f>$H$623</f>
        <v>-6.8132277340638536E-2</v>
      </c>
      <c r="I901" s="7">
        <f>$I$623</f>
        <v>-6.8132277340638536E-2</v>
      </c>
      <c r="J901" s="7">
        <f>$J$623</f>
        <v>-6.8132277340638536E-2</v>
      </c>
      <c r="K901" s="10"/>
    </row>
    <row r="902" spans="1:11" x14ac:dyDescent="0.25">
      <c r="A902" s="11" t="s">
        <v>195</v>
      </c>
      <c r="B902" s="7">
        <f>$B$624</f>
        <v>-2.9125646462758094E-2</v>
      </c>
      <c r="C902" s="7">
        <f>$C$624</f>
        <v>-4.1593008980396282E-3</v>
      </c>
      <c r="D902" s="7">
        <f>$D$624</f>
        <v>-4.1593008980396282E-3</v>
      </c>
      <c r="E902" s="7">
        <f>$E$624</f>
        <v>-6.8132277340638536E-2</v>
      </c>
      <c r="F902" s="7">
        <f>$F$624</f>
        <v>-6.8132277340638536E-2</v>
      </c>
      <c r="G902" s="7">
        <f>$G$624</f>
        <v>-4.1593008980396282E-3</v>
      </c>
      <c r="H902" s="7">
        <f>$H$624</f>
        <v>-6.8132277340638536E-2</v>
      </c>
      <c r="I902" s="7">
        <f>$I$624</f>
        <v>-6.8132277340638536E-2</v>
      </c>
      <c r="J902" s="7">
        <f>$J$624</f>
        <v>-6.8132277340638536E-2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E79" activePane="bottomRight" state="frozen"/>
      <selection pane="topRight" activeCell="B1" sqref="B1"/>
      <selection pane="bottomLeft" activeCell="A2" sqref="A2"/>
      <selection pane="bottomRight" activeCell="B141" sqref="B141:G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East Midlands in April 15 (DCP179)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1405465.4285425071</v>
      </c>
      <c r="C12" s="17">
        <f>(Loads!$B$302*Multi!C$842)*LAFs!C$237/(24*Input!$F$58)*1000</f>
        <v>1402660.1083258556</v>
      </c>
      <c r="D12" s="17">
        <f>(Loads!$B$302*Multi!D$842)*LAFs!D$237/(24*Input!$F$58)*1000</f>
        <v>1290956.5037279562</v>
      </c>
      <c r="E12" s="17">
        <f>(Loads!$B$302*Multi!E$842)*LAFs!E$237/(24*Input!$F$58)*1000</f>
        <v>1287121.9794594569</v>
      </c>
      <c r="F12" s="17">
        <f>(Loads!$B$302*Multi!F$842)*LAFs!F$237/(24*Input!$F$58)*1000</f>
        <v>1277007.0719587933</v>
      </c>
      <c r="G12" s="17">
        <f>(Loads!$B$302*Multi!G$842)*LAFs!G$237/(24*Input!$F$58)*1000</f>
        <v>103607.29792579125</v>
      </c>
      <c r="H12" s="17">
        <f>(Loads!$B$302*Multi!H$842)*LAFs!H$237/(24*Input!$F$58)*1000</f>
        <v>1359250.8980101617</v>
      </c>
      <c r="I12" s="17">
        <f>(Loads!$B$302*Multi!I$842)*LAFs!I$237/(24*Input!$F$58)*1000</f>
        <v>1334725.0033642044</v>
      </c>
      <c r="J12" s="17">
        <f>(Loads!$B$302*Multi!J$842)*LAFs!J$237/(24*Input!$F$58)*1000</f>
        <v>1285878.7086390734</v>
      </c>
      <c r="K12" s="10"/>
    </row>
    <row r="13" spans="1:11" x14ac:dyDescent="0.25">
      <c r="A13" s="11" t="s">
        <v>211</v>
      </c>
      <c r="B13" s="17">
        <f>(Loads!$B$304*Multi!B$844)*LAFs!B$239/(24*Input!$F$58)*1000</f>
        <v>8710.9760017446915</v>
      </c>
      <c r="C13" s="17">
        <f>(Loads!$B$304*Multi!C$844)*LAFs!C$239/(24*Input!$F$58)*1000</f>
        <v>9613.842109477122</v>
      </c>
      <c r="D13" s="17">
        <f>(Loads!$B$304*Multi!D$844)*LAFs!D$239/(24*Input!$F$58)*1000</f>
        <v>8848.2248289333547</v>
      </c>
      <c r="E13" s="17">
        <f>(Loads!$B$304*Multi!E$844)*LAFs!E$239/(24*Input!$F$58)*1000</f>
        <v>10846.832108982671</v>
      </c>
      <c r="F13" s="17">
        <f>(Loads!$B$304*Multi!F$844)*LAFs!F$239/(24*Input!$F$58)*1000</f>
        <v>10761.591778067288</v>
      </c>
      <c r="G13" s="17">
        <f>(Loads!$B$304*Multi!G$844)*LAFs!G$239/(24*Input!$F$58)*1000</f>
        <v>710.12513846776881</v>
      </c>
      <c r="H13" s="17">
        <f>(Loads!$B$304*Multi!H$844)*LAFs!H$239/(24*Input!$F$58)*1000</f>
        <v>11454.676806072332</v>
      </c>
      <c r="I13" s="17">
        <f>(Loads!$B$304*Multi!I$844)*LAFs!I$239/(24*Input!$F$58)*1000</f>
        <v>11247.992229324587</v>
      </c>
      <c r="J13" s="17">
        <f>(Loads!$B$304*Multi!J$844)*LAFs!J$239/(24*Input!$F$58)*1000</f>
        <v>10836.354819285261</v>
      </c>
      <c r="K13" s="10"/>
    </row>
    <row r="14" spans="1:11" x14ac:dyDescent="0.25">
      <c r="A14" s="11" t="s">
        <v>173</v>
      </c>
      <c r="B14" s="17">
        <f>(Loads!$B$305*Multi!B$845)*LAFs!B$240/(24*Input!$F$58)*1000</f>
        <v>227889.2744710446</v>
      </c>
      <c r="C14" s="17">
        <f>(Loads!$B$305*Multi!C$845)*LAFs!C$240/(24*Input!$F$58)*1000</f>
        <v>227434.40565972513</v>
      </c>
      <c r="D14" s="17">
        <f>(Loads!$B$305*Multi!D$845)*LAFs!D$240/(24*Input!$F$58)*1000</f>
        <v>209322.21813049214</v>
      </c>
      <c r="E14" s="17">
        <f>(Loads!$B$305*Multi!E$845)*LAFs!E$240/(24*Input!$F$58)*1000</f>
        <v>208700.46896772826</v>
      </c>
      <c r="F14" s="17">
        <f>(Loads!$B$305*Multi!F$845)*LAFs!F$240/(24*Input!$F$58)*1000</f>
        <v>207060.38669686206</v>
      </c>
      <c r="G14" s="17">
        <f>(Loads!$B$305*Multi!G$845)*LAFs!G$240/(24*Input!$F$58)*1000</f>
        <v>16799.411408289812</v>
      </c>
      <c r="H14" s="17">
        <f>(Loads!$B$305*Multi!H$845)*LAFs!H$240/(24*Input!$F$58)*1000</f>
        <v>220395.81670313791</v>
      </c>
      <c r="I14" s="17">
        <f>(Loads!$B$305*Multi!I$845)*LAFs!I$240/(24*Input!$F$58)*1000</f>
        <v>216419.06407506607</v>
      </c>
      <c r="J14" s="17">
        <f>(Loads!$B$305*Multi!J$845)*LAFs!J$240/(24*Input!$F$58)*1000</f>
        <v>208498.87874752478</v>
      </c>
      <c r="K14" s="10"/>
    </row>
    <row r="15" spans="1:11" x14ac:dyDescent="0.25">
      <c r="A15" s="11" t="s">
        <v>212</v>
      </c>
      <c r="B15" s="17">
        <f>(Loads!$B$307*Multi!B$847)*LAFs!B$242/(24*Input!$F$58)*1000</f>
        <v>138.65230081665206</v>
      </c>
      <c r="C15" s="17">
        <f>(Loads!$B$307*Multi!C$847)*LAFs!C$242/(24*Input!$F$58)*1000</f>
        <v>155.85620692702435</v>
      </c>
      <c r="D15" s="17">
        <f>(Loads!$B$307*Multi!D$847)*LAFs!D$242/(24*Input!$F$58)*1000</f>
        <v>143.44429044821032</v>
      </c>
      <c r="E15" s="17">
        <f>(Loads!$B$307*Multi!E$847)*LAFs!E$242/(24*Input!$F$58)*1000</f>
        <v>213.56520230552462</v>
      </c>
      <c r="F15" s="17">
        <f>(Loads!$B$307*Multi!F$847)*LAFs!F$242/(24*Input!$F$58)*1000</f>
        <v>211.88689030312366</v>
      </c>
      <c r="G15" s="17">
        <f>(Loads!$B$307*Multi!G$847)*LAFs!G$242/(24*Input!$F$58)*1000</f>
        <v>11.512297504450478</v>
      </c>
      <c r="H15" s="17">
        <f>(Loads!$B$307*Multi!H$847)*LAFs!H$242/(24*Input!$F$58)*1000</f>
        <v>225.53316441648877</v>
      </c>
      <c r="I15" s="17">
        <f>(Loads!$B$307*Multi!I$847)*LAFs!I$242/(24*Input!$F$58)*1000</f>
        <v>221.46371510602981</v>
      </c>
      <c r="J15" s="17">
        <f>(Loads!$B$307*Multi!J$847)*LAFs!J$242/(24*Input!$F$58)*1000</f>
        <v>213.35891308934069</v>
      </c>
      <c r="K15" s="10"/>
    </row>
    <row r="16" spans="1:11" x14ac:dyDescent="0.25">
      <c r="A16" s="11" t="s">
        <v>213</v>
      </c>
      <c r="B16" s="17">
        <f>(Loads!$B$316*Multi!B$856)*LAFs!B$251/(24*Input!$F$58)*1000</f>
        <v>7619.1229412183384</v>
      </c>
      <c r="C16" s="17">
        <f>(Loads!$B$316*Multi!C$856)*LAFs!C$251/(24*Input!$F$58)*1000</f>
        <v>7596.9302305553374</v>
      </c>
      <c r="D16" s="17">
        <f>(Loads!$B$316*Multi!D$856)*LAFs!D$251/(24*Input!$F$58)*1000</f>
        <v>6991.933706026929</v>
      </c>
      <c r="E16" s="17">
        <f>(Loads!$B$316*Multi!E$856)*LAFs!E$251/(24*Input!$F$58)*1000</f>
        <v>6958.2270344770213</v>
      </c>
      <c r="F16" s="17">
        <f>(Loads!$B$316*Multi!F$856)*LAFs!F$251/(24*Input!$F$58)*1000</f>
        <v>6903.5454860724876</v>
      </c>
      <c r="G16" s="17">
        <f>(Loads!$B$316*Multi!G$856)*LAFs!G$251/(24*Input!$F$58)*1000</f>
        <v>561.14621713883105</v>
      </c>
      <c r="H16" s="17">
        <f>(Loads!$B$316*Multi!H$856)*LAFs!H$251/(24*Input!$F$58)*1000</f>
        <v>7348.1585242942328</v>
      </c>
      <c r="I16" s="17">
        <f>(Loads!$B$316*Multi!I$856)*LAFs!I$251/(24*Input!$F$58)*1000</f>
        <v>7215.5706686801859</v>
      </c>
      <c r="J16" s="17">
        <f>(Loads!$B$316*Multi!J$856)*LAFs!J$251/(24*Input!$F$58)*1000</f>
        <v>6951.5058683625221</v>
      </c>
      <c r="K16" s="10"/>
    </row>
    <row r="17" spans="1:11" x14ac:dyDescent="0.25">
      <c r="A17" s="11" t="s">
        <v>214</v>
      </c>
      <c r="B17" s="17">
        <f>(Loads!$B$317*Multi!B$857)*LAFs!B$252/(24*Input!$F$58)*1000</f>
        <v>5754.2093181433456</v>
      </c>
      <c r="C17" s="17">
        <f>(Loads!$B$317*Multi!C$857)*LAFs!C$252/(24*Input!$F$58)*1000</f>
        <v>5245.4130377680221</v>
      </c>
      <c r="D17" s="17">
        <f>(Loads!$B$317*Multi!D$857)*LAFs!D$252/(24*Input!$F$58)*1000</f>
        <v>4827.6842234632923</v>
      </c>
      <c r="E17" s="17">
        <f>(Loads!$B$317*Multi!E$857)*LAFs!E$252/(24*Input!$F$58)*1000</f>
        <v>3999.3789468333684</v>
      </c>
      <c r="F17" s="17">
        <f>(Loads!$B$317*Multi!F$857)*LAFs!F$252/(24*Input!$F$58)*1000</f>
        <v>3967.949642732518</v>
      </c>
      <c r="G17" s="17">
        <f>(Loads!$B$317*Multi!G$857)*LAFs!G$252/(24*Input!$F$58)*1000</f>
        <v>387.4517198585703</v>
      </c>
      <c r="H17" s="17">
        <f>(Loads!$B$317*Multi!H$857)*LAFs!H$252/(24*Input!$F$58)*1000</f>
        <v>4223.4998016653981</v>
      </c>
      <c r="I17" s="17">
        <f>(Loads!$B$317*Multi!I$857)*LAFs!I$252/(24*Input!$F$58)*1000</f>
        <v>4147.2923028699161</v>
      </c>
      <c r="J17" s="17">
        <f>(Loads!$B$317*Multi!J$857)*LAFs!J$252/(24*Input!$F$58)*1000</f>
        <v>3995.5158233504317</v>
      </c>
      <c r="K17" s="10"/>
    </row>
    <row r="18" spans="1:11" x14ac:dyDescent="0.25">
      <c r="A18" s="11" t="s">
        <v>215</v>
      </c>
      <c r="B18" s="17">
        <f>(Loads!$B$318*Multi!B$858)*LAFs!B$253/(24*Input!$F$58)*1000</f>
        <v>166.58897935874302</v>
      </c>
      <c r="C18" s="17">
        <f>(Loads!$B$318*Multi!C$858)*LAFs!C$253/(24*Input!$F$58)*1000</f>
        <v>152.89353604398516</v>
      </c>
      <c r="D18" s="17">
        <f>(Loads!$B$318*Multi!D$858)*LAFs!D$253/(24*Input!$F$58)*1000</f>
        <v>140.71755770507286</v>
      </c>
      <c r="E18" s="17">
        <f>(Loads!$B$318*Multi!E$858)*LAFs!E$253/(24*Input!$F$58)*1000</f>
        <v>113.98552949287284</v>
      </c>
      <c r="F18" s="17">
        <f>(Loads!$B$318*Multi!F$858)*LAFs!F$253/(24*Input!$F$58)*1000</f>
        <v>113.0897689467599</v>
      </c>
      <c r="G18" s="17">
        <f>(Loads!$B$318*Multi!G$858)*LAFs!G$253/(24*Input!$F$58)*1000</f>
        <v>11.293460223049872</v>
      </c>
      <c r="H18" s="17">
        <f>(Loads!$B$318*Multi!H$858)*LAFs!H$253/(24*Input!$F$58)*1000</f>
        <v>120.37315483371518</v>
      </c>
      <c r="I18" s="17">
        <f>(Loads!$B$318*Multi!I$858)*LAFs!I$253/(24*Input!$F$58)*1000</f>
        <v>118.20117958030532</v>
      </c>
      <c r="J18" s="17">
        <f>(Loads!$B$318*Multi!J$858)*LAFs!J$253/(24*Input!$F$58)*1000</f>
        <v>113.87542735412762</v>
      </c>
      <c r="K18" s="10"/>
    </row>
    <row r="19" spans="1:11" x14ac:dyDescent="0.25">
      <c r="A19" s="11" t="s">
        <v>216</v>
      </c>
      <c r="B19" s="17">
        <f>(Loads!$B$319*Multi!B$859)*LAFs!B$254/(24*Input!$F$58)*1000</f>
        <v>561.83064244132697</v>
      </c>
      <c r="C19" s="17">
        <f>(Loads!$B$319*Multi!C$859)*LAFs!C$254/(24*Input!$F$58)*1000</f>
        <v>734.7651299850329</v>
      </c>
      <c r="D19" s="17">
        <f>(Loads!$B$319*Multi!D$859)*LAFs!D$254/(24*Input!$F$58)*1000</f>
        <v>676.25065946933967</v>
      </c>
      <c r="E19" s="17">
        <f>(Loads!$B$319*Multi!E$859)*LAFs!E$254/(24*Input!$F$58)*1000</f>
        <v>957.47674937024647</v>
      </c>
      <c r="F19" s="17">
        <f>(Loads!$B$319*Multi!F$859)*LAFs!F$254/(24*Input!$F$58)*1000</f>
        <v>949.95237412961603</v>
      </c>
      <c r="G19" s="17">
        <f>(Loads!$B$319*Multi!G$859)*LAFs!G$254/(24*Input!$F$58)*1000</f>
        <v>54.273326286225831</v>
      </c>
      <c r="H19" s="17">
        <f>(Loads!$B$319*Multi!H$859)*LAFs!H$254/(24*Input!$F$58)*1000</f>
        <v>1011.1327070585174</v>
      </c>
      <c r="I19" s="17">
        <f>(Loads!$B$319*Multi!I$859)*LAFs!I$254/(24*Input!$F$58)*1000</f>
        <v>992.88814729202932</v>
      </c>
      <c r="J19" s="17">
        <f>(Loads!$B$319*Multi!J$859)*LAFs!J$254/(24*Input!$F$58)*1000</f>
        <v>956.55189304529449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900243.97781170509</v>
      </c>
      <c r="C32" s="17">
        <f>(Loads!$B$303*Multi!C$843+Loads!$C$303*Multi!C$872)*LAFs!C$238/(24*Input!$F$58)*1000</f>
        <v>880354.43825965677</v>
      </c>
      <c r="D32" s="17">
        <f>(Loads!$B$303*Multi!D$843+Loads!$C$303*Multi!D$872)*LAFs!D$238/(24*Input!$F$58)*1000</f>
        <v>810245.67599170085</v>
      </c>
      <c r="E32" s="17">
        <f>(Loads!$B$303*Multi!E$843+Loads!$C$303*Multi!E$872)*LAFs!E$238/(24*Input!$F$58)*1000</f>
        <v>776285.25291760161</v>
      </c>
      <c r="F32" s="17">
        <f>(Loads!$B$303*Multi!F$843+Loads!$C$303*Multi!F$872)*LAFs!F$238/(24*Input!$F$58)*1000</f>
        <v>770184.77941726695</v>
      </c>
      <c r="G32" s="17">
        <f>(Loads!$B$303*Multi!G$843+Loads!$C$303*Multi!G$872)*LAFs!G$238/(24*Input!$F$58)*1000</f>
        <v>65027.260719580794</v>
      </c>
      <c r="H32" s="17">
        <f>(Loads!$B$303*Multi!H$843+Loads!$C$303*Multi!H$872)*LAFs!H$238/(24*Input!$F$58)*1000</f>
        <v>819787.4358290626</v>
      </c>
      <c r="I32" s="17">
        <f>(Loads!$B$303*Multi!I$843+Loads!$C$303*Multi!I$872)*LAFs!I$238/(24*Input!$F$58)*1000</f>
        <v>804995.44980745541</v>
      </c>
      <c r="J32" s="17">
        <f>(Loads!$B$303*Multi!J$843+Loads!$C$303*Multi!J$872)*LAFs!J$238/(24*Input!$F$58)*1000</f>
        <v>775535.41504780483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363538.53977405984</v>
      </c>
      <c r="C33" s="17">
        <f>(Loads!$B$306*Multi!C$846+Loads!$C$306*Multi!C$873)*LAFs!C$241/(24*Input!$F$58)*1000</f>
        <v>369999.8732096873</v>
      </c>
      <c r="D33" s="17">
        <f>(Loads!$B$306*Multi!D$846+Loads!$C$306*Multi!D$873)*LAFs!D$241/(24*Input!$F$58)*1000</f>
        <v>340534.20344909385</v>
      </c>
      <c r="E33" s="17">
        <f>(Loads!$B$306*Multi!E$846+Loads!$C$306*Multi!E$873)*LAFs!E$241/(24*Input!$F$58)*1000</f>
        <v>346362.48733615328</v>
      </c>
      <c r="F33" s="17">
        <f>(Loads!$B$306*Multi!F$846+Loads!$C$306*Multi!F$873)*LAFs!F$241/(24*Input!$F$58)*1000</f>
        <v>343640.58173822681</v>
      </c>
      <c r="G33" s="17">
        <f>(Loads!$B$306*Multi!G$846+Loads!$C$306*Multi!G$873)*LAFs!G$241/(24*Input!$F$58)*1000</f>
        <v>27329.990258221151</v>
      </c>
      <c r="H33" s="17">
        <f>(Loads!$B$306*Multi!H$846+Loads!$C$306*Multi!H$873)*LAFs!H$241/(24*Input!$F$58)*1000</f>
        <v>365772.26514802832</v>
      </c>
      <c r="I33" s="17">
        <f>(Loads!$B$306*Multi!I$846+Loads!$C$306*Multi!I$873)*LAFs!I$241/(24*Input!$F$58)*1000</f>
        <v>359172.38571990631</v>
      </c>
      <c r="J33" s="17">
        <f>(Loads!$B$306*Multi!J$846+Loads!$C$306*Multi!J$873)*LAFs!J$241/(24*Input!$F$58)*1000</f>
        <v>346027.92512631405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164118.78168140355</v>
      </c>
      <c r="C34" s="17">
        <f>(Loads!$B$308*Multi!C$848+Loads!$C$308*Multi!C$874)*LAFs!C$243/(24*Input!$F$58)*1000</f>
        <v>166539.55159492651</v>
      </c>
      <c r="D34" s="17">
        <f>(Loads!$B$308*Multi!D$848+Loads!$C$308*Multi!D$874)*LAFs!D$243/(24*Input!$F$58)*1000</f>
        <v>153276.84588964001</v>
      </c>
      <c r="E34" s="17">
        <f>(Loads!$B$308*Multi!E$848+Loads!$C$308*Multi!E$874)*LAFs!E$243/(24*Input!$F$58)*1000</f>
        <v>153673.15295598589</v>
      </c>
      <c r="F34" s="17">
        <f>(Loads!$B$308*Multi!F$848+Loads!$C$308*Multi!F$874)*LAFs!F$243/(24*Input!$F$58)*1000</f>
        <v>152465.50538855186</v>
      </c>
      <c r="G34" s="17">
        <f>(Loads!$B$308*Multi!G$848+Loads!$C$308*Multi!G$874)*LAFs!G$243/(24*Input!$F$58)*1000</f>
        <v>12301.421303780851</v>
      </c>
      <c r="H34" s="17">
        <f>(Loads!$B$308*Multi!H$848+Loads!$C$308*Multi!H$874)*LAFs!H$243/(24*Input!$F$58)*1000</f>
        <v>162284.82963456091</v>
      </c>
      <c r="I34" s="17">
        <f>(Loads!$B$308*Multi!I$848+Loads!$C$308*Multi!I$874)*LAFs!I$243/(24*Input!$F$58)*1000</f>
        <v>159356.61333536182</v>
      </c>
      <c r="J34" s="17">
        <f>(Loads!$B$308*Multi!J$848+Loads!$C$308*Multi!J$874)*LAFs!J$243/(24*Input!$F$58)*1000</f>
        <v>153524.71531759927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0</v>
      </c>
      <c r="C35" s="17">
        <f>(Loads!$B$309*Multi!C$849+Loads!$C$309*Multi!C$875)*LAFs!C$244/(24*Input!$F$58)*1000</f>
        <v>0</v>
      </c>
      <c r="D35" s="17">
        <f>(Loads!$B$309*Multi!D$849+Loads!$C$309*Multi!D$875)*LAFs!D$244/(24*Input!$F$58)*1000</f>
        <v>0</v>
      </c>
      <c r="E35" s="17">
        <f>(Loads!$B$309*Multi!E$849+Loads!$C$309*Multi!E$875)*LAFs!E$244/(24*Input!$F$58)*1000</f>
        <v>0</v>
      </c>
      <c r="F35" s="17">
        <f>(Loads!$B$309*Multi!F$849+Loads!$C$309*Multi!F$875)*LAFs!F$244/(24*Input!$F$58)*1000</f>
        <v>0</v>
      </c>
      <c r="G35" s="17">
        <f>(Loads!$B$309*Multi!G$849+Loads!$C$309*Multi!G$875)*LAFs!G$244/(24*Input!$F$58)*1000</f>
        <v>0</v>
      </c>
      <c r="H35" s="17">
        <f>(Loads!$B$309*Multi!H$849+Loads!$C$309*Multi!H$875)*LAFs!H$244/(24*Input!$F$58)*1000</f>
        <v>0</v>
      </c>
      <c r="I35" s="17">
        <f>(Loads!$B$309*Multi!I$849+Loads!$C$309*Multi!I$875)*LAFs!I$244/(24*Input!$F$58)*1000</f>
        <v>0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4414.5392544068472</v>
      </c>
      <c r="C36" s="17">
        <f>(Loads!$B$310*Multi!C$850+Loads!$C$310*Multi!C$876)*LAFs!C$245/(24*Input!$F$58)*1000</f>
        <v>4498.8810417209615</v>
      </c>
      <c r="D36" s="17">
        <f>(Loads!$B$310*Multi!D$850+Loads!$C$310*Multi!D$876)*LAFs!D$245/(24*Input!$F$58)*1000</f>
        <v>4140.6037755219604</v>
      </c>
      <c r="E36" s="17">
        <f>(Loads!$B$310*Multi!E$850+Loads!$C$310*Multi!E$876)*LAFs!E$245/(24*Input!$F$58)*1000</f>
        <v>4182.0618953643389</v>
      </c>
      <c r="F36" s="17">
        <f>(Loads!$B$310*Multi!F$850+Loads!$C$310*Multi!F$876)*LAFs!F$245/(24*Input!$F$58)*1000</f>
        <v>4149.1969688781755</v>
      </c>
      <c r="G36" s="17">
        <f>(Loads!$B$310*Multi!G$850+Loads!$C$310*Multi!G$876)*LAFs!G$245/(24*Input!$F$58)*1000</f>
        <v>332.30923561276126</v>
      </c>
      <c r="H36" s="17">
        <f>(Loads!$B$310*Multi!H$850+Loads!$C$310*Multi!H$876)*LAFs!H$245/(24*Input!$F$58)*1000</f>
        <v>4416.4201043286666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0</v>
      </c>
      <c r="C52" s="17">
        <f>(Loads!$B$312*Multi!C$852+Loads!$C$312*Multi!C$878+Loads!$D$312*Multi!C$895)*LAFs!C$247/(24*Input!$F$58)*1000</f>
        <v>0</v>
      </c>
      <c r="D52" s="17">
        <f>(Loads!$B$312*Multi!D$852+Loads!$C$312*Multi!D$878+Loads!$D$312*Multi!D$895)*LAFs!D$247/(24*Input!$F$58)*1000</f>
        <v>0</v>
      </c>
      <c r="E52" s="17">
        <f>(Loads!$B$312*Multi!E$852+Loads!$C$312*Multi!E$878+Loads!$D$312*Multi!E$895)*LAFs!E$247/(24*Input!$F$58)*1000</f>
        <v>0</v>
      </c>
      <c r="F52" s="17">
        <f>(Loads!$B$312*Multi!F$852+Loads!$C$312*Multi!F$878+Loads!$D$312*Multi!F$895)*LAFs!F$247/(24*Input!$F$58)*1000</f>
        <v>0</v>
      </c>
      <c r="G52" s="17">
        <f>(Loads!$B$312*Multi!G$852+Loads!$C$312*Multi!G$878+Loads!$D$312*Multi!G$895)*LAFs!G$247/(24*Input!$F$58)*1000</f>
        <v>0</v>
      </c>
      <c r="H52" s="17">
        <f>(Loads!$B$312*Multi!H$852+Loads!$C$312*Multi!H$878+Loads!$D$312*Multi!H$895)*LAFs!H$247/(24*Input!$F$58)*1000</f>
        <v>0</v>
      </c>
      <c r="I52" s="17">
        <f>(Loads!$B$312*Multi!I$852+Loads!$C$312*Multi!I$878+Loads!$D$312*Multi!I$895)*LAFs!I$247/(24*Input!$F$58)*1000</f>
        <v>0</v>
      </c>
      <c r="J52" s="17">
        <f>(Loads!$B$312*Multi!J$852+Loads!$C$312*Multi!J$878+Loads!$D$312*Multi!J$895)*LAFs!J$247/(24*Input!$F$58)*1000</f>
        <v>0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535854.79679837252</v>
      </c>
      <c r="C53" s="17">
        <f>(Loads!$B$313*Multi!C$853+Loads!$C$313*Multi!C$879+Loads!$D$313*Multi!C$896)*LAFs!C$248/(24*Input!$F$58)*1000</f>
        <v>544456.01028056466</v>
      </c>
      <c r="D53" s="17">
        <f>(Loads!$B$313*Multi!D$853+Loads!$C$313*Multi!D$879+Loads!$D$313*Multi!D$896)*LAFs!D$248/(24*Input!$F$58)*1000</f>
        <v>501097.18191414088</v>
      </c>
      <c r="E53" s="17">
        <f>(Loads!$B$313*Multi!E$853+Loads!$C$313*Multi!E$879+Loads!$D$313*Multi!E$896)*LAFs!E$248/(24*Input!$F$58)*1000</f>
        <v>502857.88710573135</v>
      </c>
      <c r="F53" s="17">
        <f>(Loads!$B$313*Multi!F$853+Loads!$C$313*Multi!F$879+Loads!$D$313*Multi!F$896)*LAFs!F$248/(24*Input!$F$58)*1000</f>
        <v>498906.15518348606</v>
      </c>
      <c r="G53" s="17">
        <f>(Loads!$B$313*Multi!G$853+Loads!$C$313*Multi!G$879+Loads!$D$313*Multi!G$896)*LAFs!G$248/(24*Input!$F$58)*1000</f>
        <v>40216.169070320109</v>
      </c>
      <c r="H53" s="17">
        <f>(Loads!$B$313*Multi!H$853+Loads!$C$313*Multi!H$879+Loads!$D$313*Multi!H$896)*LAFs!H$248/(24*Input!$F$58)*1000</f>
        <v>531037.49724405026</v>
      </c>
      <c r="I53" s="17">
        <f>(Loads!$B$313*Multi!I$853+Loads!$C$313*Multi!I$879+Loads!$D$313*Multi!I$896)*LAFs!I$248/(24*Input!$F$58)*1000</f>
        <v>521455.62407440459</v>
      </c>
      <c r="J53" s="17">
        <f>(Loads!$B$313*Multi!J$853+Loads!$C$313*Multi!J$879+Loads!$D$313*Multi!J$896)*LAFs!J$248/(24*Input!$F$58)*1000</f>
        <v>502372.16116225801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11251.005976854656</v>
      </c>
      <c r="C54" s="17">
        <f>(Loads!$B$314*Multi!C$854+Loads!$C$314*Multi!C$880+Loads!$D$314*Multi!C$897)*LAFs!C$249/(24*Input!$F$58)*1000</f>
        <v>11390.832864228343</v>
      </c>
      <c r="D54" s="17">
        <f>(Loads!$B$314*Multi!D$854+Loads!$C$314*Multi!D$880+Loads!$D$314*Multi!D$897)*LAFs!D$249/(24*Input!$F$58)*1000</f>
        <v>10483.701419658219</v>
      </c>
      <c r="E54" s="17">
        <f>(Loads!$B$314*Multi!E$854+Loads!$C$314*Multi!E$880+Loads!$D$314*Multi!E$897)*LAFs!E$249/(24*Input!$F$58)*1000</f>
        <v>10495.743864173754</v>
      </c>
      <c r="F54" s="17">
        <f>(Loads!$B$314*Multi!F$854+Loads!$C$314*Multi!F$880+Loads!$D$314*Multi!F$897)*LAFs!F$249/(24*Input!$F$58)*1000</f>
        <v>10413.262576439578</v>
      </c>
      <c r="G54" s="17">
        <f>(Loads!$B$314*Multi!G$854+Loads!$C$314*Multi!G$880+Loads!$D$314*Multi!G$897)*LAFs!G$249/(24*Input!$F$58)*1000</f>
        <v>841.38231862571172</v>
      </c>
      <c r="H54" s="17">
        <f>(Loads!$B$314*Multi!H$854+Loads!$C$314*Multi!H$880+Loads!$D$314*Multi!H$897)*LAFs!H$249/(24*Input!$F$58)*1000</f>
        <v>11083.9139571326</v>
      </c>
      <c r="I54" s="17">
        <f>(Loads!$B$314*Multi!I$854+Loads!$C$314*Multi!I$880+Loads!$D$314*Multi!I$897)*LAFs!I$249/(24*Input!$F$58)*1000</f>
        <v>10883.919308333439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1097071.7271850661</v>
      </c>
      <c r="C55" s="17">
        <f>(Loads!$B$315*Multi!C$855+Loads!$C$315*Multi!C$881+Loads!$D$315*Multi!C$898)*LAFs!C$250/(24*Input!$F$58)*1000</f>
        <v>1108983.3757074622</v>
      </c>
      <c r="D55" s="17">
        <f>(Loads!$B$315*Multi!D$855+Loads!$C$315*Multi!D$881+Loads!$D$315*Multi!D$898)*LAFs!D$250/(24*Input!$F$58)*1000</f>
        <v>1020667.29701501</v>
      </c>
      <c r="E55" s="17">
        <f>(Loads!$B$315*Multi!E$855+Loads!$C$315*Multi!E$881+Loads!$D$315*Multi!E$898)*LAFs!E$250/(24*Input!$F$58)*1000</f>
        <v>1025504.7744661208</v>
      </c>
      <c r="F55" s="17">
        <f>(Loads!$B$315*Multi!F$855+Loads!$C$315*Multi!F$881+Loads!$D$315*Multi!F$898)*LAFs!F$250/(24*Input!$F$58)*1000</f>
        <v>1017445.7978494914</v>
      </c>
      <c r="G55" s="17">
        <f>(Loads!$B$315*Multi!G$855+Loads!$C$315*Multi!G$881+Loads!$D$315*Multi!G$898)*LAFs!G$250/(24*Input!$F$58)*1000</f>
        <v>81914.906055758693</v>
      </c>
      <c r="H55" s="17">
        <f>(Loads!$B$315*Multi!H$855+Loads!$C$315*Multi!H$881+Loads!$D$315*Multi!H$898)*LAFs!H$250/(24*Input!$F$58)*1000</f>
        <v>1082972.9488359576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66531.237478338182</v>
      </c>
      <c r="C56" s="17">
        <f>(Loads!$B$320*Multi!C$860+Loads!$C$320*Multi!C$882+Loads!$D$320*Multi!C$899)*LAFs!C$255/(24*Input!$F$58)*1000</f>
        <v>60982.844750748576</v>
      </c>
      <c r="D56" s="17">
        <f>(Loads!$B$320*Multi!D$860+Loads!$C$320*Multi!D$882+Loads!$D$320*Multi!D$899)*LAFs!D$255/(24*Input!$F$58)*1000</f>
        <v>56126.355614957036</v>
      </c>
      <c r="E56" s="17">
        <f>(Loads!$B$320*Multi!E$860+Loads!$C$320*Multi!E$882+Loads!$D$320*Multi!E$899)*LAFs!E$255/(24*Input!$F$58)*1000</f>
        <v>46816.550883512886</v>
      </c>
      <c r="F56" s="17">
        <f>(Loads!$B$320*Multi!F$860+Loads!$C$320*Multi!F$882+Loads!$D$320*Multi!F$899)*LAFs!F$255/(24*Input!$F$58)*1000</f>
        <v>46448.640856923404</v>
      </c>
      <c r="G56" s="17">
        <f>(Loads!$B$320*Multi!G$860+Loads!$C$320*Multi!G$882+Loads!$D$320*Multi!G$899)*LAFs!G$255/(24*Input!$F$58)*1000</f>
        <v>4504.489524546505</v>
      </c>
      <c r="H56" s="17">
        <f>(Loads!$B$320*Multi!H$860+Loads!$C$320*Multi!H$882+Loads!$D$320*Multi!H$899)*LAFs!H$255/(24*Input!$F$58)*1000</f>
        <v>49440.099575393644</v>
      </c>
      <c r="I56" s="17">
        <f>(Loads!$B$320*Multi!I$860+Loads!$C$320*Multi!I$882+Loads!$D$320*Multi!I$899)*LAFs!I$255/(24*Input!$F$58)*1000</f>
        <v>48548.018006606857</v>
      </c>
      <c r="J56" s="17">
        <f>(Loads!$B$320*Multi!J$860+Loads!$C$320*Multi!J$882+Loads!$D$320*Multi!J$899)*LAFs!J$255/(24*Input!$F$58)*1000</f>
        <v>46771.329332989051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-706.10701791463714</v>
      </c>
      <c r="C57" s="17">
        <f>(Loads!$B$324*Multi!C$861+Loads!$C$324*Multi!C$883+Loads!$D$324*Multi!C$900)*LAFs!C$259/(24*Input!$F$58)*1000</f>
        <v>-729.64189971687404</v>
      </c>
      <c r="D57" s="17">
        <f>(Loads!$B$324*Multi!D$861+Loads!$C$324*Multi!D$883+Loads!$D$324*Multi!D$900)*LAFs!D$259/(24*Input!$F$58)*1000</f>
        <v>-671.53542774961136</v>
      </c>
      <c r="E57" s="17">
        <f>(Loads!$B$324*Multi!E$861+Loads!$C$324*Multi!E$883+Loads!$D$324*Multi!E$900)*LAFs!E$259/(24*Input!$F$58)*1000</f>
        <v>-699.5388966346452</v>
      </c>
      <c r="F57" s="17">
        <f>(Loads!$B$324*Multi!F$861+Loads!$C$324*Multi!F$883+Loads!$D$324*Multi!F$900)*LAFs!F$259/(24*Input!$F$58)*1000</f>
        <v>-694.04153791845943</v>
      </c>
      <c r="G57" s="17">
        <f>(Loads!$B$324*Multi!G$861+Loads!$C$324*Multi!G$883+Loads!$D$324*Multi!G$900)*LAFs!G$259/(24*Input!$F$58)*1000</f>
        <v>-53.894899580008961</v>
      </c>
      <c r="H57" s="17">
        <f>(Loads!$B$324*Multi!H$861+Loads!$C$324*Multi!H$883+Loads!$D$324*Multi!H$900)*LAFs!H$259/(24*Input!$F$58)*1000</f>
        <v>-738.74029704861391</v>
      </c>
      <c r="I57" s="17">
        <f>(Loads!$B$324*Multi!I$861+Loads!$C$324*Multi!I$883+Loads!$D$324*Multi!I$900)*LAFs!I$259/(24*Input!$F$58)*1000</f>
        <v>-725.41070004583719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-200.61367301851541</v>
      </c>
      <c r="C58" s="17">
        <f>(Loads!$B$326*Multi!C$862+Loads!$C$326*Multi!C$884+Loads!$D$326*Multi!C$901)*LAFs!C$261/(24*Input!$F$58)*1000</f>
        <v>-199.84216004244021</v>
      </c>
      <c r="D58" s="17">
        <f>(Loads!$B$326*Multi!D$862+Loads!$C$326*Multi!D$884+Loads!$D$326*Multi!D$901)*LAFs!D$261/(24*Input!$F$58)*1000</f>
        <v>-183.92733542108945</v>
      </c>
      <c r="E58" s="17">
        <f>(Loads!$B$326*Multi!E$862+Loads!$C$326*Multi!E$884+Loads!$D$326*Multi!E$901)*LAFs!E$261/(24*Input!$F$58)*1000</f>
        <v>-182.87832167690402</v>
      </c>
      <c r="F58" s="17">
        <f>(Loads!$B$326*Multi!F$862+Loads!$C$326*Multi!F$884+Loads!$D$326*Multi!F$901)*LAFs!F$261/(24*Input!$F$58)*1000</f>
        <v>-181.44116394270438</v>
      </c>
      <c r="G58" s="17">
        <f>(Loads!$B$326*Multi!G$862+Loads!$C$326*Multi!G$884+Loads!$D$326*Multi!G$901)*LAFs!G$261/(24*Input!$F$58)*1000</f>
        <v>-14.761313942522634</v>
      </c>
      <c r="H58" s="17">
        <f>(Loads!$B$326*Multi!H$862+Loads!$C$326*Multi!H$884+Loads!$D$326*Multi!H$901)*LAFs!H$261/(24*Input!$F$58)*1000</f>
        <v>-193.12662430822306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-75120.753696798609</v>
      </c>
      <c r="C59" s="17">
        <f>(Loads!$B$328*Multi!C$863+Loads!$C$328*Multi!C$885+Loads!$D$328*Multi!C$902)*LAFs!C$263/(24*Input!$F$58)*1000</f>
        <v>-74563.053650042173</v>
      </c>
      <c r="D59" s="17">
        <f>(Loads!$B$328*Multi!D$863+Loads!$C$328*Multi!D$885+Loads!$D$328*Multi!D$902)*LAFs!D$263/(24*Input!$F$58)*1000</f>
        <v>-68625.077790389842</v>
      </c>
      <c r="E59" s="17">
        <f>(Loads!$B$328*Multi!E$863+Loads!$C$328*Multi!E$885+Loads!$D$328*Multi!E$902)*LAFs!E$263/(24*Input!$F$58)*1000</f>
        <v>-67593.825350823914</v>
      </c>
      <c r="F59" s="17">
        <f>(Loads!$B$328*Multi!F$863+Loads!$C$328*Multi!F$885+Loads!$D$328*Multi!F$902)*LAFs!F$263/(24*Input!$F$58)*1000</f>
        <v>-67062.636153567917</v>
      </c>
      <c r="G59" s="17">
        <f>(Loads!$B$328*Multi!G$863+Loads!$C$328*Multi!G$885+Loads!$D$328*Multi!G$902)*LAFs!G$263/(24*Input!$F$58)*1000</f>
        <v>-5507.5898059132651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1405465.4285425071</v>
      </c>
      <c r="C70" s="17">
        <f>Multi!$B119*Loads!$B46*LAFs!C237/(24*Input!$F$58)*1000</f>
        <v>1402660.1083258556</v>
      </c>
      <c r="D70" s="17">
        <f>Multi!$B119*Loads!$B46*LAFs!D237/(24*Input!$F$58)*1000</f>
        <v>1290956.5037279562</v>
      </c>
      <c r="E70" s="17">
        <f>Multi!$B119*Loads!$B46*LAFs!E237/(24*Input!$F$58)*1000</f>
        <v>1287121.9794594569</v>
      </c>
      <c r="F70" s="17">
        <f>Multi!$B119*Loads!$B46*LAFs!F237/(24*Input!$F$58)*1000</f>
        <v>1277007.0719587933</v>
      </c>
      <c r="G70" s="17">
        <f>Multi!$B119*Loads!$B46*LAFs!G237/(24*Input!$F$58)*1000</f>
        <v>103607.29792579125</v>
      </c>
      <c r="H70" s="17">
        <f>Multi!$B119*Loads!$B46*LAFs!H237/(24*Input!$F$58)*1000</f>
        <v>1359250.8980101617</v>
      </c>
      <c r="I70" s="17">
        <f>Multi!$B119*Loads!$B46*LAFs!I237/(24*Input!$F$58)*1000</f>
        <v>1334725.0033642044</v>
      </c>
      <c r="J70" s="17">
        <f>Multi!$B119*Loads!$B46*LAFs!J237/(24*Input!$F$58)*1000</f>
        <v>1285878.7086390734</v>
      </c>
      <c r="K70" s="10"/>
    </row>
    <row r="71" spans="1:11" x14ac:dyDescent="0.25">
      <c r="A71" s="11" t="s">
        <v>172</v>
      </c>
      <c r="B71" s="17">
        <f>Multi!$B120*Loads!$B47*LAFs!B238/(24*Input!$F$58)*1000</f>
        <v>901612.84908464074</v>
      </c>
      <c r="C71" s="17">
        <f>Multi!$B120*Loads!$B47*LAFs!C238/(24*Input!$F$58)*1000</f>
        <v>899813.22263936209</v>
      </c>
      <c r="D71" s="17">
        <f>Multi!$B120*Loads!$B47*LAFs!D238/(24*Input!$F$58)*1000</f>
        <v>828154.82169315196</v>
      </c>
      <c r="E71" s="17">
        <f>Multi!$B120*Loads!$B47*LAFs!E238/(24*Input!$F$58)*1000</f>
        <v>825694.95588614233</v>
      </c>
      <c r="F71" s="17">
        <f>Multi!$B120*Loads!$B47*LAFs!F238/(24*Input!$F$58)*1000</f>
        <v>819206.19395383482</v>
      </c>
      <c r="G71" s="17">
        <f>Multi!$B120*Loads!$B47*LAFs!G238/(24*Input!$F$58)*1000</f>
        <v>66464.58117842536</v>
      </c>
      <c r="H71" s="17">
        <f>Multi!$B120*Loads!$B47*LAFs!H238/(24*Input!$F$58)*1000</f>
        <v>871966.00491744769</v>
      </c>
      <c r="I71" s="17">
        <f>Multi!$B120*Loads!$B47*LAFs!I238/(24*Input!$F$58)*1000</f>
        <v>856232.52524657256</v>
      </c>
      <c r="J71" s="17">
        <f>Multi!$B120*Loads!$B47*LAFs!J238/(24*Input!$F$58)*1000</f>
        <v>824897.39166023862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227889.2744710446</v>
      </c>
      <c r="C73" s="17">
        <f>Multi!$B122*Loads!$B49*LAFs!C240/(24*Input!$F$58)*1000</f>
        <v>227434.40565972513</v>
      </c>
      <c r="D73" s="17">
        <f>Multi!$B122*Loads!$B49*LAFs!D240/(24*Input!$F$58)*1000</f>
        <v>209322.21813049214</v>
      </c>
      <c r="E73" s="17">
        <f>Multi!$B122*Loads!$B49*LAFs!E240/(24*Input!$F$58)*1000</f>
        <v>208700.46896772826</v>
      </c>
      <c r="F73" s="17">
        <f>Multi!$B122*Loads!$B49*LAFs!F240/(24*Input!$F$58)*1000</f>
        <v>207060.38669686206</v>
      </c>
      <c r="G73" s="17">
        <f>Multi!$B122*Loads!$B49*LAFs!G240/(24*Input!$F$58)*1000</f>
        <v>16799.411408289812</v>
      </c>
      <c r="H73" s="17">
        <f>Multi!$B122*Loads!$B49*LAFs!H240/(24*Input!$F$58)*1000</f>
        <v>220395.81670313791</v>
      </c>
      <c r="I73" s="17">
        <f>Multi!$B122*Loads!$B49*LAFs!I240/(24*Input!$F$58)*1000</f>
        <v>216419.06407506607</v>
      </c>
      <c r="J73" s="17">
        <f>Multi!$B122*Loads!$B49*LAFs!J240/(24*Input!$F$58)*1000</f>
        <v>208498.87874752478</v>
      </c>
      <c r="K73" s="10"/>
    </row>
    <row r="74" spans="1:11" x14ac:dyDescent="0.25">
      <c r="A74" s="11" t="s">
        <v>174</v>
      </c>
      <c r="B74" s="17">
        <f>Multi!$B123*Loads!$B50*LAFs!B241/(24*Input!$F$58)*1000</f>
        <v>364725.32792113273</v>
      </c>
      <c r="C74" s="17">
        <f>Multi!$B123*Loads!$B50*LAFs!C241/(24*Input!$F$58)*1000</f>
        <v>363997.33325462358</v>
      </c>
      <c r="D74" s="17">
        <f>Multi!$B123*Loads!$B50*LAFs!D241/(24*Input!$F$58)*1000</f>
        <v>335009.68760389369</v>
      </c>
      <c r="E74" s="17">
        <f>Multi!$B123*Loads!$B50*LAFs!E241/(24*Input!$F$58)*1000</f>
        <v>334014.60932388203</v>
      </c>
      <c r="F74" s="17">
        <f>Multi!$B123*Loads!$B50*LAFs!F241/(24*Input!$F$58)*1000</f>
        <v>331389.74009540363</v>
      </c>
      <c r="G74" s="17">
        <f>Multi!$B123*Loads!$B50*LAFs!G241/(24*Input!$F$58)*1000</f>
        <v>26886.613461701265</v>
      </c>
      <c r="H74" s="17">
        <f>Multi!$B123*Loads!$B50*LAFs!H241/(24*Input!$F$58)*1000</f>
        <v>352732.42545564094</v>
      </c>
      <c r="I74" s="17">
        <f>Multi!$B123*Loads!$B50*LAFs!I241/(24*Input!$F$58)*1000</f>
        <v>346367.83278360189</v>
      </c>
      <c r="J74" s="17">
        <f>Multi!$B123*Loads!$B50*LAFs!J241/(24*Input!$F$58)*1000</f>
        <v>333691.97431027703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165108.70853912554</v>
      </c>
      <c r="C76" s="17">
        <f>Multi!$B125*Loads!$B52*LAFs!C243/(24*Input!$F$58)*1000</f>
        <v>164779.15023864823</v>
      </c>
      <c r="D76" s="17">
        <f>Multi!$B125*Loads!$B52*LAFs!D243/(24*Input!$F$58)*1000</f>
        <v>151656.63756791662</v>
      </c>
      <c r="E76" s="17">
        <f>Multi!$B125*Loads!$B52*LAFs!E243/(24*Input!$F$58)*1000</f>
        <v>151206.17230781386</v>
      </c>
      <c r="F76" s="17">
        <f>Multi!$B125*Loads!$B52*LAFs!F243/(24*Input!$F$58)*1000</f>
        <v>150017.91162170141</v>
      </c>
      <c r="G76" s="17">
        <f>Multi!$B125*Loads!$B52*LAFs!G243/(24*Input!$F$58)*1000</f>
        <v>12171.389497282424</v>
      </c>
      <c r="H76" s="17">
        <f>Multi!$B125*Loads!$B52*LAFs!H243/(24*Input!$F$58)*1000</f>
        <v>159679.60206878677</v>
      </c>
      <c r="I76" s="17">
        <f>Multi!$B125*Loads!$B52*LAFs!I243/(24*Input!$F$58)*1000</f>
        <v>156798.39367438323</v>
      </c>
      <c r="J76" s="17">
        <f>Multi!$B125*Loads!$B52*LAFs!J243/(24*Input!$F$58)*1000</f>
        <v>151060.11760212766</v>
      </c>
      <c r="K76" s="10"/>
    </row>
    <row r="77" spans="1:11" x14ac:dyDescent="0.25">
      <c r="A77" s="11" t="s">
        <v>176</v>
      </c>
      <c r="B77" s="17">
        <f>Multi!$B126*Loads!$B53*LAFs!B244/(24*Input!$F$58)*1000</f>
        <v>0</v>
      </c>
      <c r="C77" s="17">
        <f>Multi!$B126*Loads!$B53*LAFs!C244/(24*Input!$F$58)*1000</f>
        <v>0</v>
      </c>
      <c r="D77" s="17">
        <f>Multi!$B126*Loads!$B53*LAFs!D244/(24*Input!$F$58)*1000</f>
        <v>0</v>
      </c>
      <c r="E77" s="17">
        <f>Multi!$B126*Loads!$B53*LAFs!E244/(24*Input!$F$58)*1000</f>
        <v>0</v>
      </c>
      <c r="F77" s="17">
        <f>Multi!$B126*Loads!$B53*LAFs!F244/(24*Input!$F$58)*1000</f>
        <v>0</v>
      </c>
      <c r="G77" s="17">
        <f>Multi!$B126*Loads!$B53*LAFs!G244/(24*Input!$F$58)*1000</f>
        <v>0</v>
      </c>
      <c r="H77" s="17">
        <f>Multi!$B126*Loads!$B53*LAFs!H244/(24*Input!$F$58)*1000</f>
        <v>0</v>
      </c>
      <c r="I77" s="17">
        <f>Multi!$B126*Loads!$B53*LAFs!I244/(24*Input!$F$58)*1000</f>
        <v>0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4440.5268844693064</v>
      </c>
      <c r="C78" s="17">
        <f>Multi!$B127*Loads!$B54*LAFs!C245/(24*Input!$F$58)*1000</f>
        <v>4431.6635573545964</v>
      </c>
      <c r="D78" s="17">
        <f>Multi!$B127*Loads!$B54*LAFs!D245/(24*Input!$F$58)*1000</f>
        <v>4078.7392881155552</v>
      </c>
      <c r="E78" s="17">
        <f>Multi!$B127*Loads!$B54*LAFs!E245/(24*Input!$F$58)*1000</f>
        <v>4066.6242209231323</v>
      </c>
      <c r="F78" s="17">
        <f>Multi!$B127*Loads!$B54*LAFs!F245/(24*Input!$F$58)*1000</f>
        <v>4034.6664667312016</v>
      </c>
      <c r="G78" s="17">
        <f>Multi!$B127*Loads!$B54*LAFs!G245/(24*Input!$F$58)*1000</f>
        <v>327.344225281869</v>
      </c>
      <c r="H78" s="17">
        <f>Multi!$B127*Loads!$B54*LAFs!H245/(24*Input!$F$58)*1000</f>
        <v>4294.5134279200247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0</v>
      </c>
      <c r="C80" s="17">
        <f>Multi!$B129*Loads!$B56*LAFs!C247/(24*Input!$F$58)*1000</f>
        <v>0</v>
      </c>
      <c r="D80" s="17">
        <f>Multi!$B129*Loads!$B56*LAFs!D247/(24*Input!$F$58)*1000</f>
        <v>0</v>
      </c>
      <c r="E80" s="17">
        <f>Multi!$B129*Loads!$B56*LAFs!E247/(24*Input!$F$58)*1000</f>
        <v>0</v>
      </c>
      <c r="F80" s="17">
        <f>Multi!$B129*Loads!$B56*LAFs!F247/(24*Input!$F$58)*1000</f>
        <v>0</v>
      </c>
      <c r="G80" s="17">
        <f>Multi!$B129*Loads!$B56*LAFs!G247/(24*Input!$F$58)*1000</f>
        <v>0</v>
      </c>
      <c r="H80" s="17">
        <f>Multi!$B129*Loads!$B56*LAFs!H247/(24*Input!$F$58)*1000</f>
        <v>0</v>
      </c>
      <c r="I80" s="17">
        <f>Multi!$B129*Loads!$B56*LAFs!I247/(24*Input!$F$58)*1000</f>
        <v>0</v>
      </c>
      <c r="J80" s="17">
        <f>Multi!$B129*Loads!$B56*LAFs!J247/(24*Input!$F$58)*1000</f>
        <v>0</v>
      </c>
      <c r="K80" s="10"/>
    </row>
    <row r="81" spans="1:11" x14ac:dyDescent="0.25">
      <c r="A81" s="11" t="s">
        <v>179</v>
      </c>
      <c r="B81" s="17">
        <f>Multi!$B130*Loads!$B57*LAFs!B248/(24*Input!$F$58)*1000</f>
        <v>539261.34458100924</v>
      </c>
      <c r="C81" s="17">
        <f>Multi!$B130*Loads!$B57*LAFs!C248/(24*Input!$F$58)*1000</f>
        <v>538184.97463174572</v>
      </c>
      <c r="D81" s="17">
        <f>Multi!$B130*Loads!$B57*LAFs!D248/(24*Input!$F$58)*1000</f>
        <v>495325.55255938933</v>
      </c>
      <c r="E81" s="17">
        <f>Multi!$B130*Loads!$B57*LAFs!E248/(24*Input!$F$58)*1000</f>
        <v>493854.28854188608</v>
      </c>
      <c r="F81" s="17">
        <f>Multi!$B130*Loads!$B57*LAFs!F248/(24*Input!$F$58)*1000</f>
        <v>489973.31181464141</v>
      </c>
      <c r="G81" s="17">
        <f>Multi!$B130*Loads!$B57*LAFs!G248/(24*Input!$F$58)*1000</f>
        <v>39752.959875937355</v>
      </c>
      <c r="H81" s="17">
        <f>Multi!$B130*Loads!$B57*LAFs!H248/(24*Input!$F$58)*1000</f>
        <v>521529.34679014422</v>
      </c>
      <c r="I81" s="17">
        <f>Multi!$B130*Loads!$B57*LAFs!I248/(24*Input!$F$58)*1000</f>
        <v>512119.03568946739</v>
      </c>
      <c r="J81" s="17">
        <f>Multi!$B130*Loads!$B57*LAFs!J248/(24*Input!$F$58)*1000</f>
        <v>493377.25945197546</v>
      </c>
      <c r="K81" s="10"/>
    </row>
    <row r="82" spans="1:11" x14ac:dyDescent="0.25">
      <c r="A82" s="11" t="s">
        <v>180</v>
      </c>
      <c r="B82" s="17">
        <f>Multi!$B131*Loads!$B58*LAFs!B249/(24*Input!$F$58)*1000</f>
        <v>11311.617256261587</v>
      </c>
      <c r="C82" s="17">
        <f>Multi!$B131*Loads!$B58*LAFs!C249/(24*Input!$F$58)*1000</f>
        <v>11289.039177905774</v>
      </c>
      <c r="D82" s="17">
        <f>Multi!$B131*Loads!$B58*LAFs!D249/(24*Input!$F$58)*1000</f>
        <v>10390.014274343015</v>
      </c>
      <c r="E82" s="17">
        <f>Multi!$B131*Loads!$B58*LAFs!E249/(24*Input!$F$58)*1000</f>
        <v>10359.152845805362</v>
      </c>
      <c r="F82" s="17">
        <f>Multi!$B131*Loads!$B58*LAFs!F249/(24*Input!$F$58)*1000</f>
        <v>10277.744964895301</v>
      </c>
      <c r="G82" s="17">
        <f>Multi!$B131*Loads!$B58*LAFs!G249/(24*Input!$F$58)*1000</f>
        <v>833.86334184496127</v>
      </c>
      <c r="H82" s="17">
        <f>Multi!$B131*Loads!$B58*LAFs!H249/(24*Input!$F$58)*1000</f>
        <v>10939.668526365167</v>
      </c>
      <c r="I82" s="17">
        <f>Multi!$B131*Loads!$B58*LAFs!I249/(24*Input!$F$58)*1000</f>
        <v>10742.276596639684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1101087.2955511587</v>
      </c>
      <c r="C83" s="17">
        <f>Multi!$B132*Loads!$B59*LAFs!C250/(24*Input!$F$58)*1000</f>
        <v>1098889.5165181225</v>
      </c>
      <c r="D83" s="17">
        <f>Multi!$B132*Loads!$B59*LAFs!D250/(24*Input!$F$58)*1000</f>
        <v>1011377.2822132452</v>
      </c>
      <c r="E83" s="17">
        <f>Multi!$B132*Loads!$B59*LAFs!E250/(24*Input!$F$58)*1000</f>
        <v>1008373.1912759778</v>
      </c>
      <c r="F83" s="17">
        <f>Multi!$B132*Loads!$B59*LAFs!F250/(24*Input!$F$58)*1000</f>
        <v>1000448.8439967954</v>
      </c>
      <c r="G83" s="17">
        <f>Multi!$B132*Loads!$B59*LAFs!G250/(24*Input!$F$58)*1000</f>
        <v>81169.324521042392</v>
      </c>
      <c r="H83" s="17">
        <f>Multi!$B132*Loads!$B59*LAFs!H250/(24*Input!$F$58)*1000</f>
        <v>1064881.3303202696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6559.988619848802</v>
      </c>
      <c r="C84" s="17">
        <f>Multi!$B133*Loads!$B60*LAFs!C251/(24*Input!$F$58)*1000</f>
        <v>6546.8948301884257</v>
      </c>
      <c r="D84" s="17">
        <f>Multi!$B133*Loads!$B60*LAFs!D251/(24*Input!$F$58)*1000</f>
        <v>6025.5199460561207</v>
      </c>
      <c r="E84" s="17">
        <f>Multi!$B133*Loads!$B60*LAFs!E251/(24*Input!$F$58)*1000</f>
        <v>6007.6223620579322</v>
      </c>
      <c r="F84" s="17">
        <f>Multi!$B133*Loads!$B60*LAFs!F251/(24*Input!$F$58)*1000</f>
        <v>5960.4111843600322</v>
      </c>
      <c r="G84" s="17">
        <f>Multi!$B133*Loads!$B60*LAFs!G251/(24*Input!$F$58)*1000</f>
        <v>483.58549525568725</v>
      </c>
      <c r="H84" s="17">
        <f>Multi!$B133*Loads!$B60*LAFs!H251/(24*Input!$F$58)*1000</f>
        <v>6344.2829979195376</v>
      </c>
      <c r="I84" s="17">
        <f>Multi!$B133*Loads!$B60*LAFs!I251/(24*Input!$F$58)*1000</f>
        <v>6229.8087557918343</v>
      </c>
      <c r="J84" s="17">
        <f>Multi!$B133*Loads!$B60*LAFs!J251/(24*Input!$F$58)*1000</f>
        <v>6001.8194143172932</v>
      </c>
      <c r="K84" s="10"/>
    </row>
    <row r="85" spans="1:11" x14ac:dyDescent="0.25">
      <c r="A85" s="11" t="s">
        <v>214</v>
      </c>
      <c r="B85" s="17">
        <f>Multi!$B134*Loads!$B61*LAFs!B252/(24*Input!$F$58)*1000</f>
        <v>6238.0598652135568</v>
      </c>
      <c r="C85" s="17">
        <f>Multi!$B134*Loads!$B61*LAFs!C252/(24*Input!$F$58)*1000</f>
        <v>6225.608647917722</v>
      </c>
      <c r="D85" s="17">
        <f>Multi!$B134*Loads!$B61*LAFs!D252/(24*Input!$F$58)*1000</f>
        <v>5729.8200226760118</v>
      </c>
      <c r="E85" s="17">
        <f>Multi!$B134*Loads!$B61*LAFs!E252/(24*Input!$F$58)*1000</f>
        <v>5712.8007552819226</v>
      </c>
      <c r="F85" s="17">
        <f>Multi!$B134*Loads!$B61*LAFs!F252/(24*Input!$F$58)*1000</f>
        <v>5667.9064467924791</v>
      </c>
      <c r="G85" s="17">
        <f>Multi!$B134*Loads!$B61*LAFs!G252/(24*Input!$F$58)*1000</f>
        <v>459.85373514618266</v>
      </c>
      <c r="H85" s="17">
        <f>Multi!$B134*Loads!$B61*LAFs!H252/(24*Input!$F$58)*1000</f>
        <v>6032.9399083303251</v>
      </c>
      <c r="I85" s="17">
        <f>Multi!$B134*Loads!$B61*LAFs!I252/(24*Input!$F$58)*1000</f>
        <v>5924.0834427479167</v>
      </c>
      <c r="J85" s="17">
        <f>Multi!$B134*Loads!$B61*LAFs!J252/(24*Input!$F$58)*1000</f>
        <v>5707.2825848248467</v>
      </c>
      <c r="K85" s="10"/>
    </row>
    <row r="86" spans="1:11" x14ac:dyDescent="0.25">
      <c r="A86" s="11" t="s">
        <v>215</v>
      </c>
      <c r="B86" s="17">
        <f>Multi!$B135*Loads!$B62*LAFs!B253/(24*Input!$F$58)*1000</f>
        <v>188.66819965464495</v>
      </c>
      <c r="C86" s="17">
        <f>Multi!$B135*Loads!$B62*LAFs!C253/(24*Input!$F$58)*1000</f>
        <v>188.29161642180136</v>
      </c>
      <c r="D86" s="17">
        <f>Multi!$B135*Loads!$B62*LAFs!D253/(24*Input!$F$58)*1000</f>
        <v>173.29664212615108</v>
      </c>
      <c r="E86" s="17">
        <f>Multi!$B135*Loads!$B62*LAFs!E253/(24*Input!$F$58)*1000</f>
        <v>172.78189962478623</v>
      </c>
      <c r="F86" s="17">
        <f>Multi!$B135*Loads!$B62*LAFs!F253/(24*Input!$F$58)*1000</f>
        <v>171.42408508942449</v>
      </c>
      <c r="G86" s="17">
        <f>Multi!$B135*Loads!$B62*LAFs!G253/(24*Input!$F$58)*1000</f>
        <v>13.908134610619681</v>
      </c>
      <c r="H86" s="17">
        <f>Multi!$B135*Loads!$B62*LAFs!H253/(24*Input!$F$58)*1000</f>
        <v>182.464409724028</v>
      </c>
      <c r="I86" s="17">
        <f>Multi!$B135*Loads!$B62*LAFs!I253/(24*Input!$F$58)*1000</f>
        <v>179.17207944410725</v>
      </c>
      <c r="J86" s="17">
        <f>Multi!$B135*Loads!$B62*LAFs!J253/(24*Input!$F$58)*1000</f>
        <v>172.61500425859558</v>
      </c>
      <c r="K86" s="10"/>
    </row>
    <row r="87" spans="1:11" x14ac:dyDescent="0.25">
      <c r="A87" s="11" t="s">
        <v>216</v>
      </c>
      <c r="B87" s="17">
        <f>Multi!$B136*Loads!$B63*LAFs!B254/(24*Input!$F$58)*1000</f>
        <v>44.022346176581884</v>
      </c>
      <c r="C87" s="17">
        <f>Multi!$B136*Loads!$B63*LAFs!C254/(24*Input!$F$58)*1000</f>
        <v>43.934477222137616</v>
      </c>
      <c r="D87" s="17">
        <f>Multi!$B136*Loads!$B63*LAFs!D254/(24*Input!$F$58)*1000</f>
        <v>40.435668463902815</v>
      </c>
      <c r="E87" s="17">
        <f>Multi!$B136*Loads!$B63*LAFs!E254/(24*Input!$F$58)*1000</f>
        <v>40.315562517970413</v>
      </c>
      <c r="F87" s="17">
        <f>Multi!$B136*Loads!$B63*LAFs!F254/(24*Input!$F$58)*1000</f>
        <v>39.998740808595407</v>
      </c>
      <c r="G87" s="17">
        <f>Multi!$B136*Loads!$B63*LAFs!G254/(24*Input!$F$58)*1000</f>
        <v>3.2452141782237316</v>
      </c>
      <c r="H87" s="17">
        <f>Multi!$B136*Loads!$B63*LAFs!H254/(24*Input!$F$58)*1000</f>
        <v>42.574802878705881</v>
      </c>
      <c r="I87" s="17">
        <f>Multi!$B136*Loads!$B63*LAFs!I254/(24*Input!$F$58)*1000</f>
        <v>41.806596558957153</v>
      </c>
      <c r="J87" s="17">
        <f>Multi!$B136*Loads!$B63*LAFs!J254/(24*Input!$F$58)*1000</f>
        <v>40.276620472627528</v>
      </c>
      <c r="K87" s="10"/>
    </row>
    <row r="88" spans="1:11" x14ac:dyDescent="0.25">
      <c r="A88" s="11" t="s">
        <v>217</v>
      </c>
      <c r="B88" s="17">
        <f>Multi!$B137*Loads!$B64*LAFs!B255/(24*Input!$F$58)*1000</f>
        <v>67861.647518200334</v>
      </c>
      <c r="C88" s="17">
        <f>Multi!$B137*Loads!$B64*LAFs!C255/(24*Input!$F$58)*1000</f>
        <v>67726.195127944433</v>
      </c>
      <c r="D88" s="17">
        <f>Multi!$B137*Loads!$B64*LAFs!D255/(24*Input!$F$58)*1000</f>
        <v>62332.685983008676</v>
      </c>
      <c r="E88" s="17">
        <f>Multi!$B137*Loads!$B64*LAFs!E255/(24*Input!$F$58)*1000</f>
        <v>62147.539390979924</v>
      </c>
      <c r="F88" s="17">
        <f>Multi!$B137*Loads!$B64*LAFs!F255/(24*Input!$F$58)*1000</f>
        <v>61659.150083388733</v>
      </c>
      <c r="G88" s="17">
        <f>Multi!$B137*Loads!$B64*LAFs!G255/(24*Input!$F$58)*1000</f>
        <v>5002.5861820339805</v>
      </c>
      <c r="H88" s="17">
        <f>Multi!$B137*Loads!$B64*LAFs!H255/(24*Input!$F$58)*1000</f>
        <v>65630.220036944214</v>
      </c>
      <c r="I88" s="17">
        <f>Multi!$B137*Loads!$B64*LAFs!I255/(24*Input!$F$58)*1000</f>
        <v>64446.009039126606</v>
      </c>
      <c r="J88" s="17">
        <f>Multi!$B137*Loads!$B64*LAFs!J255/(24*Input!$F$58)*1000</f>
        <v>62087.50916578254</v>
      </c>
      <c r="K88" s="10"/>
    </row>
    <row r="89" spans="1:11" x14ac:dyDescent="0.25">
      <c r="A89" s="11" t="s">
        <v>181</v>
      </c>
      <c r="B89" s="17">
        <f>Multi!$B138*Loads!$B65*LAFs!B256/(24*Input!$F$58)*1000</f>
        <v>-172.35593178604287</v>
      </c>
      <c r="C89" s="17">
        <f>Multi!$B138*Loads!$B65*LAFs!C256/(24*Input!$F$58)*1000</f>
        <v>-172.01190797010273</v>
      </c>
      <c r="D89" s="17">
        <f>Multi!$B138*Loads!$B65*LAFs!D256/(24*Input!$F$58)*1000</f>
        <v>-158.31340037017111</v>
      </c>
      <c r="E89" s="17">
        <f>Multi!$B138*Loads!$B65*LAFs!E256/(24*Input!$F$58)*1000</f>
        <v>-157.84316254728935</v>
      </c>
      <c r="F89" s="17">
        <f>Multi!$B138*Loads!$B65*LAFs!F256/(24*Input!$F$58)*1000</f>
        <v>-156.60274476695707</v>
      </c>
      <c r="G89" s="17">
        <f>Multi!$B138*Loads!$B65*LAFs!G256/(24*Input!$F$58)*1000</f>
        <v>-12.70563616235817</v>
      </c>
      <c r="H89" s="17">
        <f>Multi!$B138*Loads!$B65*LAFs!H256/(24*Input!$F$58)*1000</f>
        <v>-166.68852203679199</v>
      </c>
      <c r="I89" s="17">
        <f>Multi!$B138*Loads!$B65*LAFs!I256/(24*Input!$F$58)*1000</f>
        <v>-163.68084690032563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-3258.4710484496727</v>
      </c>
      <c r="C91" s="17">
        <f>Multi!$B140*Loads!$B67*LAFs!C258/(24*Input!$F$58)*1000</f>
        <v>-3251.9671142212305</v>
      </c>
      <c r="D91" s="17">
        <f>Multi!$B140*Loads!$B67*LAFs!D258/(24*Input!$F$58)*1000</f>
        <v>-2992.9902982868948</v>
      </c>
      <c r="E91" s="17">
        <f>Multi!$B140*Loads!$B67*LAFs!E258/(24*Input!$F$58)*1000</f>
        <v>-2984.1002280939629</v>
      </c>
      <c r="F91" s="17">
        <f>Multi!$B140*Loads!$B67*LAFs!F258/(24*Input!$F$58)*1000</f>
        <v>-2960.6495386786864</v>
      </c>
      <c r="G91" s="17">
        <f>Multi!$B140*Loads!$B67*LAFs!G258/(24*Input!$F$58)*1000</f>
        <v>-240.20610812845771</v>
      </c>
      <c r="H91" s="17">
        <f>Multi!$B140*Loads!$B67*LAFs!H258/(24*Input!$F$58)*1000</f>
        <v>-3151.3259656186392</v>
      </c>
      <c r="I91" s="17">
        <f>Multi!$B140*Loads!$B67*LAFs!I258/(24*Input!$F$58)*1000</f>
        <v>-3094.4644334754726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-702.36437708867618</v>
      </c>
      <c r="C92" s="17">
        <f>Multi!$B141*Loads!$B68*LAFs!C259/(24*Input!$F$58)*1000</f>
        <v>-700.96245218430749</v>
      </c>
      <c r="D92" s="17">
        <f>Multi!$B141*Loads!$B68*LAFs!D259/(24*Input!$F$58)*1000</f>
        <v>-645.13992459405279</v>
      </c>
      <c r="E92" s="17">
        <f>Multi!$B141*Loads!$B68*LAFs!E259/(24*Input!$F$58)*1000</f>
        <v>-643.22366739228812</v>
      </c>
      <c r="F92" s="17">
        <f>Multi!$B141*Loads!$B68*LAFs!F259/(24*Input!$F$58)*1000</f>
        <v>-638.1688645051189</v>
      </c>
      <c r="G92" s="17">
        <f>Multi!$B141*Loads!$B68*LAFs!G259/(24*Input!$F$58)*1000</f>
        <v>-51.77649609279478</v>
      </c>
      <c r="H92" s="17">
        <f>Multi!$B141*Loads!$B68*LAFs!H259/(24*Input!$F$58)*1000</f>
        <v>-679.26922349001563</v>
      </c>
      <c r="I92" s="17">
        <f>Multi!$B141*Loads!$B68*LAFs!I259/(24*Input!$F$58)*1000</f>
        <v>-667.01270378791651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-11.45969531056924</v>
      </c>
      <c r="C93" s="17">
        <f>Multi!$B142*Loads!$B69*LAFs!C260/(24*Input!$F$58)*1000</f>
        <v>-11.436821667234769</v>
      </c>
      <c r="D93" s="17">
        <f>Multi!$B142*Loads!$B69*LAFs!D260/(24*Input!$F$58)*1000</f>
        <v>-10.526027813620239</v>
      </c>
      <c r="E93" s="17">
        <f>Multi!$B142*Loads!$B69*LAFs!E260/(24*Input!$F$58)*1000</f>
        <v>-10.494762384470871</v>
      </c>
      <c r="F93" s="17">
        <f>Multi!$B142*Loads!$B69*LAFs!F260/(24*Input!$F$58)*1000</f>
        <v>-10.412288809740254</v>
      </c>
      <c r="G93" s="17">
        <f>Multi!$B142*Loads!$B69*LAFs!G260/(24*Input!$F$58)*1000</f>
        <v>-0.84477927529829033</v>
      </c>
      <c r="H93" s="17">
        <f>Multi!$B142*Loads!$B69*LAFs!H260/(24*Input!$F$58)*1000</f>
        <v>-11.082877476372571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-200.05309733606555</v>
      </c>
      <c r="C94" s="17">
        <f>Multi!$B143*Loads!$B70*LAFs!C261/(24*Input!$F$58)*1000</f>
        <v>-199.65378975655247</v>
      </c>
      <c r="D94" s="17">
        <f>Multi!$B143*Loads!$B70*LAFs!D261/(24*Input!$F$58)*1000</f>
        <v>-183.75396637449543</v>
      </c>
      <c r="E94" s="17">
        <f>Multi!$B143*Loads!$B70*LAFs!E261/(24*Input!$F$58)*1000</f>
        <v>-183.20816251397713</v>
      </c>
      <c r="F94" s="17">
        <f>Multi!$B143*Loads!$B70*LAFs!F261/(24*Input!$F$58)*1000</f>
        <v>-181.76841271033092</v>
      </c>
      <c r="G94" s="17">
        <f>Multi!$B143*Loads!$B70*LAFs!G261/(24*Input!$F$58)*1000</f>
        <v>-14.747399997002624</v>
      </c>
      <c r="H94" s="17">
        <f>Multi!$B143*Loads!$B70*LAFs!H261/(24*Input!$F$58)*1000</f>
        <v>-193.47494906776163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-8436.0641273480978</v>
      </c>
      <c r="C95" s="17">
        <f>Multi!$B144*Loads!$B71*LAFs!C262/(24*Input!$F$58)*1000</f>
        <v>-8419.2256759961037</v>
      </c>
      <c r="D95" s="17">
        <f>Multi!$B144*Loads!$B71*LAFs!D262/(24*Input!$F$58)*1000</f>
        <v>-7748.7440316193843</v>
      </c>
      <c r="E95" s="17">
        <f>Multi!$B144*Loads!$B71*LAFs!E262/(24*Input!$F$58)*1000</f>
        <v>-7725.727960238336</v>
      </c>
      <c r="F95" s="17">
        <f>Multi!$B144*Loads!$B71*LAFs!F262/(24*Input!$F$58)*1000</f>
        <v>-7665.014970373988</v>
      </c>
      <c r="G95" s="17">
        <f>Multi!$B144*Loads!$B71*LAFs!G262/(24*Input!$F$58)*1000</f>
        <v>-621.88495825872258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-71500.821061640556</v>
      </c>
      <c r="C96" s="17">
        <f>Multi!$B145*Loads!$B72*LAFs!C263/(24*Input!$F$58)*1000</f>
        <v>-71358.104851936674</v>
      </c>
      <c r="D96" s="17">
        <f>Multi!$B145*Loads!$B72*LAFs!D263/(24*Input!$F$58)*1000</f>
        <v>-65675.361411867023</v>
      </c>
      <c r="E96" s="17">
        <f>Multi!$B145*Loads!$B72*LAFs!E263/(24*Input!$F$58)*1000</f>
        <v>-65480.28608094067</v>
      </c>
      <c r="F96" s="17">
        <f>Multi!$B145*Loads!$B72*LAFs!F263/(24*Input!$F$58)*1000</f>
        <v>-64965.706229616968</v>
      </c>
      <c r="G96" s="17">
        <f>Multi!$B145*Loads!$B72*LAFs!G263/(24*Input!$F$58)*1000</f>
        <v>-5270.8566993030345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1405465.4285425071</v>
      </c>
      <c r="C107" s="33">
        <f t="shared" si="0"/>
        <v>1402660.1083258556</v>
      </c>
      <c r="D107" s="33">
        <f t="shared" si="0"/>
        <v>1290956.5037279562</v>
      </c>
      <c r="E107" s="33">
        <f t="shared" si="0"/>
        <v>1287121.9794594569</v>
      </c>
      <c r="F107" s="33">
        <f t="shared" si="0"/>
        <v>1277007.0719587933</v>
      </c>
      <c r="G107" s="33">
        <f t="shared" si="0"/>
        <v>103607.29792579125</v>
      </c>
      <c r="H107" s="33">
        <f t="shared" si="0"/>
        <v>1359250.8980101617</v>
      </c>
      <c r="I107" s="33">
        <f t="shared" si="0"/>
        <v>1334725.0033642044</v>
      </c>
      <c r="J107" s="33">
        <f t="shared" si="0"/>
        <v>1285878.7086390734</v>
      </c>
      <c r="K107" s="10"/>
    </row>
    <row r="108" spans="1:11" x14ac:dyDescent="0.25">
      <c r="A108" s="11" t="s">
        <v>172</v>
      </c>
      <c r="B108" s="33">
        <f t="shared" ref="B108:J108" si="1">B$32</f>
        <v>900243.97781170509</v>
      </c>
      <c r="C108" s="33">
        <f t="shared" si="1"/>
        <v>880354.43825965677</v>
      </c>
      <c r="D108" s="33">
        <f t="shared" si="1"/>
        <v>810245.67599170085</v>
      </c>
      <c r="E108" s="33">
        <f t="shared" si="1"/>
        <v>776285.25291760161</v>
      </c>
      <c r="F108" s="33">
        <f t="shared" si="1"/>
        <v>770184.77941726695</v>
      </c>
      <c r="G108" s="33">
        <f t="shared" si="1"/>
        <v>65027.260719580794</v>
      </c>
      <c r="H108" s="33">
        <f t="shared" si="1"/>
        <v>819787.4358290626</v>
      </c>
      <c r="I108" s="33">
        <f t="shared" si="1"/>
        <v>804995.44980745541</v>
      </c>
      <c r="J108" s="33">
        <f t="shared" si="1"/>
        <v>775535.41504780483</v>
      </c>
      <c r="K108" s="10"/>
    </row>
    <row r="109" spans="1:11" x14ac:dyDescent="0.25">
      <c r="A109" s="11" t="s">
        <v>211</v>
      </c>
      <c r="B109" s="33">
        <f t="shared" ref="B109:J109" si="2">B$13</f>
        <v>8710.9760017446915</v>
      </c>
      <c r="C109" s="33">
        <f t="shared" si="2"/>
        <v>9613.842109477122</v>
      </c>
      <c r="D109" s="33">
        <f t="shared" si="2"/>
        <v>8848.2248289333547</v>
      </c>
      <c r="E109" s="33">
        <f t="shared" si="2"/>
        <v>10846.832108982671</v>
      </c>
      <c r="F109" s="33">
        <f t="shared" si="2"/>
        <v>10761.591778067288</v>
      </c>
      <c r="G109" s="33">
        <f t="shared" si="2"/>
        <v>710.12513846776881</v>
      </c>
      <c r="H109" s="33">
        <f t="shared" si="2"/>
        <v>11454.676806072332</v>
      </c>
      <c r="I109" s="33">
        <f t="shared" si="2"/>
        <v>11247.992229324587</v>
      </c>
      <c r="J109" s="33">
        <f t="shared" si="2"/>
        <v>10836.354819285261</v>
      </c>
      <c r="K109" s="10"/>
    </row>
    <row r="110" spans="1:11" x14ac:dyDescent="0.25">
      <c r="A110" s="11" t="s">
        <v>173</v>
      </c>
      <c r="B110" s="33">
        <f t="shared" ref="B110:J110" si="3">B$14</f>
        <v>227889.2744710446</v>
      </c>
      <c r="C110" s="33">
        <f t="shared" si="3"/>
        <v>227434.40565972513</v>
      </c>
      <c r="D110" s="33">
        <f t="shared" si="3"/>
        <v>209322.21813049214</v>
      </c>
      <c r="E110" s="33">
        <f t="shared" si="3"/>
        <v>208700.46896772826</v>
      </c>
      <c r="F110" s="33">
        <f t="shared" si="3"/>
        <v>207060.38669686206</v>
      </c>
      <c r="G110" s="33">
        <f t="shared" si="3"/>
        <v>16799.411408289812</v>
      </c>
      <c r="H110" s="33">
        <f t="shared" si="3"/>
        <v>220395.81670313791</v>
      </c>
      <c r="I110" s="33">
        <f t="shared" si="3"/>
        <v>216419.06407506607</v>
      </c>
      <c r="J110" s="33">
        <f t="shared" si="3"/>
        <v>208498.87874752478</v>
      </c>
      <c r="K110" s="10"/>
    </row>
    <row r="111" spans="1:11" x14ac:dyDescent="0.25">
      <c r="A111" s="11" t="s">
        <v>174</v>
      </c>
      <c r="B111" s="33">
        <f t="shared" ref="B111:J111" si="4">B$33</f>
        <v>363538.53977405984</v>
      </c>
      <c r="C111" s="33">
        <f t="shared" si="4"/>
        <v>369999.8732096873</v>
      </c>
      <c r="D111" s="33">
        <f t="shared" si="4"/>
        <v>340534.20344909385</v>
      </c>
      <c r="E111" s="33">
        <f t="shared" si="4"/>
        <v>346362.48733615328</v>
      </c>
      <c r="F111" s="33">
        <f t="shared" si="4"/>
        <v>343640.58173822681</v>
      </c>
      <c r="G111" s="33">
        <f t="shared" si="4"/>
        <v>27329.990258221151</v>
      </c>
      <c r="H111" s="33">
        <f t="shared" si="4"/>
        <v>365772.26514802832</v>
      </c>
      <c r="I111" s="33">
        <f t="shared" si="4"/>
        <v>359172.38571990631</v>
      </c>
      <c r="J111" s="33">
        <f t="shared" si="4"/>
        <v>346027.92512631405</v>
      </c>
      <c r="K111" s="10"/>
    </row>
    <row r="112" spans="1:11" x14ac:dyDescent="0.25">
      <c r="A112" s="11" t="s">
        <v>212</v>
      </c>
      <c r="B112" s="33">
        <f t="shared" ref="B112:J112" si="5">B$15</f>
        <v>138.65230081665206</v>
      </c>
      <c r="C112" s="33">
        <f t="shared" si="5"/>
        <v>155.85620692702435</v>
      </c>
      <c r="D112" s="33">
        <f t="shared" si="5"/>
        <v>143.44429044821032</v>
      </c>
      <c r="E112" s="33">
        <f t="shared" si="5"/>
        <v>213.56520230552462</v>
      </c>
      <c r="F112" s="33">
        <f t="shared" si="5"/>
        <v>211.88689030312366</v>
      </c>
      <c r="G112" s="33">
        <f t="shared" si="5"/>
        <v>11.512297504450478</v>
      </c>
      <c r="H112" s="33">
        <f t="shared" si="5"/>
        <v>225.53316441648877</v>
      </c>
      <c r="I112" s="33">
        <f t="shared" si="5"/>
        <v>221.46371510602981</v>
      </c>
      <c r="J112" s="33">
        <f t="shared" si="5"/>
        <v>213.35891308934069</v>
      </c>
      <c r="K112" s="10"/>
    </row>
    <row r="113" spans="1:11" x14ac:dyDescent="0.25">
      <c r="A113" s="11" t="s">
        <v>175</v>
      </c>
      <c r="B113" s="33">
        <f t="shared" ref="B113:J113" si="6">B$34</f>
        <v>164118.78168140355</v>
      </c>
      <c r="C113" s="33">
        <f t="shared" si="6"/>
        <v>166539.55159492651</v>
      </c>
      <c r="D113" s="33">
        <f t="shared" si="6"/>
        <v>153276.84588964001</v>
      </c>
      <c r="E113" s="33">
        <f t="shared" si="6"/>
        <v>153673.15295598589</v>
      </c>
      <c r="F113" s="33">
        <f t="shared" si="6"/>
        <v>152465.50538855186</v>
      </c>
      <c r="G113" s="33">
        <f t="shared" si="6"/>
        <v>12301.421303780851</v>
      </c>
      <c r="H113" s="33">
        <f t="shared" si="6"/>
        <v>162284.82963456091</v>
      </c>
      <c r="I113" s="33">
        <f t="shared" si="6"/>
        <v>159356.61333536182</v>
      </c>
      <c r="J113" s="33">
        <f t="shared" si="6"/>
        <v>153524.71531759927</v>
      </c>
      <c r="K113" s="10"/>
    </row>
    <row r="114" spans="1:11" x14ac:dyDescent="0.25">
      <c r="A114" s="11" t="s">
        <v>176</v>
      </c>
      <c r="B114" s="33">
        <f t="shared" ref="B114:J114" si="7">B$35</f>
        <v>0</v>
      </c>
      <c r="C114" s="33">
        <f t="shared" si="7"/>
        <v>0</v>
      </c>
      <c r="D114" s="33">
        <f t="shared" si="7"/>
        <v>0</v>
      </c>
      <c r="E114" s="33">
        <f t="shared" si="7"/>
        <v>0</v>
      </c>
      <c r="F114" s="33">
        <f t="shared" si="7"/>
        <v>0</v>
      </c>
      <c r="G114" s="33">
        <f t="shared" si="7"/>
        <v>0</v>
      </c>
      <c r="H114" s="33">
        <f t="shared" si="7"/>
        <v>0</v>
      </c>
      <c r="I114" s="33">
        <f t="shared" si="7"/>
        <v>0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4414.5392544068472</v>
      </c>
      <c r="C115" s="33">
        <f t="shared" si="8"/>
        <v>4498.8810417209615</v>
      </c>
      <c r="D115" s="33">
        <f t="shared" si="8"/>
        <v>4140.6037755219604</v>
      </c>
      <c r="E115" s="33">
        <f t="shared" si="8"/>
        <v>4182.0618953643389</v>
      </c>
      <c r="F115" s="33">
        <f t="shared" si="8"/>
        <v>4149.1969688781755</v>
      </c>
      <c r="G115" s="33">
        <f t="shared" si="8"/>
        <v>332.30923561276126</v>
      </c>
      <c r="H115" s="33">
        <f t="shared" si="8"/>
        <v>4416.4201043286666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0</v>
      </c>
      <c r="C117" s="33">
        <f t="shared" si="10"/>
        <v>0</v>
      </c>
      <c r="D117" s="33">
        <f t="shared" si="10"/>
        <v>0</v>
      </c>
      <c r="E117" s="33">
        <f t="shared" si="10"/>
        <v>0</v>
      </c>
      <c r="F117" s="33">
        <f t="shared" si="10"/>
        <v>0</v>
      </c>
      <c r="G117" s="33">
        <f t="shared" si="10"/>
        <v>0</v>
      </c>
      <c r="H117" s="33">
        <f t="shared" si="10"/>
        <v>0</v>
      </c>
      <c r="I117" s="33">
        <f t="shared" si="10"/>
        <v>0</v>
      </c>
      <c r="J117" s="33">
        <f t="shared" si="10"/>
        <v>0</v>
      </c>
      <c r="K117" s="10"/>
    </row>
    <row r="118" spans="1:11" x14ac:dyDescent="0.25">
      <c r="A118" s="11" t="s">
        <v>179</v>
      </c>
      <c r="B118" s="33">
        <f t="shared" ref="B118:J118" si="11">B$53</f>
        <v>535854.79679837252</v>
      </c>
      <c r="C118" s="33">
        <f t="shared" si="11"/>
        <v>544456.01028056466</v>
      </c>
      <c r="D118" s="33">
        <f t="shared" si="11"/>
        <v>501097.18191414088</v>
      </c>
      <c r="E118" s="33">
        <f t="shared" si="11"/>
        <v>502857.88710573135</v>
      </c>
      <c r="F118" s="33">
        <f t="shared" si="11"/>
        <v>498906.15518348606</v>
      </c>
      <c r="G118" s="33">
        <f t="shared" si="11"/>
        <v>40216.169070320109</v>
      </c>
      <c r="H118" s="33">
        <f t="shared" si="11"/>
        <v>531037.49724405026</v>
      </c>
      <c r="I118" s="33">
        <f t="shared" si="11"/>
        <v>521455.62407440459</v>
      </c>
      <c r="J118" s="33">
        <f t="shared" si="11"/>
        <v>502372.16116225801</v>
      </c>
      <c r="K118" s="10"/>
    </row>
    <row r="119" spans="1:11" x14ac:dyDescent="0.25">
      <c r="A119" s="11" t="s">
        <v>180</v>
      </c>
      <c r="B119" s="33">
        <f t="shared" ref="B119:J119" si="12">B$54</f>
        <v>11251.005976854656</v>
      </c>
      <c r="C119" s="33">
        <f t="shared" si="12"/>
        <v>11390.832864228343</v>
      </c>
      <c r="D119" s="33">
        <f t="shared" si="12"/>
        <v>10483.701419658219</v>
      </c>
      <c r="E119" s="33">
        <f t="shared" si="12"/>
        <v>10495.743864173754</v>
      </c>
      <c r="F119" s="33">
        <f t="shared" si="12"/>
        <v>10413.262576439578</v>
      </c>
      <c r="G119" s="33">
        <f t="shared" si="12"/>
        <v>841.38231862571172</v>
      </c>
      <c r="H119" s="33">
        <f t="shared" si="12"/>
        <v>11083.9139571326</v>
      </c>
      <c r="I119" s="33">
        <f t="shared" si="12"/>
        <v>10883.919308333439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1097071.7271850661</v>
      </c>
      <c r="C120" s="33">
        <f t="shared" si="13"/>
        <v>1108983.3757074622</v>
      </c>
      <c r="D120" s="33">
        <f t="shared" si="13"/>
        <v>1020667.29701501</v>
      </c>
      <c r="E120" s="33">
        <f t="shared" si="13"/>
        <v>1025504.7744661208</v>
      </c>
      <c r="F120" s="33">
        <f t="shared" si="13"/>
        <v>1017445.7978494914</v>
      </c>
      <c r="G120" s="33">
        <f t="shared" si="13"/>
        <v>81914.906055758693</v>
      </c>
      <c r="H120" s="33">
        <f t="shared" si="13"/>
        <v>1082972.9488359576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7619.1229412183384</v>
      </c>
      <c r="C121" s="33">
        <f t="shared" si="14"/>
        <v>7596.9302305553374</v>
      </c>
      <c r="D121" s="33">
        <f t="shared" si="14"/>
        <v>6991.933706026929</v>
      </c>
      <c r="E121" s="33">
        <f t="shared" si="14"/>
        <v>6958.2270344770213</v>
      </c>
      <c r="F121" s="33">
        <f t="shared" si="14"/>
        <v>6903.5454860724876</v>
      </c>
      <c r="G121" s="33">
        <f t="shared" si="14"/>
        <v>561.14621713883105</v>
      </c>
      <c r="H121" s="33">
        <f t="shared" si="14"/>
        <v>7348.1585242942328</v>
      </c>
      <c r="I121" s="33">
        <f t="shared" si="14"/>
        <v>7215.5706686801859</v>
      </c>
      <c r="J121" s="33">
        <f t="shared" si="14"/>
        <v>6951.5058683625221</v>
      </c>
      <c r="K121" s="10"/>
    </row>
    <row r="122" spans="1:11" x14ac:dyDescent="0.25">
      <c r="A122" s="11" t="s">
        <v>214</v>
      </c>
      <c r="B122" s="33">
        <f t="shared" ref="B122:J122" si="15">B$17</f>
        <v>5754.2093181433456</v>
      </c>
      <c r="C122" s="33">
        <f t="shared" si="15"/>
        <v>5245.4130377680221</v>
      </c>
      <c r="D122" s="33">
        <f t="shared" si="15"/>
        <v>4827.6842234632923</v>
      </c>
      <c r="E122" s="33">
        <f t="shared" si="15"/>
        <v>3999.3789468333684</v>
      </c>
      <c r="F122" s="33">
        <f t="shared" si="15"/>
        <v>3967.949642732518</v>
      </c>
      <c r="G122" s="33">
        <f t="shared" si="15"/>
        <v>387.4517198585703</v>
      </c>
      <c r="H122" s="33">
        <f t="shared" si="15"/>
        <v>4223.4998016653981</v>
      </c>
      <c r="I122" s="33">
        <f t="shared" si="15"/>
        <v>4147.2923028699161</v>
      </c>
      <c r="J122" s="33">
        <f t="shared" si="15"/>
        <v>3995.5158233504317</v>
      </c>
      <c r="K122" s="10"/>
    </row>
    <row r="123" spans="1:11" x14ac:dyDescent="0.25">
      <c r="A123" s="11" t="s">
        <v>215</v>
      </c>
      <c r="B123" s="33">
        <f t="shared" ref="B123:J123" si="16">B$18</f>
        <v>166.58897935874302</v>
      </c>
      <c r="C123" s="33">
        <f t="shared" si="16"/>
        <v>152.89353604398516</v>
      </c>
      <c r="D123" s="33">
        <f t="shared" si="16"/>
        <v>140.71755770507286</v>
      </c>
      <c r="E123" s="33">
        <f t="shared" si="16"/>
        <v>113.98552949287284</v>
      </c>
      <c r="F123" s="33">
        <f t="shared" si="16"/>
        <v>113.0897689467599</v>
      </c>
      <c r="G123" s="33">
        <f t="shared" si="16"/>
        <v>11.293460223049872</v>
      </c>
      <c r="H123" s="33">
        <f t="shared" si="16"/>
        <v>120.37315483371518</v>
      </c>
      <c r="I123" s="33">
        <f t="shared" si="16"/>
        <v>118.20117958030532</v>
      </c>
      <c r="J123" s="33">
        <f t="shared" si="16"/>
        <v>113.87542735412762</v>
      </c>
      <c r="K123" s="10"/>
    </row>
    <row r="124" spans="1:11" x14ac:dyDescent="0.25">
      <c r="A124" s="11" t="s">
        <v>216</v>
      </c>
      <c r="B124" s="33">
        <f t="shared" ref="B124:J124" si="17">B$19</f>
        <v>561.83064244132697</v>
      </c>
      <c r="C124" s="33">
        <f t="shared" si="17"/>
        <v>734.7651299850329</v>
      </c>
      <c r="D124" s="33">
        <f t="shared" si="17"/>
        <v>676.25065946933967</v>
      </c>
      <c r="E124" s="33">
        <f t="shared" si="17"/>
        <v>957.47674937024647</v>
      </c>
      <c r="F124" s="33">
        <f t="shared" si="17"/>
        <v>949.95237412961603</v>
      </c>
      <c r="G124" s="33">
        <f t="shared" si="17"/>
        <v>54.273326286225831</v>
      </c>
      <c r="H124" s="33">
        <f t="shared" si="17"/>
        <v>1011.1327070585174</v>
      </c>
      <c r="I124" s="33">
        <f t="shared" si="17"/>
        <v>992.88814729202932</v>
      </c>
      <c r="J124" s="33">
        <f t="shared" si="17"/>
        <v>956.55189304529449</v>
      </c>
      <c r="K124" s="10"/>
    </row>
    <row r="125" spans="1:11" x14ac:dyDescent="0.25">
      <c r="A125" s="11" t="s">
        <v>217</v>
      </c>
      <c r="B125" s="33">
        <f t="shared" ref="B125:J125" si="18">B$56</f>
        <v>66531.237478338182</v>
      </c>
      <c r="C125" s="33">
        <f t="shared" si="18"/>
        <v>60982.844750748576</v>
      </c>
      <c r="D125" s="33">
        <f t="shared" si="18"/>
        <v>56126.355614957036</v>
      </c>
      <c r="E125" s="33">
        <f t="shared" si="18"/>
        <v>46816.550883512886</v>
      </c>
      <c r="F125" s="33">
        <f t="shared" si="18"/>
        <v>46448.640856923404</v>
      </c>
      <c r="G125" s="33">
        <f t="shared" si="18"/>
        <v>4504.489524546505</v>
      </c>
      <c r="H125" s="33">
        <f t="shared" si="18"/>
        <v>49440.099575393644</v>
      </c>
      <c r="I125" s="33">
        <f t="shared" si="18"/>
        <v>48548.018006606857</v>
      </c>
      <c r="J125" s="33">
        <f t="shared" si="18"/>
        <v>46771.329332989051</v>
      </c>
      <c r="K125" s="10"/>
    </row>
    <row r="126" spans="1:11" x14ac:dyDescent="0.25">
      <c r="A126" s="11" t="s">
        <v>181</v>
      </c>
      <c r="B126" s="33">
        <f t="shared" ref="B126:J126" si="19">B89</f>
        <v>-172.35593178604287</v>
      </c>
      <c r="C126" s="33">
        <f t="shared" si="19"/>
        <v>-172.01190797010273</v>
      </c>
      <c r="D126" s="33">
        <f t="shared" si="19"/>
        <v>-158.31340037017111</v>
      </c>
      <c r="E126" s="33">
        <f t="shared" si="19"/>
        <v>-157.84316254728935</v>
      </c>
      <c r="F126" s="33">
        <f t="shared" si="19"/>
        <v>-156.60274476695707</v>
      </c>
      <c r="G126" s="33">
        <f t="shared" si="19"/>
        <v>-12.70563616235817</v>
      </c>
      <c r="H126" s="33">
        <f t="shared" si="19"/>
        <v>-166.68852203679199</v>
      </c>
      <c r="I126" s="33">
        <f t="shared" si="19"/>
        <v>-163.68084690032563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-3258.4710484496727</v>
      </c>
      <c r="C128" s="33">
        <f t="shared" si="21"/>
        <v>-3251.9671142212305</v>
      </c>
      <c r="D128" s="33">
        <f t="shared" si="21"/>
        <v>-2992.9902982868948</v>
      </c>
      <c r="E128" s="33">
        <f t="shared" si="21"/>
        <v>-2984.1002280939629</v>
      </c>
      <c r="F128" s="33">
        <f t="shared" si="21"/>
        <v>-2960.6495386786864</v>
      </c>
      <c r="G128" s="33">
        <f t="shared" si="21"/>
        <v>-240.20610812845771</v>
      </c>
      <c r="H128" s="33">
        <f t="shared" si="21"/>
        <v>-3151.3259656186392</v>
      </c>
      <c r="I128" s="33">
        <f t="shared" si="21"/>
        <v>-3094.4644334754726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-706.10701791463714</v>
      </c>
      <c r="C129" s="33">
        <f t="shared" si="22"/>
        <v>-729.64189971687404</v>
      </c>
      <c r="D129" s="33">
        <f t="shared" si="22"/>
        <v>-671.53542774961136</v>
      </c>
      <c r="E129" s="33">
        <f t="shared" si="22"/>
        <v>-699.5388966346452</v>
      </c>
      <c r="F129" s="33">
        <f t="shared" si="22"/>
        <v>-694.04153791845943</v>
      </c>
      <c r="G129" s="33">
        <f t="shared" si="22"/>
        <v>-53.894899580008961</v>
      </c>
      <c r="H129" s="33">
        <f t="shared" si="22"/>
        <v>-738.74029704861391</v>
      </c>
      <c r="I129" s="33">
        <f t="shared" si="22"/>
        <v>-725.41070004583719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-11.45969531056924</v>
      </c>
      <c r="C130" s="33">
        <f t="shared" si="23"/>
        <v>-11.436821667234769</v>
      </c>
      <c r="D130" s="33">
        <f t="shared" si="23"/>
        <v>-10.526027813620239</v>
      </c>
      <c r="E130" s="33">
        <f t="shared" si="23"/>
        <v>-10.494762384470871</v>
      </c>
      <c r="F130" s="33">
        <f t="shared" si="23"/>
        <v>-10.412288809740254</v>
      </c>
      <c r="G130" s="33">
        <f t="shared" si="23"/>
        <v>-0.84477927529829033</v>
      </c>
      <c r="H130" s="33">
        <f t="shared" si="23"/>
        <v>-11.082877476372571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-200.61367301851541</v>
      </c>
      <c r="C131" s="33">
        <f t="shared" si="24"/>
        <v>-199.84216004244021</v>
      </c>
      <c r="D131" s="33">
        <f t="shared" si="24"/>
        <v>-183.92733542108945</v>
      </c>
      <c r="E131" s="33">
        <f t="shared" si="24"/>
        <v>-182.87832167690402</v>
      </c>
      <c r="F131" s="33">
        <f t="shared" si="24"/>
        <v>-181.44116394270438</v>
      </c>
      <c r="G131" s="33">
        <f t="shared" si="24"/>
        <v>-14.761313942522634</v>
      </c>
      <c r="H131" s="33">
        <f t="shared" si="24"/>
        <v>-193.12662430822306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-8436.0641273480978</v>
      </c>
      <c r="C132" s="33">
        <f t="shared" si="25"/>
        <v>-8419.2256759961037</v>
      </c>
      <c r="D132" s="33">
        <f t="shared" si="25"/>
        <v>-7748.7440316193843</v>
      </c>
      <c r="E132" s="33">
        <f t="shared" si="25"/>
        <v>-7725.727960238336</v>
      </c>
      <c r="F132" s="33">
        <f t="shared" si="25"/>
        <v>-7665.014970373988</v>
      </c>
      <c r="G132" s="33">
        <f t="shared" si="25"/>
        <v>-621.88495825872258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-75120.753696798609</v>
      </c>
      <c r="C133" s="33">
        <f t="shared" si="26"/>
        <v>-74563.053650042173</v>
      </c>
      <c r="D133" s="33">
        <f t="shared" si="26"/>
        <v>-68625.077790389842</v>
      </c>
      <c r="E133" s="33">
        <f t="shared" si="26"/>
        <v>-67593.825350823914</v>
      </c>
      <c r="F133" s="33">
        <f t="shared" si="26"/>
        <v>-67062.636153567917</v>
      </c>
      <c r="G133" s="33">
        <f t="shared" si="26"/>
        <v>-5507.5898059132651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4711424.8639668552</v>
      </c>
      <c r="C141" s="17">
        <f t="shared" si="27"/>
        <v>4713452.842715675</v>
      </c>
      <c r="D141" s="17">
        <f t="shared" si="27"/>
        <v>4338087.7278825659</v>
      </c>
      <c r="E141" s="17">
        <f t="shared" si="27"/>
        <v>4305735.4167408915</v>
      </c>
      <c r="F141" s="17">
        <f t="shared" si="27"/>
        <v>4271898.5961771132</v>
      </c>
      <c r="G141" s="17">
        <f t="shared" si="27"/>
        <v>348158.55247874593</v>
      </c>
      <c r="H141" s="17">
        <f t="shared" si="27"/>
        <v>4626564.5349136656</v>
      </c>
      <c r="I141" s="17">
        <f t="shared" si="27"/>
        <v>3475515.9299537712</v>
      </c>
      <c r="J141" s="17">
        <f t="shared" si="27"/>
        <v>3341676.2961180508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195" activePane="bottomRight" state="frozen"/>
      <selection pane="topRight" activeCell="B1" sqref="B1"/>
      <selection pane="bottomLeft" activeCell="A2" sqref="A2"/>
      <selection pane="bottomRight" activeCell="B207" sqref="B207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East Midlands in April 15 (DCP179)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1.5008868542263909E-2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1.5008868542263909E-2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1.5008868542263909E-2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1.5008868542263909E-2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319792.50787414092</v>
      </c>
      <c r="I70" s="17">
        <f>Loads!$F$313*Input!$E$58*I$52*LAFs!I$248</f>
        <v>1570111.3634466368</v>
      </c>
      <c r="J70" s="17">
        <f>Loads!$F$313*Input!$E$58*J$52*LAFs!J$248</f>
        <v>1512650.7463031185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44502.998065764012</v>
      </c>
      <c r="I71" s="17">
        <f>Loads!$F$314*Input!$E$58*I$53*LAFs!I$249</f>
        <v>43700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39568.83456707195</v>
      </c>
      <c r="D72" s="17">
        <f>Loads!$F$315*Input!$E$58*D$54*LAFs!D$250</f>
        <v>0</v>
      </c>
      <c r="E72" s="17">
        <f>Loads!$F$315*Input!$E$58*E$54*LAFs!E$250</f>
        <v>483840.88257632847</v>
      </c>
      <c r="F72" s="17">
        <f>Loads!$F$315*Input!$E$58*F$54*LAFs!F$250</f>
        <v>2400192.9833108634</v>
      </c>
      <c r="G72" s="17">
        <f>Loads!$F$315*Input!$E$58*G$54*LAFs!G$250</f>
        <v>194734.63770238752</v>
      </c>
      <c r="H72" s="17">
        <f>Loads!$F$315*Input!$E$58*H$54*LAFs!H$250</f>
        <v>2554774.0021194285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1436057.6141735597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964391.47926426714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337041.24850195053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431889.79096665513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190786.44024915327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0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99.328127216935755</v>
      </c>
      <c r="D90" s="17">
        <f>Multi!$B$127/Input!$C$168*D$49*LAFs!D$245/(24*Input!$F$58)*1000</f>
        <v>0</v>
      </c>
      <c r="E90" s="17">
        <f>Multi!$B$127/Input!$C$168*E$49*LAFs!E$245/(24*Input!$F$58)*1000</f>
        <v>1214.5672032829939</v>
      </c>
      <c r="F90" s="17">
        <f>Multi!$B$127/Input!$C$168*F$49*LAFs!F$245/(24*Input!$F$58)*1000</f>
        <v>6025.1123542034566</v>
      </c>
      <c r="G90" s="17">
        <f>Multi!$B$127/Input!$C$168*G$49*LAFs!G$245/(24*Input!$F$58)*1000</f>
        <v>488.83488934857388</v>
      </c>
      <c r="H90" s="17">
        <f>Multi!$B$127/Input!$C$168*H$49*LAFs!H$245/(24*Input!$F$58)*1000</f>
        <v>6413.1511546769498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0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1436057.6141735597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964391.47926426714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337041.24850195053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431889.79096665513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190786.44024915327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0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99.328127216935755</v>
      </c>
      <c r="D107" s="33">
        <f t="shared" si="14"/>
        <v>0</v>
      </c>
      <c r="E107" s="33">
        <f t="shared" si="14"/>
        <v>1214.5672032829939</v>
      </c>
      <c r="F107" s="33">
        <f t="shared" si="14"/>
        <v>6025.1123542034566</v>
      </c>
      <c r="G107" s="33">
        <f t="shared" si="14"/>
        <v>488.83488934857388</v>
      </c>
      <c r="H107" s="33">
        <f t="shared" si="14"/>
        <v>6413.1511546769498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0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319792.50787414092</v>
      </c>
      <c r="I110" s="33">
        <f t="shared" si="17"/>
        <v>1570111.3634466368</v>
      </c>
      <c r="J110" s="33">
        <f t="shared" si="17"/>
        <v>1512650.7463031185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44502.998065764012</v>
      </c>
      <c r="I111" s="33">
        <f t="shared" si="18"/>
        <v>43700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39568.83456707195</v>
      </c>
      <c r="D112" s="33">
        <f t="shared" si="19"/>
        <v>0</v>
      </c>
      <c r="E112" s="33">
        <f t="shared" si="19"/>
        <v>483840.88257632847</v>
      </c>
      <c r="F112" s="33">
        <f t="shared" si="19"/>
        <v>2400192.9833108634</v>
      </c>
      <c r="G112" s="33">
        <f t="shared" si="19"/>
        <v>194734.63770238752</v>
      </c>
      <c r="H112" s="33">
        <f t="shared" si="19"/>
        <v>2554774.0021194285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39668.162694288883</v>
      </c>
      <c r="D125" s="17">
        <f t="shared" si="20"/>
        <v>0</v>
      </c>
      <c r="E125" s="17">
        <f t="shared" si="20"/>
        <v>485055.44977961149</v>
      </c>
      <c r="F125" s="17">
        <f t="shared" si="20"/>
        <v>2406218.095665067</v>
      </c>
      <c r="G125" s="17">
        <f t="shared" si="20"/>
        <v>195223.47259173609</v>
      </c>
      <c r="H125" s="17">
        <f t="shared" si="20"/>
        <v>2925482.6592140105</v>
      </c>
      <c r="I125" s="17">
        <f t="shared" si="20"/>
        <v>1613811.3634466368</v>
      </c>
      <c r="J125" s="17">
        <f t="shared" si="20"/>
        <v>4872817.3194587044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1285878.7086390734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775535.41504780483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10836.354819285261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208498.87874752478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346027.92512631405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213.35891308934069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153524.71531759927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0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67.523114142473219</v>
      </c>
      <c r="D142" s="6">
        <f>SMD!D$115*D49</f>
        <v>0</v>
      </c>
      <c r="E142" s="6">
        <f>SMD!E$115*E49</f>
        <v>836.41237907286779</v>
      </c>
      <c r="F142" s="6">
        <f>SMD!F$115*F49</f>
        <v>4149.1969688781755</v>
      </c>
      <c r="G142" s="6">
        <f>SMD!G$115*G49</f>
        <v>332.30923561276126</v>
      </c>
      <c r="H142" s="6">
        <f>SMD!H$115*H49</f>
        <v>4416.4201043286666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0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106207.49944881006</v>
      </c>
      <c r="I145" s="6">
        <f>SMD!I$118*I52</f>
        <v>521455.62407440459</v>
      </c>
      <c r="J145" s="6">
        <f>SMD!J$118*J52</f>
        <v>502372.16116225801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11083.9139571326</v>
      </c>
      <c r="I146" s="6">
        <f>SMD!I$119*I53</f>
        <v>10883.919308333439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16644.585701549368</v>
      </c>
      <c r="D147" s="6">
        <f>SMD!D$120*D54</f>
        <v>0</v>
      </c>
      <c r="E147" s="6">
        <f>SMD!E$120*E54</f>
        <v>205100.95489322417</v>
      </c>
      <c r="F147" s="6">
        <f>SMD!F$120*F54</f>
        <v>1017445.7978494914</v>
      </c>
      <c r="G147" s="6">
        <f>SMD!G$120*G54</f>
        <v>81914.906055758693</v>
      </c>
      <c r="H147" s="6">
        <f>SMD!H$120*H54</f>
        <v>1082972.9488359576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16712.108815691841</v>
      </c>
      <c r="D160" s="17">
        <f t="shared" si="21"/>
        <v>0</v>
      </c>
      <c r="E160" s="17">
        <f t="shared" si="21"/>
        <v>205937.36727229704</v>
      </c>
      <c r="F160" s="17">
        <f t="shared" si="21"/>
        <v>1021594.9948183695</v>
      </c>
      <c r="G160" s="17">
        <f t="shared" si="21"/>
        <v>82247.215291371453</v>
      </c>
      <c r="H160" s="17">
        <f t="shared" si="21"/>
        <v>1204680.7823462288</v>
      </c>
      <c r="I160" s="17">
        <f t="shared" si="21"/>
        <v>532339.54338273802</v>
      </c>
      <c r="J160" s="17">
        <f t="shared" si="21"/>
        <v>3282887.5177729493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0.48430833925261463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2.4713742436156094E-2</v>
      </c>
      <c r="C190" s="10"/>
    </row>
    <row r="191" spans="1:11" x14ac:dyDescent="0.25">
      <c r="A191" s="11" t="s">
        <v>140</v>
      </c>
      <c r="B191" s="29">
        <f>SUMPRODUCT(DRM!D$48:D$55,$C$174:$C$181)</f>
        <v>7.0839672179421997E-2</v>
      </c>
      <c r="C191" s="10"/>
    </row>
    <row r="192" spans="1:11" x14ac:dyDescent="0.25">
      <c r="A192" s="11" t="s">
        <v>141</v>
      </c>
      <c r="B192" s="29">
        <f>SUMPRODUCT(DRM!D$48:D$55,$D$174:$D$181)</f>
        <v>7.0839672179421997E-2</v>
      </c>
      <c r="C192" s="10"/>
    </row>
    <row r="193" spans="1:11" x14ac:dyDescent="0.25">
      <c r="A193" s="11" t="s">
        <v>142</v>
      </c>
      <c r="B193" s="29">
        <f>SUMPRODUCT(DRM!D$48:D$55,$E$174:$E$181)</f>
        <v>0.15545489876905783</v>
      </c>
      <c r="C193" s="10"/>
    </row>
    <row r="194" spans="1:11" x14ac:dyDescent="0.25">
      <c r="A194" s="11" t="s">
        <v>143</v>
      </c>
      <c r="B194" s="29">
        <f>SUMPRODUCT(DRM!D$48:D$55,$F$174:$F$181)</f>
        <v>0.15545489876905783</v>
      </c>
      <c r="C194" s="10"/>
    </row>
    <row r="195" spans="1:11" x14ac:dyDescent="0.25">
      <c r="A195" s="11" t="s">
        <v>148</v>
      </c>
      <c r="B195" s="29">
        <f>SUMPRODUCT(DRM!D$48:D$55,$G$174:$G$181)</f>
        <v>7.0839672179421997E-2</v>
      </c>
      <c r="C195" s="10"/>
    </row>
    <row r="196" spans="1:11" x14ac:dyDescent="0.25">
      <c r="A196" s="11" t="s">
        <v>144</v>
      </c>
      <c r="B196" s="29">
        <f>SUMPRODUCT(DRM!D$48:D$55,$H$174:$H$181)</f>
        <v>0.54830956435053779</v>
      </c>
      <c r="C196" s="10"/>
    </row>
    <row r="197" spans="1:11" x14ac:dyDescent="0.25">
      <c r="A197" s="11" t="s">
        <v>145</v>
      </c>
      <c r="B197" s="29">
        <f>SUMPRODUCT(DRM!D$48:D$55,$I$174:$I$181)</f>
        <v>0.54830956435053779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2.4713742436156094E-2</v>
      </c>
      <c r="C207" s="31">
        <f>$B$191</f>
        <v>7.0839672179421997E-2</v>
      </c>
      <c r="D207" s="31">
        <f>$B$192</f>
        <v>7.0839672179421997E-2</v>
      </c>
      <c r="E207" s="31">
        <f>$B$193</f>
        <v>0.15545489876905783</v>
      </c>
      <c r="F207" s="31">
        <f>$B$194</f>
        <v>0.15545489876905783</v>
      </c>
      <c r="G207" s="31">
        <f>$B$195</f>
        <v>7.0839672179421997E-2</v>
      </c>
      <c r="H207" s="31">
        <f>$B$196</f>
        <v>0.54830956435053779</v>
      </c>
      <c r="I207" s="31">
        <f>$B$197</f>
        <v>0.54830956435053779</v>
      </c>
      <c r="J207" s="31">
        <f>$B169</f>
        <v>0.48430833925261463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4711424.8639668552</v>
      </c>
      <c r="C218" s="17">
        <f>SMD!C141-C160+C125/(1+C207)</f>
        <v>4733784.713241498</v>
      </c>
      <c r="D218" s="17">
        <f>SMD!D141-D160+D125/(1+D207)</f>
        <v>4338087.7278825659</v>
      </c>
      <c r="E218" s="17">
        <f>SMD!E141-E160+E125/(1+E207)</f>
        <v>4519594.1404249407</v>
      </c>
      <c r="F218" s="17">
        <f>SMD!F141-F160+F125/(1+F207)</f>
        <v>5332789.1213288326</v>
      </c>
      <c r="G218" s="17">
        <f>SMD!G141-G160+G125/(1+G207)</f>
        <v>448220.11567557557</v>
      </c>
      <c r="H218" s="17">
        <f>SMD!H141-H160+H125/(1+H207)</f>
        <v>5311352.5813937634</v>
      </c>
      <c r="I218" s="17">
        <f>SMD!I141-I160+I125/(1+I207)</f>
        <v>3985481.7501780675</v>
      </c>
      <c r="J218" s="17">
        <f>SMD!J141-J160+J125/(1+J207)</f>
        <v>3341676.2961180508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2014-11-19T15:45:58+00:00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2014-11-19T00:00:00+00:00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pre-release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2" ma:contentTypeDescription="Create a new document." ma:contentTypeScope="" ma:versionID="2bd73b99a261c4fe1bbf43baf143f4b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F6D246-2408-4FAA-A3F5-2EA04800A3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5DF0D-49C2-4732-8105-8B5AE335B0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6EF0DD-8939-4EA8-BD89-A85D8048609F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4.xml><?xml version="1.0" encoding="utf-8"?>
<ds:datastoreItem xmlns:ds="http://schemas.openxmlformats.org/officeDocument/2006/customXml" ds:itemID="{490C58F0-F6CC-4E39-B731-DCC80B124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Model_1 April 2015 Pre-Release</dc:title>
  <dc:creator/>
  <cp:lastModifiedBy>Wornell, Dave I.</cp:lastModifiedBy>
  <dcterms:created xsi:type="dcterms:W3CDTF">2014-04-25T12:02:24Z</dcterms:created>
  <dcterms:modified xsi:type="dcterms:W3CDTF">2015-01-06T10:51:21Z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