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345" windowWidth="14250" windowHeight="966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definedNames>
    <definedName name="_xlnm.Print_Area" localSheetId="1">'Detailed Breakdown'!$B$1:$AV$49</definedName>
  </definedNames>
  <calcPr calcId="145621"/>
</workbook>
</file>

<file path=xl/calcChain.xml><?xml version="1.0" encoding="utf-8"?>
<calcChain xmlns="http://schemas.openxmlformats.org/spreadsheetml/2006/main">
  <c r="M7" i="3" l="1"/>
  <c r="P7" i="3"/>
  <c r="M8" i="3"/>
  <c r="P8" i="3"/>
  <c r="M9" i="3"/>
  <c r="P9" i="3"/>
  <c r="M10" i="3"/>
  <c r="P10" i="3"/>
  <c r="M11" i="3"/>
  <c r="P11" i="3"/>
  <c r="M12" i="3"/>
  <c r="P12" i="3"/>
  <c r="M13" i="3"/>
  <c r="P13" i="3"/>
  <c r="M14" i="3"/>
  <c r="P14" i="3"/>
  <c r="M15" i="3"/>
  <c r="P15" i="3"/>
  <c r="M16" i="3"/>
  <c r="P16" i="3"/>
  <c r="M17" i="3"/>
  <c r="P17" i="3"/>
  <c r="M19" i="3"/>
  <c r="P19" i="3"/>
  <c r="M20" i="3"/>
  <c r="P20" i="3"/>
  <c r="M21" i="3"/>
  <c r="P21" i="3"/>
  <c r="M22" i="3"/>
  <c r="P22" i="3"/>
  <c r="M23" i="3"/>
  <c r="P23" i="3"/>
  <c r="M24" i="3"/>
  <c r="P24" i="3"/>
  <c r="M25" i="3"/>
  <c r="P25" i="3"/>
  <c r="M26" i="3"/>
  <c r="P26" i="3"/>
  <c r="M27" i="3"/>
  <c r="P27" i="3"/>
  <c r="M28" i="3"/>
  <c r="P28" i="3"/>
  <c r="M29" i="3"/>
  <c r="P29" i="3"/>
  <c r="M30" i="3"/>
  <c r="P30" i="3"/>
  <c r="M31" i="3"/>
  <c r="P31" i="3"/>
  <c r="P6" i="3"/>
  <c r="M6" i="3"/>
  <c r="H6" i="3" l="1"/>
  <c r="J31" i="3"/>
  <c r="I31" i="3"/>
  <c r="K31" i="3" s="1"/>
  <c r="H31" i="3"/>
  <c r="G31" i="3"/>
  <c r="F31" i="3"/>
  <c r="E31" i="3"/>
  <c r="J30" i="3"/>
  <c r="I30" i="3"/>
  <c r="K30" i="3" s="1"/>
  <c r="H30" i="3"/>
  <c r="G30" i="3"/>
  <c r="F30" i="3"/>
  <c r="E30" i="3"/>
  <c r="J29" i="3"/>
  <c r="I29" i="3"/>
  <c r="K29" i="3" s="1"/>
  <c r="H29" i="3"/>
  <c r="G29" i="3"/>
  <c r="F29" i="3"/>
  <c r="E29" i="3"/>
  <c r="K28" i="3"/>
  <c r="J28" i="3"/>
  <c r="I28" i="3"/>
  <c r="H28" i="3"/>
  <c r="G28" i="3"/>
  <c r="F28" i="3"/>
  <c r="E28" i="3"/>
  <c r="J27" i="3"/>
  <c r="I27" i="3"/>
  <c r="K27" i="3" s="1"/>
  <c r="H27" i="3"/>
  <c r="G27" i="3"/>
  <c r="F27" i="3"/>
  <c r="E27" i="3"/>
  <c r="J26" i="3"/>
  <c r="I26" i="3"/>
  <c r="K26" i="3" s="1"/>
  <c r="H26" i="3"/>
  <c r="G26" i="3"/>
  <c r="F26" i="3"/>
  <c r="E26" i="3"/>
  <c r="J25" i="3"/>
  <c r="I25" i="3"/>
  <c r="K25" i="3" s="1"/>
  <c r="H25" i="3"/>
  <c r="G25" i="3"/>
  <c r="F25" i="3"/>
  <c r="E25" i="3"/>
  <c r="J24" i="3"/>
  <c r="I24" i="3"/>
  <c r="K24" i="3" s="1"/>
  <c r="H24" i="3"/>
  <c r="G24" i="3"/>
  <c r="F24" i="3"/>
  <c r="E24" i="3"/>
  <c r="J23" i="3"/>
  <c r="I23" i="3"/>
  <c r="K23" i="3" s="1"/>
  <c r="H23" i="3"/>
  <c r="G23" i="3"/>
  <c r="F23" i="3"/>
  <c r="E23" i="3"/>
  <c r="J22" i="3"/>
  <c r="I22" i="3"/>
  <c r="K22" i="3" s="1"/>
  <c r="H22" i="3"/>
  <c r="G22" i="3"/>
  <c r="F22" i="3"/>
  <c r="E22" i="3"/>
  <c r="K21" i="3"/>
  <c r="J21" i="3"/>
  <c r="I21" i="3"/>
  <c r="H21" i="3"/>
  <c r="G21" i="3"/>
  <c r="F21" i="3"/>
  <c r="E21" i="3"/>
  <c r="K20" i="3"/>
  <c r="J20" i="3"/>
  <c r="I20" i="3"/>
  <c r="H20" i="3"/>
  <c r="G20" i="3"/>
  <c r="F20" i="3"/>
  <c r="E20" i="3"/>
  <c r="J19" i="3"/>
  <c r="I19" i="3"/>
  <c r="K19" i="3" s="1"/>
  <c r="H19" i="3"/>
  <c r="G19" i="3"/>
  <c r="F19" i="3"/>
  <c r="E19" i="3"/>
  <c r="J17" i="3"/>
  <c r="I17" i="3"/>
  <c r="K17" i="3" s="1"/>
  <c r="H17" i="3"/>
  <c r="G17" i="3"/>
  <c r="F17" i="3"/>
  <c r="E17" i="3"/>
  <c r="K16" i="3"/>
  <c r="J16" i="3"/>
  <c r="I16" i="3"/>
  <c r="H16" i="3"/>
  <c r="G16" i="3"/>
  <c r="F16" i="3"/>
  <c r="E16" i="3"/>
  <c r="J15" i="3"/>
  <c r="I15" i="3"/>
  <c r="K15" i="3" s="1"/>
  <c r="H15" i="3"/>
  <c r="G15" i="3"/>
  <c r="F15" i="3"/>
  <c r="E15" i="3"/>
  <c r="J14" i="3"/>
  <c r="I14" i="3"/>
  <c r="K14" i="3" s="1"/>
  <c r="H14" i="3"/>
  <c r="G14" i="3"/>
  <c r="F14" i="3"/>
  <c r="E14" i="3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J11" i="3"/>
  <c r="I11" i="3"/>
  <c r="K11" i="3" s="1"/>
  <c r="H11" i="3"/>
  <c r="G11" i="3"/>
  <c r="F11" i="3"/>
  <c r="E11" i="3"/>
  <c r="J10" i="3"/>
  <c r="I10" i="3"/>
  <c r="K10" i="3" s="1"/>
  <c r="H10" i="3"/>
  <c r="G10" i="3"/>
  <c r="F10" i="3"/>
  <c r="E10" i="3"/>
  <c r="K9" i="3"/>
  <c r="J9" i="3"/>
  <c r="I9" i="3"/>
  <c r="H9" i="3"/>
  <c r="G9" i="3"/>
  <c r="F9" i="3"/>
  <c r="E9" i="3"/>
  <c r="K8" i="3"/>
  <c r="J8" i="3"/>
  <c r="I8" i="3"/>
  <c r="H8" i="3"/>
  <c r="G8" i="3"/>
  <c r="F8" i="3"/>
  <c r="E8" i="3"/>
  <c r="J7" i="3"/>
  <c r="I7" i="3"/>
  <c r="K7" i="3" s="1"/>
  <c r="H7" i="3"/>
  <c r="G7" i="3"/>
  <c r="F7" i="3"/>
  <c r="E7" i="3"/>
  <c r="J6" i="3"/>
  <c r="I6" i="3"/>
  <c r="G6" i="3"/>
  <c r="F6" i="3"/>
  <c r="E6" i="3"/>
  <c r="AP49" i="2" l="1"/>
  <c r="AP48" i="2"/>
  <c r="AP47" i="2"/>
  <c r="AP46" i="2"/>
  <c r="AP45" i="2"/>
  <c r="AP44" i="2"/>
  <c r="AP43" i="2"/>
  <c r="AP42" i="2"/>
  <c r="AP39" i="2"/>
  <c r="AP38" i="2"/>
  <c r="AP37" i="2"/>
  <c r="AP36" i="2"/>
  <c r="AP35" i="2"/>
  <c r="AP34" i="2"/>
  <c r="AP33" i="2"/>
  <c r="AP32" i="2"/>
  <c r="AP31" i="2"/>
  <c r="AN49" i="2"/>
  <c r="AN48" i="2"/>
  <c r="AN47" i="2"/>
  <c r="AN46" i="2"/>
  <c r="AN45" i="2"/>
  <c r="AN44" i="2"/>
  <c r="AN43" i="2"/>
  <c r="AN42" i="2"/>
  <c r="AN39" i="2"/>
  <c r="AN38" i="2"/>
  <c r="AN37" i="2"/>
  <c r="AN36" i="2"/>
  <c r="AN35" i="2"/>
  <c r="AN34" i="2"/>
  <c r="AN33" i="2"/>
  <c r="AN32" i="2"/>
  <c r="AN31" i="2"/>
  <c r="AL49" i="2"/>
  <c r="AL48" i="2"/>
  <c r="AL47" i="2"/>
  <c r="AL46" i="2"/>
  <c r="AL45" i="2"/>
  <c r="AL44" i="2"/>
  <c r="AL43" i="2"/>
  <c r="AL42" i="2"/>
  <c r="AL39" i="2"/>
  <c r="AL38" i="2"/>
  <c r="AL37" i="2"/>
  <c r="AL36" i="2"/>
  <c r="AL35" i="2"/>
  <c r="AL34" i="2"/>
  <c r="AL33" i="2"/>
  <c r="AL32" i="2"/>
  <c r="AL31" i="2"/>
  <c r="AJ49" i="2"/>
  <c r="AJ48" i="2"/>
  <c r="AJ47" i="2"/>
  <c r="AJ46" i="2"/>
  <c r="AJ45" i="2"/>
  <c r="AJ44" i="2"/>
  <c r="AJ43" i="2"/>
  <c r="AJ42" i="2"/>
  <c r="AJ39" i="2"/>
  <c r="AJ38" i="2"/>
  <c r="AJ37" i="2"/>
  <c r="AJ36" i="2"/>
  <c r="AJ35" i="2"/>
  <c r="AJ34" i="2"/>
  <c r="AJ33" i="2"/>
  <c r="AJ32" i="2"/>
  <c r="AJ31" i="2"/>
  <c r="AH49" i="2"/>
  <c r="AH48" i="2"/>
  <c r="AH47" i="2"/>
  <c r="AH46" i="2"/>
  <c r="AH45" i="2"/>
  <c r="AH44" i="2"/>
  <c r="AH43" i="2"/>
  <c r="AH42" i="2"/>
  <c r="AH39" i="2"/>
  <c r="AH38" i="2"/>
  <c r="AH37" i="2"/>
  <c r="AH36" i="2"/>
  <c r="AH35" i="2"/>
  <c r="AH34" i="2"/>
  <c r="AH33" i="2"/>
  <c r="AH32" i="2"/>
  <c r="AH31" i="2"/>
  <c r="AF49" i="2"/>
  <c r="AF48" i="2"/>
  <c r="AF47" i="2"/>
  <c r="AF46" i="2"/>
  <c r="AF45" i="2"/>
  <c r="AF44" i="2"/>
  <c r="AF43" i="2"/>
  <c r="AF42" i="2"/>
  <c r="AF39" i="2"/>
  <c r="AF38" i="2"/>
  <c r="AF37" i="2"/>
  <c r="AF36" i="2"/>
  <c r="AF35" i="2"/>
  <c r="AF34" i="2"/>
  <c r="AF33" i="2"/>
  <c r="AF32" i="2"/>
  <c r="AF31" i="2"/>
  <c r="AD49" i="2"/>
  <c r="AD48" i="2"/>
  <c r="AD47" i="2"/>
  <c r="AD46" i="2"/>
  <c r="AD45" i="2"/>
  <c r="AD44" i="2"/>
  <c r="AD43" i="2"/>
  <c r="AD42" i="2"/>
  <c r="AD39" i="2"/>
  <c r="AD38" i="2"/>
  <c r="AD37" i="2"/>
  <c r="AD36" i="2"/>
  <c r="AD35" i="2"/>
  <c r="AD34" i="2"/>
  <c r="AD33" i="2"/>
  <c r="AD32" i="2"/>
  <c r="AD31" i="2"/>
  <c r="AB49" i="2"/>
  <c r="AB48" i="2"/>
  <c r="AB47" i="2"/>
  <c r="AB46" i="2"/>
  <c r="AB45" i="2"/>
  <c r="AB44" i="2"/>
  <c r="AB43" i="2"/>
  <c r="AB42" i="2"/>
  <c r="AB39" i="2"/>
  <c r="AB38" i="2"/>
  <c r="AB37" i="2"/>
  <c r="AB36" i="2"/>
  <c r="AB35" i="2"/>
  <c r="AB34" i="2"/>
  <c r="AB33" i="2"/>
  <c r="AB32" i="2"/>
  <c r="AB31" i="2"/>
  <c r="Z49" i="2"/>
  <c r="Z48" i="2"/>
  <c r="Z47" i="2"/>
  <c r="Z46" i="2"/>
  <c r="Z45" i="2"/>
  <c r="Z44" i="2"/>
  <c r="Z43" i="2"/>
  <c r="Z42" i="2"/>
  <c r="Z39" i="2"/>
  <c r="Z38" i="2"/>
  <c r="Z37" i="2"/>
  <c r="Z36" i="2"/>
  <c r="Z35" i="2"/>
  <c r="Z34" i="2"/>
  <c r="Z33" i="2"/>
  <c r="Z32" i="2"/>
  <c r="Z31" i="2"/>
  <c r="X49" i="2"/>
  <c r="X48" i="2"/>
  <c r="X47" i="2"/>
  <c r="X46" i="2"/>
  <c r="X45" i="2"/>
  <c r="X44" i="2"/>
  <c r="X43" i="2"/>
  <c r="X42" i="2"/>
  <c r="X39" i="2"/>
  <c r="X38" i="2"/>
  <c r="X37" i="2"/>
  <c r="X36" i="2"/>
  <c r="X35" i="2"/>
  <c r="X34" i="2"/>
  <c r="X33" i="2"/>
  <c r="X32" i="2"/>
  <c r="X31" i="2"/>
  <c r="V49" i="2"/>
  <c r="V48" i="2"/>
  <c r="V47" i="2"/>
  <c r="V46" i="2"/>
  <c r="V45" i="2"/>
  <c r="V44" i="2"/>
  <c r="V43" i="2"/>
  <c r="V42" i="2"/>
  <c r="V39" i="2"/>
  <c r="V38" i="2"/>
  <c r="V37" i="2"/>
  <c r="V36" i="2"/>
  <c r="V35" i="2"/>
  <c r="V34" i="2"/>
  <c r="V33" i="2"/>
  <c r="V32" i="2"/>
  <c r="V31" i="2"/>
  <c r="T49" i="2"/>
  <c r="T48" i="2"/>
  <c r="T47" i="2"/>
  <c r="T46" i="2"/>
  <c r="T45" i="2"/>
  <c r="T44" i="2"/>
  <c r="T43" i="2"/>
  <c r="T42" i="2"/>
  <c r="T39" i="2"/>
  <c r="T38" i="2"/>
  <c r="T37" i="2"/>
  <c r="T36" i="2"/>
  <c r="T35" i="2"/>
  <c r="T34" i="2"/>
  <c r="T33" i="2"/>
  <c r="T32" i="2"/>
  <c r="T31" i="2"/>
  <c r="R49" i="2"/>
  <c r="R48" i="2"/>
  <c r="R47" i="2"/>
  <c r="R46" i="2"/>
  <c r="R45" i="2"/>
  <c r="R44" i="2"/>
  <c r="R43" i="2"/>
  <c r="R42" i="2"/>
  <c r="R39" i="2"/>
  <c r="R38" i="2"/>
  <c r="R37" i="2"/>
  <c r="R36" i="2"/>
  <c r="R35" i="2"/>
  <c r="R34" i="2"/>
  <c r="R33" i="2"/>
  <c r="R32" i="2"/>
  <c r="R31" i="2"/>
  <c r="P49" i="2"/>
  <c r="P48" i="2"/>
  <c r="P47" i="2"/>
  <c r="P46" i="2"/>
  <c r="P45" i="2"/>
  <c r="P44" i="2"/>
  <c r="P43" i="2"/>
  <c r="P42" i="2"/>
  <c r="P39" i="2"/>
  <c r="P38" i="2"/>
  <c r="P37" i="2"/>
  <c r="P36" i="2"/>
  <c r="P35" i="2"/>
  <c r="P34" i="2"/>
  <c r="P33" i="2"/>
  <c r="P32" i="2"/>
  <c r="P31" i="2"/>
  <c r="N49" i="2"/>
  <c r="N48" i="2"/>
  <c r="N47" i="2"/>
  <c r="N46" i="2"/>
  <c r="N45" i="2"/>
  <c r="N44" i="2"/>
  <c r="N43" i="2"/>
  <c r="N42" i="2"/>
  <c r="N39" i="2"/>
  <c r="N38" i="2"/>
  <c r="N37" i="2"/>
  <c r="N36" i="2"/>
  <c r="N35" i="2"/>
  <c r="N34" i="2"/>
  <c r="N33" i="2"/>
  <c r="N32" i="2"/>
  <c r="N31" i="2"/>
  <c r="L49" i="2"/>
  <c r="L48" i="2"/>
  <c r="L47" i="2"/>
  <c r="L46" i="2"/>
  <c r="L45" i="2"/>
  <c r="L44" i="2"/>
  <c r="L43" i="2"/>
  <c r="L42" i="2"/>
  <c r="L39" i="2"/>
  <c r="L38" i="2"/>
  <c r="L37" i="2"/>
  <c r="L36" i="2"/>
  <c r="L35" i="2"/>
  <c r="L34" i="2"/>
  <c r="L33" i="2"/>
  <c r="L32" i="2"/>
  <c r="L31" i="2"/>
  <c r="J49" i="2"/>
  <c r="J48" i="2"/>
  <c r="J47" i="2"/>
  <c r="J46" i="2"/>
  <c r="J45" i="2"/>
  <c r="J44" i="2"/>
  <c r="J43" i="2"/>
  <c r="J42" i="2"/>
  <c r="J39" i="2"/>
  <c r="J38" i="2"/>
  <c r="J37" i="2"/>
  <c r="J36" i="2"/>
  <c r="J35" i="2"/>
  <c r="J34" i="2"/>
  <c r="J33" i="2"/>
  <c r="J32" i="2"/>
  <c r="J31" i="2"/>
  <c r="H49" i="2"/>
  <c r="H48" i="2"/>
  <c r="H47" i="2"/>
  <c r="H46" i="2"/>
  <c r="H45" i="2"/>
  <c r="H44" i="2"/>
  <c r="H43" i="2"/>
  <c r="H42" i="2"/>
  <c r="H39" i="2"/>
  <c r="H38" i="2"/>
  <c r="H37" i="2"/>
  <c r="H36" i="2"/>
  <c r="H35" i="2"/>
  <c r="H34" i="2"/>
  <c r="H33" i="2"/>
  <c r="H32" i="2"/>
  <c r="H31" i="2"/>
  <c r="F49" i="2"/>
  <c r="F33" i="2"/>
  <c r="F34" i="2"/>
  <c r="F35" i="2"/>
  <c r="F36" i="2"/>
  <c r="F37" i="2"/>
  <c r="F38" i="2"/>
  <c r="F39" i="2"/>
  <c r="F42" i="2"/>
  <c r="F43" i="2"/>
  <c r="F44" i="2"/>
  <c r="F45" i="2"/>
  <c r="F46" i="2"/>
  <c r="F47" i="2"/>
  <c r="F48" i="2"/>
  <c r="F32" i="2"/>
  <c r="F31" i="2"/>
  <c r="AQ49" i="2" l="1"/>
  <c r="AO49" i="2"/>
  <c r="AM49" i="2"/>
  <c r="AK49" i="2"/>
  <c r="AI49" i="2"/>
  <c r="AG49" i="2"/>
  <c r="AE49" i="2"/>
  <c r="AC49" i="2"/>
  <c r="AA49" i="2"/>
  <c r="Y49" i="2"/>
  <c r="W49" i="2"/>
  <c r="U49" i="2"/>
  <c r="S49" i="2"/>
  <c r="Q49" i="2"/>
  <c r="O49" i="2"/>
  <c r="M49" i="2"/>
  <c r="K49" i="2"/>
  <c r="I49" i="2"/>
  <c r="G49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AQ47" i="2"/>
  <c r="AO47" i="2"/>
  <c r="AM47" i="2"/>
  <c r="AK47" i="2"/>
  <c r="AI47" i="2"/>
  <c r="AG47" i="2"/>
  <c r="AE47" i="2"/>
  <c r="AC47" i="2"/>
  <c r="AA47" i="2"/>
  <c r="Y47" i="2"/>
  <c r="W47" i="2"/>
  <c r="U47" i="2"/>
  <c r="S47" i="2"/>
  <c r="Q47" i="2"/>
  <c r="O47" i="2"/>
  <c r="M47" i="2"/>
  <c r="K47" i="2"/>
  <c r="I47" i="2"/>
  <c r="G47" i="2"/>
  <c r="AQ46" i="2"/>
  <c r="AO46" i="2"/>
  <c r="AM46" i="2"/>
  <c r="AK46" i="2"/>
  <c r="AI46" i="2"/>
  <c r="AG46" i="2"/>
  <c r="AE46" i="2"/>
  <c r="AC46" i="2"/>
  <c r="AA46" i="2"/>
  <c r="Y46" i="2"/>
  <c r="W46" i="2"/>
  <c r="U46" i="2"/>
  <c r="S46" i="2"/>
  <c r="Q46" i="2"/>
  <c r="O46" i="2"/>
  <c r="M46" i="2"/>
  <c r="K46" i="2"/>
  <c r="I46" i="2"/>
  <c r="G46" i="2"/>
  <c r="AQ45" i="2"/>
  <c r="AO45" i="2"/>
  <c r="AM45" i="2"/>
  <c r="AK45" i="2"/>
  <c r="AI45" i="2"/>
  <c r="AG45" i="2"/>
  <c r="AE45" i="2"/>
  <c r="AC45" i="2"/>
  <c r="AA45" i="2"/>
  <c r="Y45" i="2"/>
  <c r="W45" i="2"/>
  <c r="U45" i="2"/>
  <c r="S45" i="2"/>
  <c r="Q45" i="2"/>
  <c r="O45" i="2"/>
  <c r="M45" i="2"/>
  <c r="K45" i="2"/>
  <c r="I45" i="2"/>
  <c r="G45" i="2"/>
  <c r="AQ44" i="2"/>
  <c r="AO44" i="2"/>
  <c r="AM44" i="2"/>
  <c r="AK44" i="2"/>
  <c r="AI44" i="2"/>
  <c r="AG44" i="2"/>
  <c r="AE44" i="2"/>
  <c r="AC44" i="2"/>
  <c r="AA44" i="2"/>
  <c r="Y44" i="2"/>
  <c r="W44" i="2"/>
  <c r="U44" i="2"/>
  <c r="S44" i="2"/>
  <c r="Q44" i="2"/>
  <c r="O44" i="2"/>
  <c r="M44" i="2"/>
  <c r="K44" i="2"/>
  <c r="I44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AQ42" i="2"/>
  <c r="AO42" i="2"/>
  <c r="AM42" i="2"/>
  <c r="AK42" i="2"/>
  <c r="AI42" i="2"/>
  <c r="AG42" i="2"/>
  <c r="AE42" i="2"/>
  <c r="AC42" i="2"/>
  <c r="AA42" i="2"/>
  <c r="Y42" i="2"/>
  <c r="W42" i="2"/>
  <c r="U42" i="2"/>
  <c r="S42" i="2"/>
  <c r="Q42" i="2"/>
  <c r="O42" i="2"/>
  <c r="M42" i="2"/>
  <c r="K42" i="2"/>
  <c r="I42" i="2"/>
  <c r="G42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AP28" i="2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D69" i="2"/>
  <c r="E69" i="2"/>
  <c r="F69" i="2"/>
  <c r="G69" i="2"/>
  <c r="D70" i="2"/>
  <c r="E70" i="2"/>
  <c r="F70" i="2"/>
  <c r="G70" i="2"/>
  <c r="D71" i="2"/>
  <c r="E71" i="2"/>
  <c r="F71" i="2"/>
  <c r="G71" i="2"/>
  <c r="V71" i="2"/>
  <c r="V70" i="2"/>
  <c r="V69" i="2"/>
  <c r="V68" i="2"/>
  <c r="T71" i="2"/>
  <c r="T70" i="2"/>
  <c r="T69" i="2"/>
  <c r="T68" i="2"/>
  <c r="R71" i="2"/>
  <c r="R70" i="2"/>
  <c r="R69" i="2"/>
  <c r="R68" i="2"/>
  <c r="P71" i="2"/>
  <c r="P70" i="2"/>
  <c r="P69" i="2"/>
  <c r="P68" i="2"/>
  <c r="N71" i="2"/>
  <c r="N70" i="2"/>
  <c r="N69" i="2"/>
  <c r="N68" i="2"/>
  <c r="L71" i="2"/>
  <c r="L70" i="2"/>
  <c r="L69" i="2"/>
  <c r="L68" i="2"/>
  <c r="AV66" i="2" l="1"/>
  <c r="AZ66" i="2" s="1"/>
  <c r="AX66" i="2" s="1"/>
  <c r="AU66" i="2"/>
  <c r="AW66" i="2" s="1"/>
  <c r="U71" i="2"/>
  <c r="Q71" i="2"/>
  <c r="M71" i="2"/>
  <c r="W70" i="2"/>
  <c r="S70" i="2"/>
  <c r="O70" i="2"/>
  <c r="U69" i="2"/>
  <c r="Q69" i="2"/>
  <c r="M69" i="2"/>
  <c r="W68" i="2"/>
  <c r="S68" i="2"/>
  <c r="O68" i="2"/>
  <c r="W71" i="2"/>
  <c r="S71" i="2"/>
  <c r="O71" i="2"/>
  <c r="U70" i="2"/>
  <c r="Q70" i="2"/>
  <c r="M70" i="2"/>
  <c r="W69" i="2"/>
  <c r="S69" i="2"/>
  <c r="O69" i="2"/>
  <c r="U68" i="2"/>
  <c r="Q68" i="2"/>
  <c r="M68" i="2"/>
  <c r="AY66" i="2" l="1"/>
  <c r="D55" i="2" l="1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D31" i="3" l="1"/>
  <c r="D30" i="3"/>
  <c r="D29" i="3"/>
  <c r="D28" i="3"/>
  <c r="D27" i="3"/>
  <c r="D26" i="3"/>
  <c r="D25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AN71" i="2" l="1"/>
  <c r="AO71" i="2"/>
  <c r="AB71" i="2"/>
  <c r="AC71" i="2"/>
  <c r="AH71" i="2"/>
  <c r="AI71" i="2"/>
  <c r="AD71" i="2"/>
  <c r="AE71" i="2"/>
  <c r="J71" i="2"/>
  <c r="K71" i="2"/>
  <c r="AN70" i="2"/>
  <c r="AO70" i="2"/>
  <c r="AJ70" i="2"/>
  <c r="AK70" i="2"/>
  <c r="AF70" i="2"/>
  <c r="AG70" i="2"/>
  <c r="AB70" i="2"/>
  <c r="AC70" i="2"/>
  <c r="X70" i="2"/>
  <c r="Y70" i="2"/>
  <c r="H70" i="2"/>
  <c r="I70" i="2"/>
  <c r="AL69" i="2"/>
  <c r="AM69" i="2"/>
  <c r="AD69" i="2"/>
  <c r="AE69" i="2"/>
  <c r="Z69" i="2"/>
  <c r="AA69" i="2"/>
  <c r="J69" i="2"/>
  <c r="K69" i="2"/>
  <c r="AF71" i="2"/>
  <c r="AG71" i="2"/>
  <c r="H71" i="2"/>
  <c r="I71" i="2"/>
  <c r="AL70" i="2"/>
  <c r="AM70" i="2"/>
  <c r="AH70" i="2"/>
  <c r="AI70" i="2"/>
  <c r="AD70" i="2"/>
  <c r="AE70" i="2"/>
  <c r="Z70" i="2"/>
  <c r="AA70" i="2"/>
  <c r="J70" i="2"/>
  <c r="K70" i="2"/>
  <c r="AN69" i="2"/>
  <c r="AO69" i="2"/>
  <c r="AJ69" i="2"/>
  <c r="AK69" i="2"/>
  <c r="AF69" i="2"/>
  <c r="AG69" i="2"/>
  <c r="AB69" i="2"/>
  <c r="AC69" i="2"/>
  <c r="X69" i="2"/>
  <c r="Y69" i="2"/>
  <c r="H69" i="2"/>
  <c r="I69" i="2"/>
  <c r="AJ71" i="2"/>
  <c r="AK71" i="2"/>
  <c r="X71" i="2"/>
  <c r="Y71" i="2"/>
  <c r="AL71" i="2"/>
  <c r="AM71" i="2"/>
  <c r="Z71" i="2"/>
  <c r="AA71" i="2"/>
  <c r="AH69" i="2"/>
  <c r="AI69" i="2"/>
  <c r="AQ71" i="2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68" i="2" l="1"/>
  <c r="K68" i="2"/>
  <c r="H68" i="2"/>
  <c r="I68" i="2"/>
  <c r="J51" i="2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X68" i="2" l="1"/>
  <c r="Y68" i="2"/>
  <c r="AB68" i="2"/>
  <c r="AC68" i="2"/>
  <c r="AF68" i="2"/>
  <c r="AG68" i="2"/>
  <c r="AJ68" i="2"/>
  <c r="AK68" i="2"/>
  <c r="AN68" i="2"/>
  <c r="AO68" i="2"/>
  <c r="Z68" i="2"/>
  <c r="AA68" i="2"/>
  <c r="AD68" i="2"/>
  <c r="AE68" i="2"/>
  <c r="AH68" i="2"/>
  <c r="AI68" i="2"/>
  <c r="AL68" i="2"/>
  <c r="AM68" i="2"/>
  <c r="AQ68" i="2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68" i="2" l="1"/>
  <c r="AZ68" i="2" s="1"/>
  <c r="AX68" i="2" s="1"/>
  <c r="AV55" i="2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1" i="3" s="1"/>
  <c r="AV54" i="2"/>
  <c r="AY71" i="2"/>
  <c r="AW71" i="2" s="1"/>
  <c r="AY56" i="2"/>
  <c r="AW56" i="2" s="1"/>
  <c r="Q9" i="3" l="1"/>
  <c r="Q13" i="3"/>
  <c r="Q12" i="3"/>
  <c r="Q15" i="3"/>
  <c r="Q11" i="3"/>
  <c r="AX62" i="2"/>
  <c r="Q14" i="3" s="1"/>
  <c r="Q10" i="3"/>
  <c r="AX71" i="2"/>
  <c r="Q23" i="3" s="1"/>
  <c r="Q8" i="3"/>
  <c r="Q20" i="3"/>
  <c r="Q17" i="3"/>
  <c r="AX64" i="2"/>
  <c r="Q16" i="3" s="1"/>
  <c r="Q7" i="3"/>
  <c r="Q19" i="3"/>
  <c r="AZ54" i="2"/>
  <c r="AX54" i="2" s="1"/>
  <c r="Q6" i="3" s="1"/>
  <c r="K6" i="3" l="1"/>
  <c r="N14" i="3" l="1"/>
  <c r="O14" i="3" s="1"/>
  <c r="N20" i="3" l="1"/>
  <c r="O20" i="3" s="1"/>
  <c r="N25" i="3"/>
  <c r="N15" i="3"/>
  <c r="O15" i="3" s="1"/>
  <c r="N16" i="3"/>
  <c r="O16" i="3" s="1"/>
  <c r="N6" i="3"/>
  <c r="O6" i="3" s="1"/>
  <c r="N27" i="3"/>
  <c r="O27" i="3" s="1"/>
  <c r="N19" i="3"/>
  <c r="O19" i="3" s="1"/>
  <c r="N12" i="3"/>
  <c r="O12" i="3" s="1"/>
  <c r="N22" i="3"/>
  <c r="O22" i="3" s="1"/>
  <c r="N24" i="3"/>
  <c r="O24" i="3" s="1"/>
  <c r="N13" i="3"/>
  <c r="O13" i="3" s="1"/>
  <c r="N26" i="3" l="1"/>
  <c r="O26" i="3" s="1"/>
  <c r="N11" i="3"/>
  <c r="O11" i="3" s="1"/>
  <c r="N23" i="3"/>
  <c r="O23" i="3" s="1"/>
  <c r="N7" i="3"/>
  <c r="O7" i="3" s="1"/>
  <c r="N21" i="3"/>
  <c r="O21" i="3" s="1"/>
  <c r="N9" i="3"/>
  <c r="O9" i="3" s="1"/>
  <c r="N17" i="3"/>
  <c r="O17" i="3" s="1"/>
  <c r="N28" i="3"/>
  <c r="O28" i="3" s="1"/>
  <c r="N29" i="3"/>
  <c r="O29" i="3" s="1"/>
  <c r="N10" i="3"/>
  <c r="O10" i="3" s="1"/>
  <c r="N8" i="3"/>
  <c r="O8" i="3" s="1"/>
  <c r="N31" i="3"/>
  <c r="O31" i="3" s="1"/>
  <c r="N30" i="3"/>
  <c r="O30" i="3" s="1"/>
</calcChain>
</file>

<file path=xl/sharedStrings.xml><?xml version="1.0" encoding="utf-8"?>
<sst xmlns="http://schemas.openxmlformats.org/spreadsheetml/2006/main" count="277" uniqueCount="96">
  <si>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</si>
  <si>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</si>
  <si>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</si>
  <si>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</si>
  <si>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</si>
  <si>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</si>
  <si>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</si>
  <si>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</si>
  <si>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</si>
  <si>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</si>
  <si>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</si>
  <si>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</si>
  <si>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</si>
  <si>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</si>
  <si>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</si>
  <si>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</si>
  <si>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</si>
  <si>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</si>
  <si>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</si>
  <si>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</si>
  <si>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</si>
  <si>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</si>
  <si>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</si>
  <si>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</si>
  <si>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</si>
  <si>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</si>
  <si>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</si>
  <si>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</si>
  <si>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</si>
  <si>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</si>
  <si>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</si>
  <si>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</si>
  <si>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</si>
  <si>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</si>
  <si>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</si>
  <si>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</si>
  <si>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</si>
  <si>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</si>
  <si>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</si>
  <si>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</si>
  <si>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</si>
  <si>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</si>
  <si>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</si>
  <si>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</si>
  <si>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</si>
  <si>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</si>
  <si>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</si>
  <si>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</si>
  <si>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</si>
  <si>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</si>
  <si>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</si>
  <si>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</si>
  <si>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</si>
  <si>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</si>
  <si>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</si>
  <si>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</si>
  <si>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</si>
  <si>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</si>
  <si>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</si>
  <si>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</si>
  <si>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</si>
  <si>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</si>
  <si>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</si>
  <si>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</si>
  <si>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</si>
  <si>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</si>
  <si>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</si>
  <si>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</si>
  <si>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</si>
  <si>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</si>
  <si>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</si>
  <si>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</si>
  <si>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</si>
  <si>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</si>
  <si>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</si>
  <si>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</si>
  <si>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</si>
  <si>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</si>
  <si>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</si>
  <si>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</si>
  <si>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</si>
  <si>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</si>
  <si>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</si>
  <si>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</si>
  <si>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</si>
  <si>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</si>
  <si>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</si>
  <si>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</si>
  <si>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</si>
  <si>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</si>
  <si>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</si>
  <si>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</si>
  <si>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</si>
  <si>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/>
  </si>
  <si>
    <t>LV Generation NHH or Aggregate HH</t>
  </si>
  <si>
    <t>DNO : Mid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</si>
</sst>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74">
    <xf numFmtId="0" fontId="0" fillId="0" borderId="0" xfId="0"/>
    <xf numFmtId="0" fontId="4" fillId="0" borderId="0" xfId="1" applyFont="1"/>
    <xf numFmtId="0" fontId="6" fillId="3" borderId="0" xfId="1" applyFont="1" applyFill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vertical="center"/>
    </xf>
    <xf numFmtId="164" fontId="4" fillId="4" borderId="1" xfId="2" applyNumberFormat="1" applyFont="1" applyFill="1" applyBorder="1" applyAlignment="1">
      <alignment horizontal="center" vertical="center"/>
    </xf>
    <xf numFmtId="165" fontId="4" fillId="4" borderId="2" xfId="2" applyNumberFormat="1" applyFont="1" applyFill="1" applyBorder="1"/>
    <xf numFmtId="164" fontId="4" fillId="4" borderId="5" xfId="2" applyNumberFormat="1" applyFont="1" applyFill="1" applyBorder="1" applyAlignment="1">
      <alignment horizontal="center" vertical="center"/>
    </xf>
    <xf numFmtId="165" fontId="4" fillId="4" borderId="6" xfId="2" applyNumberFormat="1" applyFont="1" applyFill="1" applyBorder="1"/>
    <xf numFmtId="164" fontId="4" fillId="4" borderId="3" xfId="2" applyNumberFormat="1" applyFont="1" applyFill="1" applyBorder="1" applyAlignment="1">
      <alignment horizontal="center" vertical="center"/>
    </xf>
    <xf numFmtId="165" fontId="4" fillId="4" borderId="4" xfId="2" applyNumberFormat="1" applyFont="1" applyFill="1" applyBorder="1"/>
    <xf numFmtId="0" fontId="7" fillId="3" borderId="0" xfId="2" applyFont="1" applyFill="1" applyAlignment="1">
      <alignment horizontal="center" vertical="center"/>
    </xf>
    <xf numFmtId="165" fontId="4" fillId="6" borderId="2" xfId="2" applyNumberFormat="1" applyFont="1" applyFill="1" applyBorder="1" applyAlignment="1">
      <alignment horizontal="center" vertical="center"/>
    </xf>
    <xf numFmtId="165" fontId="4" fillId="6" borderId="6" xfId="2" applyNumberFormat="1" applyFont="1" applyFill="1" applyBorder="1" applyAlignment="1">
      <alignment horizontal="center" vertical="center"/>
    </xf>
    <xf numFmtId="165" fontId="4" fillId="6" borderId="4" xfId="2" applyNumberFormat="1" applyFont="1" applyFill="1" applyBorder="1" applyAlignment="1">
      <alignment horizontal="center" vertical="center"/>
    </xf>
    <xf numFmtId="166" fontId="4" fillId="0" borderId="0" xfId="1" applyNumberFormat="1" applyFont="1"/>
    <xf numFmtId="0" fontId="5" fillId="2" borderId="7" xfId="2" applyFont="1" applyFill="1" applyBorder="1" applyAlignment="1">
      <alignment vertical="center"/>
    </xf>
    <xf numFmtId="0" fontId="4" fillId="0" borderId="8" xfId="1" applyFont="1" applyBorder="1"/>
    <xf numFmtId="166" fontId="4" fillId="7" borderId="1" xfId="2" applyNumberFormat="1" applyFont="1" applyFill="1" applyBorder="1" applyAlignment="1">
      <alignment horizontal="center" vertical="center"/>
    </xf>
    <xf numFmtId="166" fontId="4" fillId="7" borderId="5" xfId="2" applyNumberFormat="1" applyFont="1" applyFill="1" applyBorder="1" applyAlignment="1">
      <alignment horizontal="center" vertical="center"/>
    </xf>
    <xf numFmtId="166" fontId="4" fillId="7" borderId="3" xfId="2" applyNumberFormat="1" applyFont="1" applyFill="1" applyBorder="1" applyAlignment="1">
      <alignment horizontal="center" vertical="center"/>
    </xf>
    <xf numFmtId="166" fontId="4" fillId="13" borderId="1" xfId="2" applyNumberFormat="1" applyFont="1" applyFill="1" applyBorder="1" applyAlignment="1">
      <alignment horizontal="center" vertical="center"/>
    </xf>
    <xf numFmtId="165" fontId="4" fillId="13" borderId="2" xfId="2" applyNumberFormat="1" applyFont="1" applyFill="1" applyBorder="1" applyAlignment="1">
      <alignment horizontal="center" vertical="center"/>
    </xf>
    <xf numFmtId="166" fontId="4" fillId="13" borderId="5" xfId="2" applyNumberFormat="1" applyFont="1" applyFill="1" applyBorder="1" applyAlignment="1">
      <alignment horizontal="center" vertical="center"/>
    </xf>
    <xf numFmtId="165" fontId="4" fillId="13" borderId="6" xfId="2" applyNumberFormat="1" applyFont="1" applyFill="1" applyBorder="1" applyAlignment="1">
      <alignment horizontal="center" vertical="center"/>
    </xf>
    <xf numFmtId="166" fontId="4" fillId="13" borderId="3" xfId="2" applyNumberFormat="1" applyFont="1" applyFill="1" applyBorder="1" applyAlignment="1">
      <alignment horizontal="center" vertical="center"/>
    </xf>
    <xf numFmtId="165" fontId="4" fillId="13" borderId="4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6" applyFont="1" applyAlignment="1" applyProtection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 indent="2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0" fontId="10" fillId="0" borderId="0" xfId="0" applyFont="1"/>
    <xf numFmtId="0" fontId="13" fillId="0" borderId="0" xfId="2" applyFont="1" applyFill="1" applyBorder="1" applyAlignment="1">
      <alignment vertical="center"/>
    </xf>
    <xf numFmtId="0" fontId="18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3" fillId="2" borderId="7" xfId="2" applyFont="1" applyFill="1" applyBorder="1" applyAlignment="1" applyProtection="1">
      <alignment vertical="center" wrapText="1"/>
      <protection locked="0"/>
    </xf>
    <xf numFmtId="49" fontId="17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7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3" fillId="10" borderId="7" xfId="2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/>
    <xf numFmtId="165" fontId="4" fillId="0" borderId="0" xfId="1" applyNumberFormat="1" applyFont="1"/>
    <xf numFmtId="168" fontId="17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2" borderId="7" xfId="2" applyFont="1" applyFill="1" applyBorder="1" applyAlignment="1">
      <alignment horizontal="center" vertical="center" wrapText="1"/>
    </xf>
    <xf numFmtId="167" fontId="13" fillId="11" borderId="7" xfId="2" applyNumberFormat="1" applyFont="1" applyFill="1" applyBorder="1" applyAlignment="1">
      <alignment horizontal="center" vertical="center"/>
    </xf>
    <xf numFmtId="170" fontId="24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7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4" fillId="4" borderId="7" xfId="2" applyFont="1" applyFill="1" applyBorder="1" applyAlignment="1" applyProtection="1">
      <alignment horizontal="center" vertical="center" wrapText="1"/>
      <protection locked="0"/>
    </xf>
    <xf numFmtId="164" fontId="17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3" fillId="11" borderId="7" xfId="2" applyNumberFormat="1" applyFont="1" applyFill="1" applyBorder="1" applyAlignment="1">
      <alignment horizontal="center" vertical="center"/>
    </xf>
    <xf numFmtId="0" fontId="17" fillId="12" borderId="7" xfId="2" applyFont="1" applyFill="1" applyBorder="1" applyAlignment="1" applyProtection="1">
      <alignment horizontal="center" vertical="center" wrapText="1"/>
      <protection locked="0"/>
    </xf>
    <xf numFmtId="10" fontId="4" fillId="0" borderId="0" xfId="1" applyNumberFormat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4" fontId="4" fillId="13" borderId="9" xfId="1" applyNumberFormat="1" applyFont="1" applyFill="1" applyBorder="1" applyAlignment="1">
      <alignment horizontal="center" vertical="center" wrapText="1"/>
    </xf>
    <xf numFmtId="164" fontId="4" fillId="13" borderId="10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49" fontId="19" fillId="8" borderId="9" xfId="5" applyNumberFormat="1" applyFont="1" applyFill="1" applyBorder="1" applyAlignment="1">
      <alignment horizontal="center" vertical="center" wrapText="1"/>
    </xf>
    <xf numFmtId="49" fontId="19" fillId="8" borderId="11" xfId="5" applyNumberFormat="1" applyFont="1" applyFill="1" applyBorder="1" applyAlignment="1">
      <alignment horizontal="center" vertical="center" wrapText="1"/>
    </xf>
    <xf numFmtId="49" fontId="19" fillId="8" borderId="10" xfId="5" applyNumberFormat="1" applyFont="1" applyFill="1" applyBorder="1" applyAlignment="1">
      <alignment horizontal="center" vertical="center" wrapText="1"/>
    </xf>
    <xf numFmtId="0" fontId="20" fillId="9" borderId="9" xfId="2" applyFont="1" applyFill="1" applyBorder="1" applyAlignment="1">
      <alignment horizontal="center" vertical="center"/>
    </xf>
    <xf numFmtId="0" fontId="20" fillId="9" borderId="11" xfId="2" applyFont="1" applyFill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</cellXfs>
  <cellStyles count="9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 4" xfId="8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Mid West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TME%20Volatility%20V2%20131213/South%20West/South%20West%20Apr13%20CDCM%20DCP130%20Indicitives%20volatility%20mode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Pre%20release%20CDCM%20downloaded%2002122014/CDCM%20Model_1%20April%202015%20Pre-Release%20-%20Mid%20W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CDCM%20Models/Indicatives/CDCM_Model_MIDE_102_1_April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3.3450000000000002</v>
          </cell>
          <cell r="E15">
            <v>0</v>
          </cell>
          <cell r="F15">
            <v>0</v>
          </cell>
          <cell r="G15">
            <v>4.2300000000000004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4.0469999999999997</v>
          </cell>
          <cell r="E16">
            <v>0.25600000000000001</v>
          </cell>
          <cell r="F16">
            <v>0</v>
          </cell>
          <cell r="G16">
            <v>4.2300000000000004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0.23499999999999999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2.5409999999999999</v>
          </cell>
          <cell r="E18">
            <v>0</v>
          </cell>
          <cell r="F18">
            <v>0</v>
          </cell>
          <cell r="G18">
            <v>6.59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2.8719999999999999</v>
          </cell>
          <cell r="E19">
            <v>0.23499999999999999</v>
          </cell>
          <cell r="F19">
            <v>0</v>
          </cell>
          <cell r="G19">
            <v>6.59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0.22700000000000001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2.5739999999999998</v>
          </cell>
          <cell r="E21">
            <v>0.22600000000000001</v>
          </cell>
          <cell r="F21">
            <v>0</v>
          </cell>
          <cell r="G21">
            <v>35.44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2.4449999999999998</v>
          </cell>
          <cell r="E22">
            <v>0.20300000000000001</v>
          </cell>
          <cell r="F22">
            <v>0</v>
          </cell>
          <cell r="G22">
            <v>22.1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2.6080000000000001</v>
          </cell>
          <cell r="E23">
            <v>0.13200000000000001</v>
          </cell>
          <cell r="F23">
            <v>0</v>
          </cell>
          <cell r="G23">
            <v>159.6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24.408000000000001</v>
          </cell>
          <cell r="E24">
            <v>0.28699999999999998</v>
          </cell>
          <cell r="F24">
            <v>0.161</v>
          </cell>
          <cell r="G24">
            <v>9.0500000000000007</v>
          </cell>
          <cell r="H24">
            <v>2.6</v>
          </cell>
          <cell r="I24">
            <v>0.38200000000000001</v>
          </cell>
        </row>
        <row r="25">
          <cell r="A25" t="str">
            <v>LV Sub HH Metered</v>
          </cell>
          <cell r="B25" t="str">
            <v>#VALUE!</v>
          </cell>
          <cell r="D25">
            <v>22.431000000000001</v>
          </cell>
          <cell r="E25">
            <v>0.17</v>
          </cell>
          <cell r="F25">
            <v>0.115</v>
          </cell>
          <cell r="G25">
            <v>6.54</v>
          </cell>
          <cell r="H25">
            <v>2.87</v>
          </cell>
          <cell r="I25">
            <v>0.318</v>
          </cell>
        </row>
        <row r="26">
          <cell r="A26" t="str">
            <v>HV HH Metered</v>
          </cell>
          <cell r="B26" t="str">
            <v>#VALUE!</v>
          </cell>
          <cell r="D26">
            <v>18.907</v>
          </cell>
          <cell r="E26">
            <v>7.1999999999999995E-2</v>
          </cell>
          <cell r="F26">
            <v>7.0999999999999994E-2</v>
          </cell>
          <cell r="G26">
            <v>72.95</v>
          </cell>
          <cell r="H26">
            <v>2.2200000000000002</v>
          </cell>
          <cell r="I26">
            <v>0.25</v>
          </cell>
        </row>
        <row r="27">
          <cell r="A27" t="str">
            <v>HV Sub HH Metered</v>
          </cell>
          <cell r="B27" t="str">
            <v>#VALUE!</v>
          </cell>
          <cell r="D27">
            <v>17.167000000000002</v>
          </cell>
          <cell r="E27">
            <v>3.4000000000000002E-2</v>
          </cell>
          <cell r="F27">
            <v>5.2999999999999999E-2</v>
          </cell>
          <cell r="G27">
            <v>72.95</v>
          </cell>
          <cell r="H27">
            <v>1.55</v>
          </cell>
          <cell r="I27">
            <v>0.186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2.3889999999999998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3.5659999999999998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6.03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1.5509999999999999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78.921999999999997</v>
          </cell>
          <cell r="E32">
            <v>1.1779999999999999</v>
          </cell>
          <cell r="F32">
            <v>0.90400000000000003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-0.64900000000000002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-0.59799999999999998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-0.64900000000000002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0.14699999999999999</v>
          </cell>
        </row>
        <row r="36">
          <cell r="A36" t="str">
            <v>LV Generation Non-Intermittent</v>
          </cell>
          <cell r="B36" t="str">
            <v>#VALUE!</v>
          </cell>
          <cell r="D36">
            <v>-7.4779999999999998</v>
          </cell>
          <cell r="E36">
            <v>-0.29899999999999999</v>
          </cell>
          <cell r="F36">
            <v>-0.157</v>
          </cell>
          <cell r="G36">
            <v>0</v>
          </cell>
          <cell r="H36">
            <v>0</v>
          </cell>
          <cell r="I36">
            <v>0.14699999999999999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-0.59799999999999998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0.126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-7.008</v>
          </cell>
          <cell r="E38">
            <v>-0.26200000000000001</v>
          </cell>
          <cell r="F38">
            <v>-0.14199999999999999</v>
          </cell>
          <cell r="G38">
            <v>0</v>
          </cell>
          <cell r="H38">
            <v>0</v>
          </cell>
          <cell r="I38">
            <v>0.126</v>
          </cell>
        </row>
        <row r="39">
          <cell r="A39" t="str">
            <v>HV Generation Intermittent</v>
          </cell>
          <cell r="B39" t="str">
            <v>#VALUE!</v>
          </cell>
          <cell r="D39">
            <v>-0.36799999999999999</v>
          </cell>
          <cell r="E39">
            <v>0</v>
          </cell>
          <cell r="F39">
            <v>0</v>
          </cell>
          <cell r="G39">
            <v>31.35</v>
          </cell>
          <cell r="H39">
            <v>0</v>
          </cell>
          <cell r="I39">
            <v>9.1999999999999998E-2</v>
          </cell>
        </row>
        <row r="40">
          <cell r="A40" t="str">
            <v>HV Generation Non-Intermittent</v>
          </cell>
          <cell r="B40" t="str">
            <v>#VALUE!</v>
          </cell>
          <cell r="D40">
            <v>-4.8339999999999996</v>
          </cell>
          <cell r="E40">
            <v>-9.6000000000000002E-2</v>
          </cell>
          <cell r="F40">
            <v>-7.6999999999999999E-2</v>
          </cell>
          <cell r="G40">
            <v>31.35</v>
          </cell>
          <cell r="H40">
            <v>0</v>
          </cell>
          <cell r="I40">
            <v>9.1999999999999998E-2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-0.33600000000000002</v>
          </cell>
          <cell r="E41">
            <v>0</v>
          </cell>
          <cell r="F41">
            <v>0</v>
          </cell>
          <cell r="G41">
            <v>31.35</v>
          </cell>
          <cell r="H41">
            <v>0</v>
          </cell>
          <cell r="I41">
            <v>6.6000000000000003E-2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-4.5129999999999999</v>
          </cell>
          <cell r="E42">
            <v>-7.4999999999999997E-2</v>
          </cell>
          <cell r="F42">
            <v>-6.9000000000000006E-2</v>
          </cell>
          <cell r="G42">
            <v>31.35</v>
          </cell>
          <cell r="H42">
            <v>0</v>
          </cell>
          <cell r="I42">
            <v>6.6000000000000003E-2</v>
          </cell>
        </row>
      </sheetData>
      <sheetData sheetId="20">
        <row r="57">
          <cell r="A57" t="str">
            <v>Domestic Unrestricted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West Midlands in April 15 (DCP179)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2.161</v>
          </cell>
          <cell r="E15">
            <v>0</v>
          </cell>
          <cell r="F15">
            <v>0</v>
          </cell>
          <cell r="G15">
            <v>3.44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2.431</v>
          </cell>
          <cell r="E16">
            <v>6.6000000000000003E-2</v>
          </cell>
          <cell r="F16">
            <v>0</v>
          </cell>
          <cell r="G16">
            <v>3.44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0.17799999999999999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1.8029999999999999</v>
          </cell>
          <cell r="E18">
            <v>0</v>
          </cell>
          <cell r="F18">
            <v>0</v>
          </cell>
          <cell r="G18">
            <v>5.89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2.1429999999999998</v>
          </cell>
          <cell r="E19">
            <v>6.0999999999999999E-2</v>
          </cell>
          <cell r="F19">
            <v>0</v>
          </cell>
          <cell r="G19">
            <v>5.89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0.318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2.0819999999999999</v>
          </cell>
          <cell r="E21">
            <v>5.7000000000000002E-2</v>
          </cell>
          <cell r="F21">
            <v>0</v>
          </cell>
          <cell r="G21">
            <v>29.01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2.0630000000000002</v>
          </cell>
          <cell r="E22">
            <v>0.05</v>
          </cell>
          <cell r="F22">
            <v>0</v>
          </cell>
          <cell r="G22">
            <v>28.44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1.2170000000000001</v>
          </cell>
          <cell r="E23">
            <v>1.2E-2</v>
          </cell>
          <cell r="F23">
            <v>0</v>
          </cell>
          <cell r="G23">
            <v>274.45999999999998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D24">
            <v>12.308</v>
          </cell>
          <cell r="E24">
            <v>0.755</v>
          </cell>
          <cell r="F24">
            <v>5.8999999999999997E-2</v>
          </cell>
          <cell r="G24">
            <v>3.44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D25">
            <v>11.167999999999999</v>
          </cell>
          <cell r="E25">
            <v>0.68100000000000005</v>
          </cell>
          <cell r="F25">
            <v>5.2999999999999999E-2</v>
          </cell>
          <cell r="G25">
            <v>5.89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D26">
            <v>10.096</v>
          </cell>
          <cell r="E26">
            <v>0.59899999999999998</v>
          </cell>
          <cell r="F26">
            <v>3.9E-2</v>
          </cell>
          <cell r="G26">
            <v>8.31</v>
          </cell>
          <cell r="H26">
            <v>3.17</v>
          </cell>
          <cell r="I26">
            <v>0.36599999999999999</v>
          </cell>
        </row>
        <row r="27">
          <cell r="A27" t="str">
            <v>LV Sub HH Metered</v>
          </cell>
          <cell r="B27" t="str">
            <v>#VALUE!</v>
          </cell>
          <cell r="D27">
            <v>8.5649999999999995</v>
          </cell>
          <cell r="E27">
            <v>0.48699999999999999</v>
          </cell>
          <cell r="F27">
            <v>2.1999999999999999E-2</v>
          </cell>
          <cell r="G27">
            <v>6.28</v>
          </cell>
          <cell r="H27">
            <v>4.16</v>
          </cell>
          <cell r="I27">
            <v>0.3</v>
          </cell>
        </row>
        <row r="28">
          <cell r="A28" t="str">
            <v>HV HH Metered</v>
          </cell>
          <cell r="B28" t="str">
            <v>#VALUE!</v>
          </cell>
          <cell r="D28">
            <v>6.2350000000000003</v>
          </cell>
          <cell r="E28">
            <v>0.32600000000000001</v>
          </cell>
          <cell r="F28">
            <v>0.01</v>
          </cell>
          <cell r="G28">
            <v>63.14</v>
          </cell>
          <cell r="H28">
            <v>4.62</v>
          </cell>
          <cell r="I28">
            <v>0.19700000000000001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1.907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2.4470000000000001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4.0069999999999997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1.44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D33">
            <v>36.179000000000002</v>
          </cell>
          <cell r="E33">
            <v>1.206</v>
          </cell>
          <cell r="F33">
            <v>0.65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-0.627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-0.53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D36">
            <v>-0.627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0.25900000000000001</v>
          </cell>
        </row>
        <row r="37">
          <cell r="A37" t="str">
            <v>LV Generation Non-Intermittent</v>
          </cell>
          <cell r="B37" t="str">
            <v>#VALUE!</v>
          </cell>
          <cell r="D37">
            <v>-5.2830000000000004</v>
          </cell>
          <cell r="E37">
            <v>-0.40899999999999997</v>
          </cell>
          <cell r="F37">
            <v>-4.3999999999999997E-2</v>
          </cell>
          <cell r="G37">
            <v>0</v>
          </cell>
          <cell r="H37">
            <v>0</v>
          </cell>
          <cell r="I37">
            <v>0.25900000000000001</v>
          </cell>
        </row>
        <row r="38">
          <cell r="A38" t="str">
            <v>LV Sub Generation Intermittent</v>
          </cell>
          <cell r="B38" t="str">
            <v>#VALUE!</v>
          </cell>
          <cell r="D38">
            <v>-0.53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0.23300000000000001</v>
          </cell>
        </row>
        <row r="39">
          <cell r="A39" t="str">
            <v>LV Sub Generation Non-Intermittent</v>
          </cell>
          <cell r="B39" t="str">
            <v>#VALUE!</v>
          </cell>
          <cell r="D39">
            <v>-4.4649999999999999</v>
          </cell>
          <cell r="E39">
            <v>-0.34899999999999998</v>
          </cell>
          <cell r="F39">
            <v>-3.5000000000000003E-2</v>
          </cell>
          <cell r="G39">
            <v>0</v>
          </cell>
          <cell r="H39">
            <v>0</v>
          </cell>
          <cell r="I39">
            <v>0.23300000000000001</v>
          </cell>
        </row>
        <row r="40">
          <cell r="A40" t="str">
            <v>HV Generation Intermittent</v>
          </cell>
          <cell r="B40" t="str">
            <v>#VALUE!</v>
          </cell>
          <cell r="D40">
            <v>-0.32100000000000001</v>
          </cell>
          <cell r="E40">
            <v>0</v>
          </cell>
          <cell r="F40">
            <v>0</v>
          </cell>
          <cell r="G40">
            <v>30.51</v>
          </cell>
          <cell r="H40">
            <v>0</v>
          </cell>
          <cell r="I40">
            <v>0.189</v>
          </cell>
        </row>
        <row r="41">
          <cell r="A41" t="str">
            <v>HV Generation Non-Intermittent</v>
          </cell>
          <cell r="B41" t="str">
            <v>#VALUE!</v>
          </cell>
          <cell r="D41">
            <v>-2.7210000000000001</v>
          </cell>
          <cell r="E41">
            <v>-0.219</v>
          </cell>
          <cell r="F41">
            <v>-1.6E-2</v>
          </cell>
          <cell r="G41">
            <v>30.51</v>
          </cell>
          <cell r="H41">
            <v>0</v>
          </cell>
          <cell r="I41">
            <v>0.189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1.4830000000000001</v>
          </cell>
          <cell r="E42">
            <v>0</v>
          </cell>
          <cell r="F42">
            <v>0</v>
          </cell>
          <cell r="G42">
            <v>2.36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str">
            <v>#VALUE!</v>
          </cell>
          <cell r="C43">
            <v>2</v>
          </cell>
          <cell r="D43">
            <v>1.669</v>
          </cell>
          <cell r="E43">
            <v>4.4999999999999998E-2</v>
          </cell>
          <cell r="F43">
            <v>0</v>
          </cell>
          <cell r="G43">
            <v>2.36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str">
            <v>#VALUE!</v>
          </cell>
          <cell r="C44">
            <v>2</v>
          </cell>
          <cell r="D44">
            <v>0.122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str">
            <v>#VALUE!</v>
          </cell>
          <cell r="C45">
            <v>3</v>
          </cell>
          <cell r="D45">
            <v>1.238</v>
          </cell>
          <cell r="E45">
            <v>0</v>
          </cell>
          <cell r="F45">
            <v>0</v>
          </cell>
          <cell r="G45">
            <v>4.04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str">
            <v>#VALUE!</v>
          </cell>
          <cell r="C46">
            <v>4</v>
          </cell>
          <cell r="D46">
            <v>1.4710000000000001</v>
          </cell>
          <cell r="E46">
            <v>4.2000000000000003E-2</v>
          </cell>
          <cell r="F46">
            <v>0</v>
          </cell>
          <cell r="G46">
            <v>4.04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str">
            <v>#VALUE!</v>
          </cell>
          <cell r="C47">
            <v>4</v>
          </cell>
          <cell r="D47">
            <v>0.218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str">
            <v>#VALUE!</v>
          </cell>
          <cell r="C48" t="str">
            <v>5-8</v>
          </cell>
          <cell r="D48">
            <v>1.429</v>
          </cell>
          <cell r="E48">
            <v>3.9E-2</v>
          </cell>
          <cell r="F48">
            <v>0</v>
          </cell>
          <cell r="G48">
            <v>19.91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str">
            <v>#VALUE!</v>
          </cell>
          <cell r="D49">
            <v>8.4480000000000004</v>
          </cell>
          <cell r="E49">
            <v>0.51800000000000002</v>
          </cell>
          <cell r="F49">
            <v>0.04</v>
          </cell>
          <cell r="G49">
            <v>2.36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str">
            <v>#VALUE!</v>
          </cell>
          <cell r="D50">
            <v>7.6660000000000004</v>
          </cell>
          <cell r="E50">
            <v>0.46700000000000003</v>
          </cell>
          <cell r="F50">
            <v>3.5999999999999997E-2</v>
          </cell>
          <cell r="G50">
            <v>4.04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str">
            <v>#VALUE!</v>
          </cell>
          <cell r="D51">
            <v>6.93</v>
          </cell>
          <cell r="E51">
            <v>0.41099999999999998</v>
          </cell>
          <cell r="F51">
            <v>2.7E-2</v>
          </cell>
          <cell r="G51">
            <v>5.7</v>
          </cell>
          <cell r="H51">
            <v>2.1800000000000002</v>
          </cell>
          <cell r="I51">
            <v>0.251</v>
          </cell>
        </row>
        <row r="52">
          <cell r="A52" t="str">
            <v>LDNO LV: NHH UMS category A</v>
          </cell>
          <cell r="B52" t="str">
            <v>#VALUE!</v>
          </cell>
          <cell r="C52">
            <v>8</v>
          </cell>
          <cell r="D52">
            <v>1.3089999999999999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str">
            <v>#VALUE!</v>
          </cell>
          <cell r="C53">
            <v>1</v>
          </cell>
          <cell r="D53">
            <v>1.68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str">
            <v>#VALUE!</v>
          </cell>
          <cell r="C54">
            <v>1</v>
          </cell>
          <cell r="D54">
            <v>2.75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str">
            <v>#VALUE!</v>
          </cell>
          <cell r="C55">
            <v>1</v>
          </cell>
          <cell r="D55">
            <v>0.98799999999999999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str">
            <v>#VALUE!</v>
          </cell>
          <cell r="D56">
            <v>24.834</v>
          </cell>
          <cell r="E56">
            <v>0.82799999999999996</v>
          </cell>
          <cell r="F56">
            <v>0.44600000000000001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str">
            <v>#VALUE!</v>
          </cell>
          <cell r="C57" t="str">
            <v>8&amp;0</v>
          </cell>
          <cell r="D57">
            <v>-0.627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str">
            <v>#VALUE!</v>
          </cell>
          <cell r="D58">
            <v>-0.627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0.25900000000000001</v>
          </cell>
        </row>
        <row r="59">
          <cell r="A59" t="str">
            <v>LDNO LV: LV Generation Non-Intermittent</v>
          </cell>
          <cell r="B59" t="str">
            <v>#VALUE!</v>
          </cell>
          <cell r="D59">
            <v>-5.2830000000000004</v>
          </cell>
          <cell r="E59">
            <v>-0.40899999999999997</v>
          </cell>
          <cell r="F59">
            <v>-4.3999999999999997E-2</v>
          </cell>
          <cell r="G59">
            <v>0</v>
          </cell>
          <cell r="H59">
            <v>0</v>
          </cell>
          <cell r="I59">
            <v>0.25900000000000001</v>
          </cell>
        </row>
        <row r="60">
          <cell r="A60" t="str">
            <v>LDNO HV: Domestic Unrestricted</v>
          </cell>
          <cell r="B60" t="str">
            <v>#VALUE!</v>
          </cell>
          <cell r="C60">
            <v>1</v>
          </cell>
          <cell r="D60">
            <v>1.0649999999999999</v>
          </cell>
          <cell r="E60">
            <v>0</v>
          </cell>
          <cell r="F60">
            <v>0</v>
          </cell>
          <cell r="G60">
            <v>1.69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str">
            <v>#VALUE!</v>
          </cell>
          <cell r="C61">
            <v>2</v>
          </cell>
          <cell r="D61">
            <v>1.198</v>
          </cell>
          <cell r="E61">
            <v>3.3000000000000002E-2</v>
          </cell>
          <cell r="F61">
            <v>0</v>
          </cell>
          <cell r="G61">
            <v>1.69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str">
            <v>#VALUE!</v>
          </cell>
          <cell r="C62">
            <v>2</v>
          </cell>
          <cell r="D62">
            <v>8.7999999999999995E-2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str">
            <v>#VALUE!</v>
          </cell>
          <cell r="C63">
            <v>3</v>
          </cell>
          <cell r="D63">
            <v>0.88800000000000001</v>
          </cell>
          <cell r="E63">
            <v>0</v>
          </cell>
          <cell r="F63">
            <v>0</v>
          </cell>
          <cell r="G63">
            <v>2.9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str">
            <v>#VALUE!</v>
          </cell>
          <cell r="C64">
            <v>4</v>
          </cell>
          <cell r="D64">
            <v>1.056</v>
          </cell>
          <cell r="E64">
            <v>0.03</v>
          </cell>
          <cell r="F64">
            <v>0</v>
          </cell>
          <cell r="G64">
            <v>2.9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str">
            <v>#VALUE!</v>
          </cell>
          <cell r="C65">
            <v>4</v>
          </cell>
          <cell r="D65">
            <v>0.157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str">
            <v>#VALUE!</v>
          </cell>
          <cell r="C66" t="str">
            <v>5-8</v>
          </cell>
          <cell r="D66">
            <v>1.026</v>
          </cell>
          <cell r="E66">
            <v>2.8000000000000001E-2</v>
          </cell>
          <cell r="F66">
            <v>0</v>
          </cell>
          <cell r="G66">
            <v>14.29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str">
            <v>#VALUE!</v>
          </cell>
          <cell r="D67">
            <v>6.0629999999999997</v>
          </cell>
          <cell r="E67">
            <v>0.372</v>
          </cell>
          <cell r="F67">
            <v>2.9000000000000001E-2</v>
          </cell>
          <cell r="G67">
            <v>1.69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str">
            <v>#VALUE!</v>
          </cell>
          <cell r="D68">
            <v>5.5019999999999998</v>
          </cell>
          <cell r="E68">
            <v>0.33500000000000002</v>
          </cell>
          <cell r="F68">
            <v>2.5999999999999999E-2</v>
          </cell>
          <cell r="G68">
            <v>2.9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str">
            <v>#VALUE!</v>
          </cell>
          <cell r="D69">
            <v>4.9740000000000002</v>
          </cell>
          <cell r="E69">
            <v>0.29499999999999998</v>
          </cell>
          <cell r="F69">
            <v>1.9E-2</v>
          </cell>
          <cell r="G69">
            <v>4.09</v>
          </cell>
          <cell r="H69">
            <v>1.56</v>
          </cell>
          <cell r="I69">
            <v>0.18</v>
          </cell>
        </row>
        <row r="70">
          <cell r="A70" t="str">
            <v>LDNO HV: LV Sub HH Metered</v>
          </cell>
          <cell r="B70" t="str">
            <v>#VALUE!</v>
          </cell>
          <cell r="D70">
            <v>6.35</v>
          </cell>
          <cell r="E70">
            <v>0.36099999999999999</v>
          </cell>
          <cell r="F70">
            <v>1.6E-2</v>
          </cell>
          <cell r="G70">
            <v>4.66</v>
          </cell>
          <cell r="H70">
            <v>3.08</v>
          </cell>
          <cell r="I70">
            <v>0.222</v>
          </cell>
        </row>
        <row r="71">
          <cell r="A71" t="str">
            <v>LDNO HV: HV HH Metered</v>
          </cell>
          <cell r="B71" t="str">
            <v>#VALUE!</v>
          </cell>
          <cell r="D71">
            <v>5.2709999999999999</v>
          </cell>
          <cell r="E71">
            <v>0.27600000000000002</v>
          </cell>
          <cell r="F71">
            <v>8.0000000000000002E-3</v>
          </cell>
          <cell r="G71">
            <v>53.38</v>
          </cell>
          <cell r="H71">
            <v>3.91</v>
          </cell>
          <cell r="I71">
            <v>0.16700000000000001</v>
          </cell>
        </row>
        <row r="72">
          <cell r="A72" t="str">
            <v>LDNO HV: NHH UMS category A</v>
          </cell>
          <cell r="B72" t="str">
            <v>#VALUE!</v>
          </cell>
          <cell r="C72">
            <v>8</v>
          </cell>
          <cell r="D72">
            <v>0.93899999999999995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str">
            <v>#VALUE!</v>
          </cell>
          <cell r="C73">
            <v>1</v>
          </cell>
          <cell r="D73">
            <v>1.2050000000000001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str">
            <v>#VALUE!</v>
          </cell>
          <cell r="C74">
            <v>1</v>
          </cell>
          <cell r="D74">
            <v>1.974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str">
            <v>#VALUE!</v>
          </cell>
          <cell r="C75">
            <v>1</v>
          </cell>
          <cell r="D75">
            <v>0.70899999999999996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str">
            <v>#VALUE!</v>
          </cell>
          <cell r="D76">
            <v>17.823</v>
          </cell>
          <cell r="E76">
            <v>0.59399999999999997</v>
          </cell>
          <cell r="F76">
            <v>0.32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str">
            <v>#VALUE!</v>
          </cell>
          <cell r="C77" t="str">
            <v>8&amp;0</v>
          </cell>
          <cell r="D77">
            <v>-0.627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str">
            <v>#VALUE!</v>
          </cell>
          <cell r="C78">
            <v>8</v>
          </cell>
          <cell r="D78">
            <v>-0.53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str">
            <v>#VALUE!</v>
          </cell>
          <cell r="D79">
            <v>-0.627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0.25900000000000001</v>
          </cell>
        </row>
        <row r="80">
          <cell r="A80" t="str">
            <v>LDNO HV: LV Generation Non-Intermittent</v>
          </cell>
          <cell r="B80" t="str">
            <v>#VALUE!</v>
          </cell>
          <cell r="D80">
            <v>-5.2830000000000004</v>
          </cell>
          <cell r="E80">
            <v>-0.40899999999999997</v>
          </cell>
          <cell r="F80">
            <v>-4.3999999999999997E-2</v>
          </cell>
          <cell r="G80">
            <v>0</v>
          </cell>
          <cell r="H80">
            <v>0</v>
          </cell>
          <cell r="I80">
            <v>0.25900000000000001</v>
          </cell>
        </row>
        <row r="81">
          <cell r="A81" t="str">
            <v>LDNO HV: LV Sub Generation Intermittent</v>
          </cell>
          <cell r="B81" t="str">
            <v>#VALUE!</v>
          </cell>
          <cell r="D81">
            <v>-0.53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0.23300000000000001</v>
          </cell>
        </row>
        <row r="82">
          <cell r="A82" t="str">
            <v>LDNO HV: LV Sub Generation Non-Intermittent</v>
          </cell>
          <cell r="B82" t="str">
            <v>#VALUE!</v>
          </cell>
          <cell r="D82">
            <v>-4.4649999999999999</v>
          </cell>
          <cell r="E82">
            <v>-0.34899999999999998</v>
          </cell>
          <cell r="F82">
            <v>-3.5000000000000003E-2</v>
          </cell>
          <cell r="G82">
            <v>0</v>
          </cell>
          <cell r="H82">
            <v>0</v>
          </cell>
          <cell r="I82">
            <v>0.23300000000000001</v>
          </cell>
        </row>
        <row r="83">
          <cell r="A83" t="str">
            <v>LDNO HV: HV Generation Intermittent</v>
          </cell>
          <cell r="B83" t="str">
            <v>#VALUE!</v>
          </cell>
          <cell r="D83">
            <v>-0.32100000000000001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0.189</v>
          </cell>
        </row>
        <row r="84">
          <cell r="A84" t="str">
            <v>LDNO HV: HV Generation Non-Intermittent</v>
          </cell>
          <cell r="B84" t="str">
            <v>#VALUE!</v>
          </cell>
          <cell r="D84">
            <v>-2.7210000000000001</v>
          </cell>
          <cell r="E84">
            <v>-0.219</v>
          </cell>
          <cell r="F84">
            <v>-1.6E-2</v>
          </cell>
          <cell r="G84">
            <v>0</v>
          </cell>
          <cell r="H84">
            <v>0</v>
          </cell>
          <cell r="I84">
            <v>0.189</v>
          </cell>
        </row>
      </sheetData>
      <sheetData sheetId="20">
        <row r="1">
          <cell r="A1" t="str">
            <v>Summary statistics for WPD West Midlands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152611440.51158914</v>
          </cell>
          <cell r="D14">
            <v>-36775.454716444016</v>
          </cell>
          <cell r="E14">
            <v>-8.3927721977521195E-5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7133224.0131505299</v>
          </cell>
          <cell r="C46">
            <v>1941344</v>
          </cell>
          <cell r="D46">
            <v>178591268.42178294</v>
          </cell>
          <cell r="E46">
            <v>154148970.92418295</v>
          </cell>
          <cell r="F46">
            <v>24442297.497599997</v>
          </cell>
          <cell r="G46">
            <v>0</v>
          </cell>
          <cell r="H46">
            <v>0</v>
          </cell>
          <cell r="I46">
            <v>2.5036542816058933</v>
          </cell>
          <cell r="J46">
            <v>91.993623191862412</v>
          </cell>
          <cell r="K46">
            <v>2.161</v>
          </cell>
          <cell r="L46">
            <v>154148970.92418295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0.13686166022335472</v>
          </cell>
          <cell r="S46">
            <v>0</v>
          </cell>
          <cell r="T46">
            <v>0</v>
          </cell>
        </row>
        <row r="47">
          <cell r="A47" t="str">
            <v>LDNO LV: Domestic Unrestricted</v>
          </cell>
          <cell r="B47">
            <v>36418.269201722054</v>
          </cell>
          <cell r="C47">
            <v>11033.921176948945</v>
          </cell>
          <cell r="D47">
            <v>635389.52981955232</v>
          </cell>
          <cell r="E47">
            <v>540082.93226153811</v>
          </cell>
          <cell r="F47">
            <v>95306.597558014211</v>
          </cell>
          <cell r="G47">
            <v>0</v>
          </cell>
          <cell r="H47">
            <v>0</v>
          </cell>
          <cell r="I47">
            <v>1.7446999644604408</v>
          </cell>
          <cell r="J47">
            <v>57.585106838260707</v>
          </cell>
          <cell r="K47">
            <v>1.4830000000000003</v>
          </cell>
          <cell r="L47">
            <v>540082.93226153811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0.14999711686322695</v>
          </cell>
          <cell r="S47">
            <v>0</v>
          </cell>
          <cell r="T47">
            <v>0</v>
          </cell>
        </row>
        <row r="48">
          <cell r="A48" t="str">
            <v>LDNO HV: Domestic Unrestricted</v>
          </cell>
          <cell r="B48">
            <v>64693.450468468145</v>
          </cell>
          <cell r="C48">
            <v>19445.583308758789</v>
          </cell>
          <cell r="D48">
            <v>809263.95848718239</v>
          </cell>
          <cell r="E48">
            <v>688985.24748918577</v>
          </cell>
          <cell r="F48">
            <v>120278.7109979966</v>
          </cell>
          <cell r="G48">
            <v>0</v>
          </cell>
          <cell r="H48">
            <v>0</v>
          </cell>
          <cell r="I48">
            <v>1.2509210014723531</v>
          </cell>
          <cell r="J48">
            <v>41.616851787761448</v>
          </cell>
          <cell r="K48">
            <v>1.0650000000000002</v>
          </cell>
          <cell r="L48">
            <v>688985.24748918577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0.14862729241376643</v>
          </cell>
          <cell r="S48">
            <v>0</v>
          </cell>
          <cell r="T48">
            <v>0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1748354.9562345068</v>
          </cell>
          <cell r="C50">
            <v>304267</v>
          </cell>
          <cell r="D50">
            <v>28033373.867748842</v>
          </cell>
          <cell r="E50">
            <v>24202530.630948842</v>
          </cell>
          <cell r="F50">
            <v>3830843.2368000001</v>
          </cell>
          <cell r="G50">
            <v>0</v>
          </cell>
          <cell r="H50">
            <v>0</v>
          </cell>
          <cell r="I50">
            <v>1.6034143277246917</v>
          </cell>
          <cell r="J50">
            <v>92.13412518527754</v>
          </cell>
          <cell r="K50">
            <v>1.3843030298077845</v>
          </cell>
          <cell r="L50">
            <v>23691833.560573623</v>
          </cell>
          <cell r="M50">
            <v>510697.0703752191</v>
          </cell>
          <cell r="N50">
            <v>0</v>
          </cell>
          <cell r="O50">
            <v>0.97889902183525523</v>
          </cell>
          <cell r="P50">
            <v>2.1100978164744818E-2</v>
          </cell>
          <cell r="Q50">
            <v>0</v>
          </cell>
          <cell r="R50">
            <v>0.13665294997571506</v>
          </cell>
          <cell r="S50">
            <v>0</v>
          </cell>
          <cell r="T50">
            <v>0</v>
          </cell>
        </row>
        <row r="51">
          <cell r="A51" t="str">
            <v>LDNO LV: Domestic Two Rate</v>
          </cell>
          <cell r="B51">
            <v>2527.0213851775966</v>
          </cell>
          <cell r="C51">
            <v>569.77157074700744</v>
          </cell>
          <cell r="D51">
            <v>34309.547373918147</v>
          </cell>
          <cell r="E51">
            <v>29388.088454433797</v>
          </cell>
          <cell r="F51">
            <v>4921.458919484352</v>
          </cell>
          <cell r="G51">
            <v>0</v>
          </cell>
          <cell r="H51">
            <v>0</v>
          </cell>
          <cell r="I51">
            <v>1.3577070449487671</v>
          </cell>
          <cell r="J51">
            <v>60.216320250826321</v>
          </cell>
          <cell r="K51">
            <v>1.1629536903332709</v>
          </cell>
          <cell r="L51">
            <v>29033.743977285943</v>
          </cell>
          <cell r="M51">
            <v>354.34447714785284</v>
          </cell>
          <cell r="N51">
            <v>0</v>
          </cell>
          <cell r="O51">
            <v>0.98794258164503401</v>
          </cell>
          <cell r="P51">
            <v>1.2057418354965946E-2</v>
          </cell>
          <cell r="Q51">
            <v>0</v>
          </cell>
          <cell r="R51">
            <v>0.14344284014733483</v>
          </cell>
          <cell r="S51">
            <v>0</v>
          </cell>
          <cell r="T51">
            <v>0</v>
          </cell>
        </row>
        <row r="52">
          <cell r="A52" t="str">
            <v>LDNO HV: Domestic Two Rate</v>
          </cell>
          <cell r="B52">
            <v>5471.8348610202029</v>
          </cell>
          <cell r="C52">
            <v>1083.2208942707475</v>
          </cell>
          <cell r="D52">
            <v>54793.742336507552</v>
          </cell>
          <cell r="E52">
            <v>48093.587817085267</v>
          </cell>
          <cell r="F52">
            <v>6700.1545194222817</v>
          </cell>
          <cell r="G52">
            <v>0</v>
          </cell>
          <cell r="H52">
            <v>0</v>
          </cell>
          <cell r="I52">
            <v>1.0013778509077935</v>
          </cell>
          <cell r="J52">
            <v>50.5840891976111</v>
          </cell>
          <cell r="K52">
            <v>0.87892981127208958</v>
          </cell>
          <cell r="L52">
            <v>47599.041211083619</v>
          </cell>
          <cell r="M52">
            <v>494.54660600164209</v>
          </cell>
          <cell r="N52">
            <v>0</v>
          </cell>
          <cell r="O52">
            <v>0.98971699495819354</v>
          </cell>
          <cell r="P52">
            <v>1.0283005041806305E-2</v>
          </cell>
          <cell r="Q52">
            <v>0</v>
          </cell>
          <cell r="R52">
            <v>0.12227955663758623</v>
          </cell>
          <cell r="S52">
            <v>0</v>
          </cell>
          <cell r="T52">
            <v>0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40150.913715147493</v>
          </cell>
          <cell r="C54">
            <v>0</v>
          </cell>
          <cell r="D54">
            <v>71468.626412962534</v>
          </cell>
          <cell r="E54">
            <v>71468.626412962534</v>
          </cell>
          <cell r="F54">
            <v>0</v>
          </cell>
          <cell r="G54">
            <v>0</v>
          </cell>
          <cell r="H54">
            <v>0</v>
          </cell>
          <cell r="I54">
            <v>0.17799999999999999</v>
          </cell>
          <cell r="J54" t="str">
            <v/>
          </cell>
          <cell r="K54">
            <v>0.17799999999999999</v>
          </cell>
          <cell r="L54">
            <v>71468.626412962534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1609652.9981856996</v>
          </cell>
          <cell r="C58">
            <v>135320</v>
          </cell>
          <cell r="D58">
            <v>31939190.925288163</v>
          </cell>
          <cell r="E58">
            <v>29022043.557288162</v>
          </cell>
          <cell r="F58">
            <v>2917147.3679999993</v>
          </cell>
          <cell r="G58">
            <v>0</v>
          </cell>
          <cell r="H58">
            <v>0</v>
          </cell>
          <cell r="I58">
            <v>1.984228337491871</v>
          </cell>
          <cell r="J58">
            <v>236.02712773638902</v>
          </cell>
          <cell r="K58">
            <v>1.8029999999999999</v>
          </cell>
          <cell r="L58">
            <v>29022043.557288162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9.1334416542477898E-2</v>
          </cell>
          <cell r="S58">
            <v>0</v>
          </cell>
          <cell r="T58">
            <v>0</v>
          </cell>
        </row>
        <row r="59">
          <cell r="A59" t="str">
            <v>LDNO LV: Small Non Domestic Unrestricted</v>
          </cell>
          <cell r="B59">
            <v>1939.9488800343577</v>
          </cell>
          <cell r="C59">
            <v>199.69351012011134</v>
          </cell>
          <cell r="D59">
            <v>26969.315252865363</v>
          </cell>
          <cell r="E59">
            <v>24016.567134825349</v>
          </cell>
          <cell r="F59">
            <v>2952.7481180400146</v>
          </cell>
          <cell r="G59">
            <v>0</v>
          </cell>
          <cell r="H59">
            <v>0</v>
          </cell>
          <cell r="I59">
            <v>1.3902075219831422</v>
          </cell>
          <cell r="J59">
            <v>135.05353897902791</v>
          </cell>
          <cell r="K59">
            <v>1.2380000000000002</v>
          </cell>
          <cell r="L59">
            <v>24016.567134825349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0.10948546859106106</v>
          </cell>
          <cell r="S59">
            <v>0</v>
          </cell>
          <cell r="T59">
            <v>0</v>
          </cell>
        </row>
        <row r="60">
          <cell r="A60" t="str">
            <v>LDNO HV: Small Non Domestic Unrestricted</v>
          </cell>
          <cell r="B60">
            <v>10554.626023633784</v>
          </cell>
          <cell r="C60">
            <v>641.95258338047086</v>
          </cell>
          <cell r="D60">
            <v>100538.76380986831</v>
          </cell>
          <cell r="E60">
            <v>93725.079089867999</v>
          </cell>
          <cell r="F60">
            <v>6813.6847200003176</v>
          </cell>
          <cell r="G60">
            <v>0</v>
          </cell>
          <cell r="H60">
            <v>0</v>
          </cell>
          <cell r="I60">
            <v>0.9525563822417128</v>
          </cell>
          <cell r="J60">
            <v>156.61400298514141</v>
          </cell>
          <cell r="K60">
            <v>0.8879999999999999</v>
          </cell>
          <cell r="L60">
            <v>93725.079089867999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6.7771717711646709E-2</v>
          </cell>
          <cell r="S60">
            <v>0</v>
          </cell>
          <cell r="T60">
            <v>0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700135.44303303771</v>
          </cell>
          <cell r="C62">
            <v>33148</v>
          </cell>
          <cell r="D62">
            <v>11317418.471959934</v>
          </cell>
          <cell r="E62">
            <v>10602833.776759934</v>
          </cell>
          <cell r="F62">
            <v>714584.69519999996</v>
          </cell>
          <cell r="G62">
            <v>0</v>
          </cell>
          <cell r="H62">
            <v>0</v>
          </cell>
          <cell r="I62">
            <v>1.6164612982499578</v>
          </cell>
          <cell r="J62">
            <v>341.42085410763644</v>
          </cell>
          <cell r="K62">
            <v>1.5143975186897676</v>
          </cell>
          <cell r="L62">
            <v>10473887.957925292</v>
          </cell>
          <cell r="M62">
            <v>128945.81883464065</v>
          </cell>
          <cell r="N62">
            <v>0</v>
          </cell>
          <cell r="O62">
            <v>0.98783855132037679</v>
          </cell>
          <cell r="P62">
            <v>1.2161448679623134E-2</v>
          </cell>
          <cell r="Q62">
            <v>0</v>
          </cell>
          <cell r="R62">
            <v>6.3140255613102658E-2</v>
          </cell>
          <cell r="S62">
            <v>0</v>
          </cell>
          <cell r="T62">
            <v>0</v>
          </cell>
        </row>
        <row r="63">
          <cell r="A63" t="str">
            <v>LDNO LV: Small Non Domestic Two Rate</v>
          </cell>
          <cell r="B63">
            <v>899.18068251000568</v>
          </cell>
          <cell r="C63">
            <v>15.794966902155698</v>
          </cell>
          <cell r="D63">
            <v>9818.3933696743952</v>
          </cell>
          <cell r="E63">
            <v>9584.8426710723597</v>
          </cell>
          <cell r="F63">
            <v>233.55069860203506</v>
          </cell>
          <cell r="G63">
            <v>0</v>
          </cell>
          <cell r="H63">
            <v>0</v>
          </cell>
          <cell r="I63">
            <v>1.0919266350637087</v>
          </cell>
          <cell r="J63">
            <v>621.61531774621062</v>
          </cell>
          <cell r="K63">
            <v>1.0659529121907827</v>
          </cell>
          <cell r="L63">
            <v>9477.796892847522</v>
          </cell>
          <cell r="M63">
            <v>107.04577822483741</v>
          </cell>
          <cell r="N63">
            <v>0</v>
          </cell>
          <cell r="O63">
            <v>0.98883176470408762</v>
          </cell>
          <cell r="P63">
            <v>1.1168235295912378E-2</v>
          </cell>
          <cell r="Q63">
            <v>0</v>
          </cell>
          <cell r="R63">
            <v>2.3787058616269337E-2</v>
          </cell>
          <cell r="S63">
            <v>0</v>
          </cell>
          <cell r="T63">
            <v>0</v>
          </cell>
        </row>
        <row r="64">
          <cell r="A64" t="str">
            <v>LDNO HV: Small Non Domestic Two Rate</v>
          </cell>
          <cell r="B64">
            <v>3093.6817806449608</v>
          </cell>
          <cell r="C64">
            <v>54.154172235962392</v>
          </cell>
          <cell r="D64">
            <v>26270.412170705025</v>
          </cell>
          <cell r="E64">
            <v>25695.619786592521</v>
          </cell>
          <cell r="F64">
            <v>574.79238411250469</v>
          </cell>
          <cell r="G64">
            <v>0</v>
          </cell>
          <cell r="H64">
            <v>0</v>
          </cell>
          <cell r="I64">
            <v>0.8491633604678066</v>
          </cell>
          <cell r="J64">
            <v>485.10412191767415</v>
          </cell>
          <cell r="K64">
            <v>0.83058380300625434</v>
          </cell>
          <cell r="L64">
            <v>25491.711604808363</v>
          </cell>
          <cell r="M64">
            <v>203.90818178415984</v>
          </cell>
          <cell r="N64">
            <v>0</v>
          </cell>
          <cell r="O64">
            <v>0.99206447700122991</v>
          </cell>
          <cell r="P64">
            <v>7.935522998770211E-3</v>
          </cell>
          <cell r="Q64">
            <v>0</v>
          </cell>
          <cell r="R64">
            <v>2.1879838823140887E-2</v>
          </cell>
          <cell r="S64">
            <v>0</v>
          </cell>
          <cell r="T64">
            <v>0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6877.8775158374929</v>
          </cell>
          <cell r="C66">
            <v>0</v>
          </cell>
          <cell r="D66">
            <v>21871.650500363226</v>
          </cell>
          <cell r="E66">
            <v>21871.650500363226</v>
          </cell>
          <cell r="F66">
            <v>0</v>
          </cell>
          <cell r="G66">
            <v>0</v>
          </cell>
          <cell r="H66">
            <v>0</v>
          </cell>
          <cell r="I66">
            <v>0.31799999999999995</v>
          </cell>
          <cell r="J66" t="str">
            <v/>
          </cell>
          <cell r="K66">
            <v>0.31799999999999995</v>
          </cell>
          <cell r="L66">
            <v>21871.650500363226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1511147.0173492704</v>
          </cell>
          <cell r="C70">
            <v>17710</v>
          </cell>
          <cell r="D70">
            <v>27280923.076599874</v>
          </cell>
          <cell r="E70">
            <v>25400535.490599874</v>
          </cell>
          <cell r="F70">
            <v>1880387.5859999999</v>
          </cell>
          <cell r="G70">
            <v>0</v>
          </cell>
          <cell r="H70">
            <v>0</v>
          </cell>
          <cell r="I70">
            <v>1.8053123067042027</v>
          </cell>
          <cell r="J70">
            <v>1540.4247925804559</v>
          </cell>
          <cell r="K70">
            <v>1.6808778496717944</v>
          </cell>
          <cell r="L70">
            <v>25229914.212375242</v>
          </cell>
          <cell r="M70">
            <v>170621.27822463214</v>
          </cell>
          <cell r="N70">
            <v>0</v>
          </cell>
          <cell r="O70">
            <v>0.99328276845628805</v>
          </cell>
          <cell r="P70">
            <v>6.7172315437119415E-3</v>
          </cell>
          <cell r="Q70">
            <v>0</v>
          </cell>
          <cell r="R70">
            <v>6.8926831424296509E-2</v>
          </cell>
          <cell r="S70">
            <v>0</v>
          </cell>
          <cell r="T70">
            <v>0</v>
          </cell>
        </row>
        <row r="71">
          <cell r="A71" t="str">
            <v>LDNO LV: LV Medium Non-Domestic</v>
          </cell>
          <cell r="B71">
            <v>1098.9183883320882</v>
          </cell>
          <cell r="C71">
            <v>18.051390745320798</v>
          </cell>
          <cell r="D71">
            <v>13333.214053781785</v>
          </cell>
          <cell r="E71">
            <v>12017.798379335811</v>
          </cell>
          <cell r="F71">
            <v>1315.4156744459738</v>
          </cell>
          <cell r="G71">
            <v>0</v>
          </cell>
          <cell r="H71">
            <v>0</v>
          </cell>
          <cell r="I71">
            <v>1.2133033895281902</v>
          </cell>
          <cell r="J71">
            <v>738.62530825986141</v>
          </cell>
          <cell r="K71">
            <v>1.0936024464542937</v>
          </cell>
          <cell r="L71">
            <v>11914.385379186704</v>
          </cell>
          <cell r="M71">
            <v>103.4130001491075</v>
          </cell>
          <cell r="N71">
            <v>0</v>
          </cell>
          <cell r="O71">
            <v>0.9913950128896386</v>
          </cell>
          <cell r="P71">
            <v>8.604987110361461E-3</v>
          </cell>
          <cell r="Q71">
            <v>0</v>
          </cell>
          <cell r="R71">
            <v>9.8657058166172165E-2</v>
          </cell>
          <cell r="S71">
            <v>0</v>
          </cell>
          <cell r="T71">
            <v>0</v>
          </cell>
        </row>
        <row r="72">
          <cell r="A72" t="str">
            <v>LDNO HV: LV Medium Non-Domestic</v>
          </cell>
          <cell r="B72">
            <v>11236.405444490072</v>
          </cell>
          <cell r="C72">
            <v>116.20582792300264</v>
          </cell>
          <cell r="D72">
            <v>100273.89439897417</v>
          </cell>
          <cell r="E72">
            <v>94196.166910442043</v>
          </cell>
          <cell r="F72">
            <v>6077.7274885321303</v>
          </cell>
          <cell r="G72">
            <v>0</v>
          </cell>
          <cell r="H72">
            <v>0</v>
          </cell>
          <cell r="I72">
            <v>0.89240188861416414</v>
          </cell>
          <cell r="J72">
            <v>862.89901454353139</v>
          </cell>
          <cell r="K72">
            <v>0.83831228212428421</v>
          </cell>
          <cell r="L72">
            <v>93604.481657335098</v>
          </cell>
          <cell r="M72">
            <v>591.68525310694451</v>
          </cell>
          <cell r="N72">
            <v>0</v>
          </cell>
          <cell r="O72">
            <v>0.99371858460366547</v>
          </cell>
          <cell r="P72">
            <v>6.281415396334495E-3</v>
          </cell>
          <cell r="Q72">
            <v>0</v>
          </cell>
          <cell r="R72">
            <v>6.0611264028001162E-2</v>
          </cell>
          <cell r="S72">
            <v>0</v>
          </cell>
          <cell r="T72">
            <v>0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327.50280027078401</v>
          </cell>
          <cell r="C74">
            <v>4</v>
          </cell>
          <cell r="D74">
            <v>5417.194237596028</v>
          </cell>
          <cell r="E74">
            <v>5000.8326375960278</v>
          </cell>
          <cell r="F74">
            <v>416.36160000000001</v>
          </cell>
          <cell r="G74">
            <v>0</v>
          </cell>
          <cell r="H74">
            <v>0</v>
          </cell>
          <cell r="I74">
            <v>1.654090967502267</v>
          </cell>
          <cell r="J74">
            <v>1354.298559399007</v>
          </cell>
          <cell r="K74">
            <v>1.5269587415622914</v>
          </cell>
          <cell r="L74">
            <v>4957.2273188680037</v>
          </cell>
          <cell r="M74">
            <v>43.60531872802401</v>
          </cell>
          <cell r="N74">
            <v>0</v>
          </cell>
          <cell r="O74">
            <v>0.99128038830969845</v>
          </cell>
          <cell r="P74">
            <v>8.7196116903015802E-3</v>
          </cell>
          <cell r="Q74">
            <v>0</v>
          </cell>
          <cell r="R74">
            <v>7.6859271006085902E-2</v>
          </cell>
          <cell r="S74">
            <v>0</v>
          </cell>
          <cell r="T74">
            <v>0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39941.256415259268</v>
          </cell>
          <cell r="C76">
            <v>250</v>
          </cell>
          <cell r="D76">
            <v>629022.93557635241</v>
          </cell>
          <cell r="E76">
            <v>377892.03557635238</v>
          </cell>
          <cell r="F76">
            <v>251130.89999999997</v>
          </cell>
          <cell r="G76">
            <v>0</v>
          </cell>
          <cell r="H76">
            <v>0</v>
          </cell>
          <cell r="I76">
            <v>1.5748701769332394</v>
          </cell>
          <cell r="J76">
            <v>2516.0917423054098</v>
          </cell>
          <cell r="K76">
            <v>0.94611955029031458</v>
          </cell>
          <cell r="L76">
            <v>376814.5943647605</v>
          </cell>
          <cell r="M76">
            <v>1077.4412115918967</v>
          </cell>
          <cell r="N76">
            <v>0</v>
          </cell>
          <cell r="O76">
            <v>0.99714881206758277</v>
          </cell>
          <cell r="P76">
            <v>2.8511879324172782E-3</v>
          </cell>
          <cell r="Q76">
            <v>0</v>
          </cell>
          <cell r="R76">
            <v>0.39923965533927191</v>
          </cell>
          <cell r="S76">
            <v>0</v>
          </cell>
          <cell r="T76">
            <v>0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  <cell r="J83" t="str">
            <v/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  <cell r="J84" t="str">
            <v/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1927339.1060585547</v>
          </cell>
          <cell r="C86">
            <v>6347</v>
          </cell>
          <cell r="D86">
            <v>39418315.671811484</v>
          </cell>
          <cell r="E86">
            <v>26737289.167411484</v>
          </cell>
          <cell r="F86">
            <v>193041.46620000002</v>
          </cell>
          <cell r="G86">
            <v>11729824.199999999</v>
          </cell>
          <cell r="H86">
            <v>758160.8382</v>
          </cell>
          <cell r="I86">
            <v>2.0452195230149557</v>
          </cell>
          <cell r="J86">
            <v>6210.54288196179</v>
          </cell>
          <cell r="K86">
            <v>1.3872643938663058</v>
          </cell>
          <cell r="L86">
            <v>21381448.159697823</v>
          </cell>
          <cell r="M86">
            <v>5013173.7916369531</v>
          </cell>
          <cell r="N86">
            <v>342667.21607670817</v>
          </cell>
          <cell r="O86">
            <v>0.79968646132452414</v>
          </cell>
          <cell r="P86">
            <v>0.18749745945625695</v>
          </cell>
          <cell r="Q86">
            <v>1.2816079219218872E-2</v>
          </cell>
          <cell r="R86">
            <v>4.89725303859308E-3</v>
          </cell>
          <cell r="S86">
            <v>0.29757294293495495</v>
          </cell>
          <cell r="T86">
            <v>1.9233719789355942E-2</v>
          </cell>
        </row>
        <row r="87">
          <cell r="A87" t="str">
            <v>LDNO LV: LV HH Metered</v>
          </cell>
          <cell r="B87">
            <v>1852.2359205688858</v>
          </cell>
          <cell r="C87">
            <v>10</v>
          </cell>
          <cell r="D87">
            <v>30214.579470007327</v>
          </cell>
          <cell r="E87">
            <v>13974.773800007326</v>
          </cell>
          <cell r="F87">
            <v>208.62000000000003</v>
          </cell>
          <cell r="G87">
            <v>15957.600000000002</v>
          </cell>
          <cell r="H87">
            <v>73.585669999999993</v>
          </cell>
          <cell r="I87">
            <v>1.6312489750618477</v>
          </cell>
          <cell r="J87">
            <v>3021.4579470007329</v>
          </cell>
          <cell r="K87">
            <v>0.7544813079596896</v>
          </cell>
          <cell r="L87">
            <v>10870.340676549298</v>
          </cell>
          <cell r="M87">
            <v>2832.7761876139402</v>
          </cell>
          <cell r="N87">
            <v>271.65693584408768</v>
          </cell>
          <cell r="O87">
            <v>0.77785449926521166</v>
          </cell>
          <cell r="P87">
            <v>0.20270640714144905</v>
          </cell>
          <cell r="Q87">
            <v>1.9439093593339254E-2</v>
          </cell>
          <cell r="R87">
            <v>6.9046137215673592E-3</v>
          </cell>
          <cell r="S87">
            <v>0.52814238291287174</v>
          </cell>
          <cell r="T87">
            <v>2.4354358488770369E-3</v>
          </cell>
        </row>
        <row r="88">
          <cell r="A88" t="str">
            <v>LDNO HV: LV HH Metered</v>
          </cell>
          <cell r="B88">
            <v>94094.498022490414</v>
          </cell>
          <cell r="C88">
            <v>289</v>
          </cell>
          <cell r="D88">
            <v>1055757.9643059077</v>
          </cell>
          <cell r="E88">
            <v>659103.7339059076</v>
          </cell>
          <cell r="F88">
            <v>4326.1566000000003</v>
          </cell>
          <cell r="G88">
            <v>382543.2</v>
          </cell>
          <cell r="H88">
            <v>9784.8738000000012</v>
          </cell>
          <cell r="I88">
            <v>1.1220188071501918</v>
          </cell>
          <cell r="J88">
            <v>3653.1417450031408</v>
          </cell>
          <cell r="K88">
            <v>0.70047000383419755</v>
          </cell>
          <cell r="L88">
            <v>536094.25538491295</v>
          </cell>
          <cell r="M88">
            <v>114557.61791810802</v>
          </cell>
          <cell r="N88">
            <v>8451.8606028866106</v>
          </cell>
          <cell r="O88">
            <v>0.81336856067856045</v>
          </cell>
          <cell r="P88">
            <v>0.17380817620199077</v>
          </cell>
          <cell r="Q88">
            <v>1.2823263119448786E-2</v>
          </cell>
          <cell r="R88">
            <v>4.0976783943507044E-3</v>
          </cell>
          <cell r="S88">
            <v>0.36233986664878942</v>
          </cell>
          <cell r="T88">
            <v>9.2681032308696999E-3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49967.524880558769</v>
          </cell>
          <cell r="C90">
            <v>81</v>
          </cell>
          <cell r="D90">
            <v>1140491.0070849014</v>
          </cell>
          <cell r="E90">
            <v>568643.29328490142</v>
          </cell>
          <cell r="F90">
            <v>1861.7688000000001</v>
          </cell>
          <cell r="G90">
            <v>563347.19999999995</v>
          </cell>
          <cell r="H90">
            <v>6638.7449999999999</v>
          </cell>
          <cell r="I90">
            <v>2.2824644803021665</v>
          </cell>
          <cell r="J90">
            <v>14080.135889937055</v>
          </cell>
          <cell r="K90">
            <v>1.1380257370045312</v>
          </cell>
          <cell r="L90">
            <v>460573.52152861538</v>
          </cell>
          <cell r="M90">
            <v>102908.79974044205</v>
          </cell>
          <cell r="N90">
            <v>5160.9720158439768</v>
          </cell>
          <cell r="O90">
            <v>0.80995155832754895</v>
          </cell>
          <cell r="P90">
            <v>0.18097250236781168</v>
          </cell>
          <cell r="Q90">
            <v>9.0759393046393119E-3</v>
          </cell>
          <cell r="R90">
            <v>1.6324274268139009E-3</v>
          </cell>
          <cell r="S90">
            <v>0.49395146169535975</v>
          </cell>
          <cell r="T90">
            <v>5.820953395300023E-3</v>
          </cell>
        </row>
        <row r="91">
          <cell r="A91" t="str">
            <v>LDNO HV: LV Sub HH Metered</v>
          </cell>
          <cell r="B91">
            <v>4427.9763775289612</v>
          </cell>
          <cell r="C91">
            <v>12</v>
          </cell>
          <cell r="D91">
            <v>62354.582290362261</v>
          </cell>
          <cell r="E91">
            <v>39138.983110362256</v>
          </cell>
          <cell r="F91">
            <v>204.66720000000001</v>
          </cell>
          <cell r="G91">
            <v>22545.599999999999</v>
          </cell>
          <cell r="H91">
            <v>465.33198000000004</v>
          </cell>
          <cell r="I91">
            <v>1.4081959110441176</v>
          </cell>
          <cell r="J91">
            <v>5196.2151908635215</v>
          </cell>
          <cell r="K91">
            <v>0.88390225632151698</v>
          </cell>
          <cell r="L91">
            <v>32206.991855949258</v>
          </cell>
          <cell r="M91">
            <v>6597.056840428635</v>
          </cell>
          <cell r="N91">
            <v>334.93441398436107</v>
          </cell>
          <cell r="O91">
            <v>0.82288780383316307</v>
          </cell>
          <cell r="P91">
            <v>0.16855463060515818</v>
          </cell>
          <cell r="Q91">
            <v>8.5575655616787188E-3</v>
          </cell>
          <cell r="R91">
            <v>3.2823121009285324E-3</v>
          </cell>
          <cell r="S91">
            <v>0.3615708609034291</v>
          </cell>
          <cell r="T91">
            <v>7.4626749616110146E-3</v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7870919.8496288974</v>
          </cell>
          <cell r="C93">
            <v>3721</v>
          </cell>
          <cell r="D93">
            <v>110614954.10191414</v>
          </cell>
          <cell r="E93">
            <v>59131299.309314147</v>
          </cell>
          <cell r="F93">
            <v>859894.82040000008</v>
          </cell>
          <cell r="G93">
            <v>48461767.200000003</v>
          </cell>
          <cell r="H93">
            <v>2161992.7722</v>
          </cell>
          <cell r="I93">
            <v>1.4053624762438597</v>
          </cell>
          <cell r="J93">
            <v>29727.211529673245</v>
          </cell>
          <cell r="K93">
            <v>0.75126288208997716</v>
          </cell>
          <cell r="L93">
            <v>48625297.952183813</v>
          </cell>
          <cell r="M93">
            <v>10106925.405928854</v>
          </cell>
          <cell r="N93">
            <v>399075.95120147796</v>
          </cell>
          <cell r="O93">
            <v>0.82232757473882423</v>
          </cell>
          <cell r="P93">
            <v>0.17092344534930332</v>
          </cell>
          <cell r="Q93">
            <v>6.7489799118724417E-3</v>
          </cell>
          <cell r="R93">
            <v>7.7737664620621131E-3</v>
          </cell>
          <cell r="S93">
            <v>0.43811225700414946</v>
          </cell>
          <cell r="T93">
            <v>1.9545212396942881E-2</v>
          </cell>
        </row>
        <row r="94">
          <cell r="A94" t="str">
            <v>LDNO HV: HV HH Metered</v>
          </cell>
          <cell r="B94">
            <v>12176.935038204643</v>
          </cell>
          <cell r="C94">
            <v>3</v>
          </cell>
          <cell r="D94">
            <v>146956.62539637412</v>
          </cell>
          <cell r="E94">
            <v>87850.234006374114</v>
          </cell>
          <cell r="F94">
            <v>586.11240000000009</v>
          </cell>
          <cell r="G94">
            <v>57242.400000000001</v>
          </cell>
          <cell r="H94">
            <v>1277.8789900000002</v>
          </cell>
          <cell r="I94">
            <v>1.2068441273218888</v>
          </cell>
          <cell r="J94">
            <v>48985.541798791375</v>
          </cell>
          <cell r="K94">
            <v>0.72144783338949869</v>
          </cell>
          <cell r="L94">
            <v>73519.432866133619</v>
          </cell>
          <cell r="M94">
            <v>13870.266321012004</v>
          </cell>
          <cell r="N94">
            <v>460.53481922849642</v>
          </cell>
          <cell r="O94">
            <v>0.83687236235249296</v>
          </cell>
          <cell r="P94">
            <v>0.15788536567820213</v>
          </cell>
          <cell r="Q94">
            <v>5.2422719693049607E-3</v>
          </cell>
          <cell r="R94">
            <v>3.9883360033555948E-3</v>
          </cell>
          <cell r="S94">
            <v>0.38951901518971838</v>
          </cell>
          <cell r="T94">
            <v>8.6956201297714985E-3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56485.030952251429</v>
          </cell>
          <cell r="C96">
            <v>933</v>
          </cell>
          <cell r="D96">
            <v>1077169.5402594348</v>
          </cell>
          <cell r="E96">
            <v>1077169.5402594348</v>
          </cell>
          <cell r="F96">
            <v>0</v>
          </cell>
          <cell r="G96">
            <v>0</v>
          </cell>
          <cell r="H96">
            <v>0</v>
          </cell>
          <cell r="I96">
            <v>1.9070000000000003</v>
          </cell>
          <cell r="J96">
            <v>1154.5225511891049</v>
          </cell>
          <cell r="K96">
            <v>1.9070000000000003</v>
          </cell>
          <cell r="L96">
            <v>1077169.5402594348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LDNO LV: NHH UMS category A</v>
          </cell>
          <cell r="B97">
            <v>103.39836618919753</v>
          </cell>
          <cell r="C97">
            <v>0</v>
          </cell>
          <cell r="D97">
            <v>1353.4846134165957</v>
          </cell>
          <cell r="E97">
            <v>1353.4846134165957</v>
          </cell>
          <cell r="F97">
            <v>0</v>
          </cell>
          <cell r="G97">
            <v>0</v>
          </cell>
          <cell r="H97">
            <v>0</v>
          </cell>
          <cell r="I97">
            <v>1.3089999999999999</v>
          </cell>
          <cell r="J97" t="str">
            <v/>
          </cell>
          <cell r="K97">
            <v>1.3089999999999999</v>
          </cell>
          <cell r="L97">
            <v>1353.4846134165957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LDNO HV: NHH UMS category A</v>
          </cell>
          <cell r="B98">
            <v>1658.2882216310441</v>
          </cell>
          <cell r="C98">
            <v>0</v>
          </cell>
          <cell r="D98">
            <v>15571.326401115502</v>
          </cell>
          <cell r="E98">
            <v>15571.326401115502</v>
          </cell>
          <cell r="F98">
            <v>0</v>
          </cell>
          <cell r="G98">
            <v>0</v>
          </cell>
          <cell r="H98">
            <v>0</v>
          </cell>
          <cell r="I98">
            <v>0.93899999999999995</v>
          </cell>
          <cell r="J98" t="str">
            <v/>
          </cell>
          <cell r="K98">
            <v>0.93899999999999995</v>
          </cell>
          <cell r="L98">
            <v>15571.326401115502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26098.603606565968</v>
          </cell>
          <cell r="C100">
            <v>675</v>
          </cell>
          <cell r="D100">
            <v>638632.83025266929</v>
          </cell>
          <cell r="E100">
            <v>638632.83025266929</v>
          </cell>
          <cell r="F100">
            <v>0</v>
          </cell>
          <cell r="G100">
            <v>0</v>
          </cell>
          <cell r="H100">
            <v>0</v>
          </cell>
          <cell r="I100">
            <v>2.4470000000000001</v>
          </cell>
          <cell r="J100">
            <v>946.12271148543596</v>
          </cell>
          <cell r="K100">
            <v>2.4470000000000001</v>
          </cell>
          <cell r="L100">
            <v>638632.83025266929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LDNO LV: NHH UMS category B</v>
          </cell>
          <cell r="B101">
            <v>129.94266556928355</v>
          </cell>
          <cell r="C101">
            <v>0</v>
          </cell>
          <cell r="D101">
            <v>2183.0367815639638</v>
          </cell>
          <cell r="E101">
            <v>2183.0367815639638</v>
          </cell>
          <cell r="F101">
            <v>0</v>
          </cell>
          <cell r="G101">
            <v>0</v>
          </cell>
          <cell r="H101">
            <v>0</v>
          </cell>
          <cell r="I101">
            <v>1.6800000000000002</v>
          </cell>
          <cell r="J101" t="str">
            <v/>
          </cell>
          <cell r="K101">
            <v>1.6800000000000002</v>
          </cell>
          <cell r="L101">
            <v>2183.0367815639638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HV: NHH UMS category B</v>
          </cell>
          <cell r="B102">
            <v>402.32095720004236</v>
          </cell>
          <cell r="C102">
            <v>0</v>
          </cell>
          <cell r="D102">
            <v>4847.9675342605105</v>
          </cell>
          <cell r="E102">
            <v>4847.9675342605105</v>
          </cell>
          <cell r="F102">
            <v>0</v>
          </cell>
          <cell r="G102">
            <v>0</v>
          </cell>
          <cell r="H102">
            <v>0</v>
          </cell>
          <cell r="I102">
            <v>1.2050000000000001</v>
          </cell>
          <cell r="J102" t="str">
            <v/>
          </cell>
          <cell r="K102">
            <v>1.2050000000000001</v>
          </cell>
          <cell r="L102">
            <v>4847.9675342605105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719.19013167985588</v>
          </cell>
          <cell r="C104">
            <v>139</v>
          </cell>
          <cell r="D104">
            <v>28817.948576411822</v>
          </cell>
          <cell r="E104">
            <v>28817.948576411822</v>
          </cell>
          <cell r="F104">
            <v>0</v>
          </cell>
          <cell r="G104">
            <v>0</v>
          </cell>
          <cell r="H104">
            <v>0</v>
          </cell>
          <cell r="I104">
            <v>4.0069999999999997</v>
          </cell>
          <cell r="J104">
            <v>207.32337105332246</v>
          </cell>
          <cell r="K104">
            <v>4.0069999999999997</v>
          </cell>
          <cell r="L104">
            <v>28817.948576411822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</row>
        <row r="106">
          <cell r="A106" t="str">
            <v>LDNO HV: NHH UMS category C</v>
          </cell>
          <cell r="B106">
            <v>22.639425137938957</v>
          </cell>
          <cell r="C106">
            <v>0</v>
          </cell>
          <cell r="D106">
            <v>446.90225222291502</v>
          </cell>
          <cell r="E106">
            <v>446.90225222291502</v>
          </cell>
          <cell r="F106">
            <v>0</v>
          </cell>
          <cell r="G106">
            <v>0</v>
          </cell>
          <cell r="H106">
            <v>0</v>
          </cell>
          <cell r="I106">
            <v>1.974</v>
          </cell>
          <cell r="J106" t="str">
            <v/>
          </cell>
          <cell r="K106">
            <v>1.974</v>
          </cell>
          <cell r="L106">
            <v>446.90225222291502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4959.7392289757918</v>
          </cell>
          <cell r="C108">
            <v>40</v>
          </cell>
          <cell r="D108">
            <v>71420.244897251396</v>
          </cell>
          <cell r="E108">
            <v>71420.244897251396</v>
          </cell>
          <cell r="F108">
            <v>0</v>
          </cell>
          <cell r="G108">
            <v>0</v>
          </cell>
          <cell r="H108">
            <v>0</v>
          </cell>
          <cell r="I108">
            <v>1.44</v>
          </cell>
          <cell r="J108">
            <v>1785.5061224312849</v>
          </cell>
          <cell r="K108">
            <v>1.44</v>
          </cell>
          <cell r="L108">
            <v>71420.244897251396</v>
          </cell>
          <cell r="M108">
            <v>0</v>
          </cell>
          <cell r="N108">
            <v>0</v>
          </cell>
          <cell r="O108">
            <v>1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251522.96675625304</v>
          </cell>
          <cell r="C112">
            <v>20</v>
          </cell>
          <cell r="D112">
            <v>6110978.1049846858</v>
          </cell>
          <cell r="E112">
            <v>6110978.1049846858</v>
          </cell>
          <cell r="F112">
            <v>0</v>
          </cell>
          <cell r="G112">
            <v>0</v>
          </cell>
          <cell r="H112">
            <v>0</v>
          </cell>
          <cell r="I112">
            <v>2.4295904997441999</v>
          </cell>
          <cell r="J112">
            <v>305548.90524923429</v>
          </cell>
          <cell r="K112">
            <v>2.4295904997441999</v>
          </cell>
          <cell r="L112">
            <v>4391462.854615123</v>
          </cell>
          <cell r="M112">
            <v>354672.38727851975</v>
          </cell>
          <cell r="N112">
            <v>1364842.8630910427</v>
          </cell>
          <cell r="O112">
            <v>0.71861865304885231</v>
          </cell>
          <cell r="P112">
            <v>5.8038562924847617E-2</v>
          </cell>
          <cell r="Q112">
            <v>0.22334278402630001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1435.1598211811831</v>
          </cell>
          <cell r="C116">
            <v>118</v>
          </cell>
          <cell r="D116">
            <v>-8998.4520788060181</v>
          </cell>
          <cell r="E116">
            <v>-8998.4520788060181</v>
          </cell>
          <cell r="F116">
            <v>0</v>
          </cell>
          <cell r="G116">
            <v>0</v>
          </cell>
          <cell r="H116">
            <v>0</v>
          </cell>
          <cell r="I116">
            <v>-0.627</v>
          </cell>
          <cell r="J116">
            <v>-76.258068464457779</v>
          </cell>
          <cell r="K116">
            <v>-0.627</v>
          </cell>
          <cell r="L116">
            <v>-8998.4520788060181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LDNO LV: LV Generation NHH or Aggregate HH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  <cell r="J117" t="str">
            <v/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10218.327670299137</v>
          </cell>
          <cell r="C123">
            <v>165</v>
          </cell>
          <cell r="D123">
            <v>-62072.185072775595</v>
          </cell>
          <cell r="E123">
            <v>-64068.914492775591</v>
          </cell>
          <cell r="F123">
            <v>0</v>
          </cell>
          <cell r="G123">
            <v>0</v>
          </cell>
          <cell r="H123">
            <v>1996.7294200000001</v>
          </cell>
          <cell r="I123">
            <v>-0.60745933263812102</v>
          </cell>
          <cell r="J123">
            <v>-376.1950610471248</v>
          </cell>
          <cell r="K123">
            <v>-0.627</v>
          </cell>
          <cell r="L123">
            <v>-64068.914492775591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-3.2167860977649891E-2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4820.3272048575782</v>
          </cell>
          <cell r="C127">
            <v>85</v>
          </cell>
          <cell r="D127">
            <v>-30231.051276720751</v>
          </cell>
          <cell r="E127">
            <v>-32490.222806720747</v>
          </cell>
          <cell r="F127">
            <v>0</v>
          </cell>
          <cell r="G127">
            <v>0</v>
          </cell>
          <cell r="H127">
            <v>2259.1715300000001</v>
          </cell>
          <cell r="I127">
            <v>-0.62715765946876134</v>
          </cell>
          <cell r="J127">
            <v>-355.65942678495003</v>
          </cell>
          <cell r="K127">
            <v>-0.67402525650083345</v>
          </cell>
          <cell r="L127">
            <v>-22486.372641041751</v>
          </cell>
          <cell r="M127">
            <v>-9043.0305919717903</v>
          </cell>
          <cell r="N127">
            <v>-960.8195737072042</v>
          </cell>
          <cell r="O127">
            <v>0.69209659702273096</v>
          </cell>
          <cell r="P127">
            <v>0.27833082726971015</v>
          </cell>
          <cell r="Q127">
            <v>2.9572575707558842E-2</v>
          </cell>
          <cell r="R127">
            <v>0</v>
          </cell>
          <cell r="S127">
            <v>0</v>
          </cell>
          <cell r="T127">
            <v>-7.4730167645200685E-2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73.301662674130981</v>
          </cell>
          <cell r="C131">
            <v>5</v>
          </cell>
          <cell r="D131">
            <v>-331.53963217289424</v>
          </cell>
          <cell r="E131">
            <v>-388.49881217289419</v>
          </cell>
          <cell r="F131">
            <v>0</v>
          </cell>
          <cell r="G131">
            <v>0</v>
          </cell>
          <cell r="H131">
            <v>56.959180000000003</v>
          </cell>
          <cell r="I131">
            <v>-0.45229483217424815</v>
          </cell>
          <cell r="J131">
            <v>-66.307926434578846</v>
          </cell>
          <cell r="K131">
            <v>-0.53</v>
          </cell>
          <cell r="L131">
            <v>-388.49881217289419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-0.17180202447198356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5002.1596597227363</v>
          </cell>
          <cell r="C134">
            <v>4</v>
          </cell>
          <cell r="D134">
            <v>-26061.800403326073</v>
          </cell>
          <cell r="E134">
            <v>-26087.514283326072</v>
          </cell>
          <cell r="F134">
            <v>0</v>
          </cell>
          <cell r="G134">
            <v>0</v>
          </cell>
          <cell r="H134">
            <v>25.713880000000003</v>
          </cell>
          <cell r="I134">
            <v>-0.52101096678650693</v>
          </cell>
          <cell r="J134">
            <v>-6515.4501008315183</v>
          </cell>
          <cell r="K134">
            <v>-0.52152502234948794</v>
          </cell>
          <cell r="L134">
            <v>-19734.327486474616</v>
          </cell>
          <cell r="M134">
            <v>-5287.375888978032</v>
          </cell>
          <cell r="N134">
            <v>-1065.8109078734226</v>
          </cell>
          <cell r="O134">
            <v>0.75646637974580355</v>
          </cell>
          <cell r="P134">
            <v>0.20267840897196851</v>
          </cell>
          <cell r="Q134">
            <v>4.0855211282227813E-2</v>
          </cell>
          <cell r="R134">
            <v>0</v>
          </cell>
          <cell r="S134">
            <v>0</v>
          </cell>
          <cell r="T134">
            <v>-9.8665017773362789E-4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31235.12801364647</v>
          </cell>
          <cell r="C137">
            <v>40</v>
          </cell>
          <cell r="D137">
            <v>-90059.19697380517</v>
          </cell>
          <cell r="E137">
            <v>-100264.76092380517</v>
          </cell>
          <cell r="F137">
            <v>4466.6640000000007</v>
          </cell>
          <cell r="G137">
            <v>0</v>
          </cell>
          <cell r="H137">
            <v>5738.89995</v>
          </cell>
          <cell r="I137">
            <v>-0.28832664599440339</v>
          </cell>
          <cell r="J137">
            <v>-2251.4799243451293</v>
          </cell>
          <cell r="K137">
            <v>-0.32100000000000001</v>
          </cell>
          <cell r="L137">
            <v>-100264.76092380517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-4.9596977877775048E-2</v>
          </cell>
          <cell r="S137">
            <v>0</v>
          </cell>
          <cell r="T137">
            <v>-6.3723641147602386E-2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  <cell r="J138" t="str">
            <v/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529247.16268864879</v>
          </cell>
          <cell r="C140">
            <v>101</v>
          </cell>
          <cell r="D140">
            <v>-1760997.6998226757</v>
          </cell>
          <cell r="E140">
            <v>-1780506.8932626757</v>
          </cell>
          <cell r="F140">
            <v>11278.326599999999</v>
          </cell>
          <cell r="G140">
            <v>0</v>
          </cell>
          <cell r="H140">
            <v>8230.8668400000006</v>
          </cell>
          <cell r="I140">
            <v>-0.33273635155199771</v>
          </cell>
          <cell r="J140">
            <v>-17435.620790323523</v>
          </cell>
          <cell r="K140">
            <v>-0.33642256752354693</v>
          </cell>
          <cell r="L140">
            <v>-1375333.6417153492</v>
          </cell>
          <cell r="M140">
            <v>-354478.93451322831</v>
          </cell>
          <cell r="N140">
            <v>-50694.317034098072</v>
          </cell>
          <cell r="O140">
            <v>0.77243938056040318</v>
          </cell>
          <cell r="P140">
            <v>0.19908877401966482</v>
          </cell>
          <cell r="Q140">
            <v>2.847184541993189E-2</v>
          </cell>
          <cell r="R140">
            <v>-6.4045095579259833E-3</v>
          </cell>
          <cell r="S140">
            <v>0</v>
          </cell>
          <cell r="T140">
            <v>-4.6739793248048028E-3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23812657.12847488</v>
          </cell>
          <cell r="C156">
            <v>2478009.3494020323</v>
          </cell>
          <cell r="D156">
            <v>438142629.93474591</v>
          </cell>
          <cell r="E156">
            <v>338594849.07962716</v>
          </cell>
          <cell r="F156">
            <v>35357851.08847864</v>
          </cell>
          <cell r="G156">
            <v>61233227.399999999</v>
          </cell>
          <cell r="H156">
            <v>2956702.3666400001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Summary statistics for WPD West Midlands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176528559.72673696</v>
          </cell>
          <cell r="D25">
            <v>-26941.77017557621</v>
          </cell>
          <cell r="E25">
            <v>-5.7370470584168659E-5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  <cell r="O52" t="str">
            <v>Calculation</v>
          </cell>
          <cell r="P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  <cell r="O53" t="str">
            <v>=IF(x17&lt;&gt;0,x18/x17,"")</v>
          </cell>
          <cell r="P53" t="str">
            <v>=IF(x17&lt;&gt;0,x19/x17,"")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  <cell r="O55" t="str">
            <v>Rate 1 revenue proportion</v>
          </cell>
          <cell r="P55" t="str">
            <v>Rate 2 revenue proportion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7094015.6615416408</v>
          </cell>
          <cell r="C57">
            <v>1928292</v>
          </cell>
          <cell r="D57">
            <v>192754296.49792105</v>
          </cell>
          <cell r="E57">
            <v>167135008.98592106</v>
          </cell>
          <cell r="F57">
            <v>25619287.512000002</v>
          </cell>
          <cell r="G57">
            <v>0</v>
          </cell>
          <cell r="H57">
            <v>0</v>
          </cell>
          <cell r="I57">
            <v>2.717139427008715</v>
          </cell>
          <cell r="J57">
            <v>99.961155518936479</v>
          </cell>
          <cell r="K57">
            <v>2.3560000000000003</v>
          </cell>
          <cell r="L57">
            <v>167135008.98592106</v>
          </cell>
          <cell r="M57">
            <v>0</v>
          </cell>
          <cell r="N57">
            <v>0</v>
          </cell>
          <cell r="O57">
            <v>1</v>
          </cell>
          <cell r="P57">
            <v>0</v>
          </cell>
        </row>
        <row r="58">
          <cell r="A58" t="str">
            <v>LDNO LV: Domestic Unrestricted</v>
          </cell>
          <cell r="B58">
            <v>12742.276</v>
          </cell>
          <cell r="C58">
            <v>5511</v>
          </cell>
          <cell r="D58">
            <v>256712.74620000002</v>
          </cell>
          <cell r="E58">
            <v>206424.87120000002</v>
          </cell>
          <cell r="F58">
            <v>50287.875</v>
          </cell>
          <cell r="G58">
            <v>0</v>
          </cell>
          <cell r="H58">
            <v>0</v>
          </cell>
          <cell r="I58">
            <v>2.0146537886952069</v>
          </cell>
          <cell r="J58">
            <v>46.5818810016331</v>
          </cell>
          <cell r="K58">
            <v>1.6200000000000003</v>
          </cell>
          <cell r="L58">
            <v>206424.87120000002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</row>
        <row r="59">
          <cell r="A59" t="str">
            <v>LDNO HV: Domestic Unrestricted</v>
          </cell>
          <cell r="B59">
            <v>31420.962999999996</v>
          </cell>
          <cell r="C59">
            <v>11588</v>
          </cell>
          <cell r="D59">
            <v>422464.78218999994</v>
          </cell>
          <cell r="E59">
            <v>349715.31818999996</v>
          </cell>
          <cell r="F59">
            <v>72749.463999999993</v>
          </cell>
          <cell r="G59">
            <v>0</v>
          </cell>
          <cell r="H59">
            <v>0</v>
          </cell>
          <cell r="I59">
            <v>1.3445316179201765</v>
          </cell>
          <cell r="J59">
            <v>36.457092008111836</v>
          </cell>
          <cell r="K59">
            <v>1.113</v>
          </cell>
          <cell r="L59">
            <v>349715.31818999996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1743469.9392324651</v>
          </cell>
          <cell r="C61">
            <v>311205</v>
          </cell>
          <cell r="D61">
            <v>31486325.176797297</v>
          </cell>
          <cell r="E61">
            <v>27351655.546797298</v>
          </cell>
          <cell r="F61">
            <v>4134669.6300000008</v>
          </cell>
          <cell r="G61">
            <v>0</v>
          </cell>
          <cell r="H61">
            <v>0</v>
          </cell>
          <cell r="I61">
            <v>1.8059574454526388</v>
          </cell>
          <cell r="J61">
            <v>101.17551188701113</v>
          </cell>
          <cell r="K61">
            <v>1.5688056863680959</v>
          </cell>
          <cell r="L61">
            <v>26733761.677824579</v>
          </cell>
          <cell r="M61">
            <v>617893.86897272186</v>
          </cell>
          <cell r="N61">
            <v>0</v>
          </cell>
          <cell r="O61">
            <v>0.97740926987342558</v>
          </cell>
          <cell r="P61">
            <v>2.2590730126574487E-2</v>
          </cell>
        </row>
        <row r="62">
          <cell r="A62" t="str">
            <v>LDNO LV: Domestic Two Rate</v>
          </cell>
          <cell r="B62">
            <v>948.0659999999998</v>
          </cell>
          <cell r="C62">
            <v>208</v>
          </cell>
          <cell r="D62">
            <v>13519.885259999999</v>
          </cell>
          <cell r="E62">
            <v>11621.885259999999</v>
          </cell>
          <cell r="F62">
            <v>1898</v>
          </cell>
          <cell r="G62">
            <v>0</v>
          </cell>
          <cell r="H62">
            <v>0</v>
          </cell>
          <cell r="I62">
            <v>1.4260489522881323</v>
          </cell>
          <cell r="J62">
            <v>64.999448365384609</v>
          </cell>
          <cell r="K62">
            <v>1.2258519195920961</v>
          </cell>
          <cell r="L62">
            <v>11435.747199999998</v>
          </cell>
          <cell r="M62">
            <v>186.13805999999997</v>
          </cell>
          <cell r="N62">
            <v>0</v>
          </cell>
          <cell r="O62">
            <v>0.98398383258517896</v>
          </cell>
          <cell r="P62">
            <v>1.6016167414820957E-2</v>
          </cell>
        </row>
        <row r="63">
          <cell r="A63" t="str">
            <v>LDNO HV: Domestic Two Rate</v>
          </cell>
          <cell r="B63">
            <v>1370.3109999999999</v>
          </cell>
          <cell r="C63">
            <v>341</v>
          </cell>
          <cell r="D63">
            <v>11998.902539999999</v>
          </cell>
          <cell r="E63">
            <v>9858.1045400000003</v>
          </cell>
          <cell r="F63">
            <v>2140.7979999999998</v>
          </cell>
          <cell r="G63">
            <v>0</v>
          </cell>
          <cell r="H63">
            <v>0</v>
          </cell>
          <cell r="I63">
            <v>0.87563352698766916</v>
          </cell>
          <cell r="J63">
            <v>35.187397478005863</v>
          </cell>
          <cell r="K63">
            <v>0.71940636395679525</v>
          </cell>
          <cell r="L63">
            <v>9620.5188799999996</v>
          </cell>
          <cell r="M63">
            <v>237.58565999999999</v>
          </cell>
          <cell r="N63">
            <v>0</v>
          </cell>
          <cell r="O63">
            <v>0.97589945825427404</v>
          </cell>
          <cell r="P63">
            <v>2.4100541745725897E-2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37980.064481511552</v>
          </cell>
          <cell r="C65">
            <v>0</v>
          </cell>
          <cell r="D65">
            <v>68743.916711535901</v>
          </cell>
          <cell r="E65">
            <v>68743.916711535901</v>
          </cell>
          <cell r="F65">
            <v>0</v>
          </cell>
          <cell r="G65">
            <v>0</v>
          </cell>
          <cell r="H65">
            <v>0</v>
          </cell>
          <cell r="I65">
            <v>0.18099999999999999</v>
          </cell>
          <cell r="J65" t="str">
            <v/>
          </cell>
          <cell r="K65">
            <v>0.18099999999999999</v>
          </cell>
          <cell r="L65">
            <v>68743.916711535901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1657215.0032074109</v>
          </cell>
          <cell r="C69">
            <v>133933</v>
          </cell>
          <cell r="D69">
            <v>35649783.607621849</v>
          </cell>
          <cell r="E69">
            <v>32613991.263121847</v>
          </cell>
          <cell r="F69">
            <v>3035792.3444999997</v>
          </cell>
          <cell r="G69">
            <v>0</v>
          </cell>
          <cell r="H69">
            <v>0</v>
          </cell>
          <cell r="I69">
            <v>2.1511863903370694</v>
          </cell>
          <cell r="J69">
            <v>266.17624937559714</v>
          </cell>
          <cell r="K69">
            <v>1.9680000000000002</v>
          </cell>
          <cell r="L69">
            <v>32613991.263121847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</row>
        <row r="70">
          <cell r="A70" t="str">
            <v>LDNO LV: Small Non Domestic Unrestricted</v>
          </cell>
          <cell r="B70">
            <v>1408.7349999999999</v>
          </cell>
          <cell r="C70">
            <v>147</v>
          </cell>
          <cell r="D70">
            <v>21351.253049999999</v>
          </cell>
          <cell r="E70">
            <v>19060.184549999998</v>
          </cell>
          <cell r="F70">
            <v>2291.0684999999999</v>
          </cell>
          <cell r="G70">
            <v>0</v>
          </cell>
          <cell r="H70">
            <v>0</v>
          </cell>
          <cell r="I70">
            <v>1.5156330360216792</v>
          </cell>
          <cell r="J70">
            <v>145.24661938775509</v>
          </cell>
          <cell r="K70">
            <v>1.353</v>
          </cell>
          <cell r="L70">
            <v>19060.184549999998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</row>
        <row r="71">
          <cell r="A71" t="str">
            <v>LDNO HV: Small Non Domestic Unrestricted</v>
          </cell>
          <cell r="B71">
            <v>7278.2599999999993</v>
          </cell>
          <cell r="C71">
            <v>442</v>
          </cell>
          <cell r="D71">
            <v>72414.786999999997</v>
          </cell>
          <cell r="E71">
            <v>67687.817999999999</v>
          </cell>
          <cell r="F71">
            <v>4726.9690000000001</v>
          </cell>
          <cell r="G71">
            <v>0</v>
          </cell>
          <cell r="H71">
            <v>0</v>
          </cell>
          <cell r="I71">
            <v>0.99494641576420739</v>
          </cell>
          <cell r="J71">
            <v>163.83435972850677</v>
          </cell>
          <cell r="K71">
            <v>0.93000000000000016</v>
          </cell>
          <cell r="L71">
            <v>67687.817999999999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694484.41616022959</v>
          </cell>
          <cell r="C73">
            <v>32464</v>
          </cell>
          <cell r="D73">
            <v>12001498.089655597</v>
          </cell>
          <cell r="E73">
            <v>11265652.833655598</v>
          </cell>
          <cell r="F73">
            <v>735845.25600000005</v>
          </cell>
          <cell r="G73">
            <v>0</v>
          </cell>
          <cell r="H73">
            <v>0</v>
          </cell>
          <cell r="I73">
            <v>1.7281162557989846</v>
          </cell>
          <cell r="J73">
            <v>369.68636303769085</v>
          </cell>
          <cell r="K73">
            <v>1.6221606376630944</v>
          </cell>
          <cell r="L73">
            <v>11112073.289185062</v>
          </cell>
          <cell r="M73">
            <v>153579.54447053545</v>
          </cell>
          <cell r="N73">
            <v>0</v>
          </cell>
          <cell r="O73">
            <v>0.98636745275766669</v>
          </cell>
          <cell r="P73">
            <v>1.3632547242333256E-2</v>
          </cell>
        </row>
        <row r="74">
          <cell r="A74" t="str">
            <v>LDNO LV: Small Non Domestic Two Rate</v>
          </cell>
          <cell r="B74">
            <v>460.31299999999999</v>
          </cell>
          <cell r="C74">
            <v>9</v>
          </cell>
          <cell r="D74">
            <v>5516.4647699999996</v>
          </cell>
          <cell r="E74">
            <v>5376.1952699999993</v>
          </cell>
          <cell r="F74">
            <v>140.26949999999999</v>
          </cell>
          <cell r="G74">
            <v>0</v>
          </cell>
          <cell r="H74">
            <v>0</v>
          </cell>
          <cell r="I74">
            <v>1.1984160277897866</v>
          </cell>
          <cell r="J74">
            <v>612.94052999999997</v>
          </cell>
          <cell r="K74">
            <v>1.1679433928652894</v>
          </cell>
          <cell r="L74">
            <v>5314.1716199999992</v>
          </cell>
          <cell r="M74">
            <v>62.023650000000004</v>
          </cell>
          <cell r="N74">
            <v>0</v>
          </cell>
          <cell r="O74">
            <v>0.98846328176617737</v>
          </cell>
          <cell r="P74">
            <v>1.1536718233822636E-2</v>
          </cell>
        </row>
        <row r="75">
          <cell r="A75" t="str">
            <v>LDNO HV: Small Non Domestic Two Rate</v>
          </cell>
          <cell r="B75">
            <v>1629.499</v>
          </cell>
          <cell r="C75">
            <v>41</v>
          </cell>
          <cell r="D75">
            <v>14691.717980000001</v>
          </cell>
          <cell r="E75">
            <v>14253.243480000001</v>
          </cell>
          <cell r="F75">
            <v>438.47450000000003</v>
          </cell>
          <cell r="G75">
            <v>0</v>
          </cell>
          <cell r="H75">
            <v>0</v>
          </cell>
          <cell r="I75">
            <v>0.90160951188064575</v>
          </cell>
          <cell r="J75">
            <v>358.33458487804882</v>
          </cell>
          <cell r="K75">
            <v>0.87470096514327411</v>
          </cell>
          <cell r="L75">
            <v>14142.07718</v>
          </cell>
          <cell r="M75">
            <v>111.16630000000001</v>
          </cell>
          <cell r="N75">
            <v>0</v>
          </cell>
          <cell r="O75">
            <v>0.99220063137516823</v>
          </cell>
          <cell r="P75">
            <v>7.7993686248317706E-3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7153.9019847221743</v>
          </cell>
          <cell r="C77">
            <v>0</v>
          </cell>
          <cell r="D77">
            <v>22749.408311416515</v>
          </cell>
          <cell r="E77">
            <v>22749.408311416515</v>
          </cell>
          <cell r="F77">
            <v>0</v>
          </cell>
          <cell r="G77">
            <v>0</v>
          </cell>
          <cell r="H77">
            <v>0</v>
          </cell>
          <cell r="I77">
            <v>0.318</v>
          </cell>
          <cell r="J77" t="str">
            <v/>
          </cell>
          <cell r="K77">
            <v>0.318</v>
          </cell>
          <cell r="L77">
            <v>22749.408311416515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1612960.9919597046</v>
          </cell>
          <cell r="C81">
            <v>17684</v>
          </cell>
          <cell r="D81">
            <v>31105451.528872836</v>
          </cell>
          <cell r="E81">
            <v>28975413.728872836</v>
          </cell>
          <cell r="F81">
            <v>2130037.7999999998</v>
          </cell>
          <cell r="G81">
            <v>0</v>
          </cell>
          <cell r="H81">
            <v>0</v>
          </cell>
          <cell r="I81">
            <v>1.9284689266465487</v>
          </cell>
          <cell r="J81">
            <v>1758.9601633608254</v>
          </cell>
          <cell r="K81">
            <v>1.7964113126919754</v>
          </cell>
          <cell r="L81">
            <v>28752123.503095403</v>
          </cell>
          <cell r="M81">
            <v>223290.2257774286</v>
          </cell>
          <cell r="N81">
            <v>0</v>
          </cell>
          <cell r="O81">
            <v>0.99229380371004217</v>
          </cell>
          <cell r="P81">
            <v>7.706196289957677E-3</v>
          </cell>
        </row>
        <row r="82">
          <cell r="A82" t="str">
            <v>LDNO LV: LV Medium Non-Domestic</v>
          </cell>
          <cell r="B82">
            <v>562.10500000000002</v>
          </cell>
          <cell r="C82">
            <v>9</v>
          </cell>
          <cell r="D82">
            <v>7009.9761000000017</v>
          </cell>
          <cell r="E82">
            <v>6264.6096000000016</v>
          </cell>
          <cell r="F82">
            <v>745.36650000000009</v>
          </cell>
          <cell r="G82">
            <v>0</v>
          </cell>
          <cell r="H82">
            <v>0</v>
          </cell>
          <cell r="I82">
            <v>1.2470937102498647</v>
          </cell>
          <cell r="J82">
            <v>778.88623333333351</v>
          </cell>
          <cell r="K82">
            <v>1.1144909936755591</v>
          </cell>
          <cell r="L82">
            <v>6189.225120000001</v>
          </cell>
          <cell r="M82">
            <v>75.384479999999996</v>
          </cell>
          <cell r="N82">
            <v>0</v>
          </cell>
          <cell r="O82">
            <v>0.98796661167840361</v>
          </cell>
          <cell r="P82">
            <v>1.2033388321596285E-2</v>
          </cell>
        </row>
        <row r="83">
          <cell r="A83" t="str">
            <v>LDNO HV: LV Medium Non-Domestic</v>
          </cell>
          <cell r="B83">
            <v>8005.2969999999987</v>
          </cell>
          <cell r="C83">
            <v>73</v>
          </cell>
          <cell r="D83">
            <v>72885.28578999998</v>
          </cell>
          <cell r="E83">
            <v>68731.330289999984</v>
          </cell>
          <cell r="F83">
            <v>4153.9555</v>
          </cell>
          <cell r="G83">
            <v>0</v>
          </cell>
          <cell r="H83">
            <v>0</v>
          </cell>
          <cell r="I83">
            <v>0.91046323190757306</v>
          </cell>
          <cell r="J83">
            <v>998.42857246575318</v>
          </cell>
          <cell r="K83">
            <v>0.85857314588078371</v>
          </cell>
          <cell r="L83">
            <v>68234.081999999995</v>
          </cell>
          <cell r="M83">
            <v>497.24829000000005</v>
          </cell>
          <cell r="N83">
            <v>0</v>
          </cell>
          <cell r="O83">
            <v>0.99276533295802749</v>
          </cell>
          <cell r="P83">
            <v>7.2346670419726599E-3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312.52867024299997</v>
          </cell>
          <cell r="C85">
            <v>3</v>
          </cell>
          <cell r="D85">
            <v>5385.3555976041289</v>
          </cell>
          <cell r="E85">
            <v>4985.133097604129</v>
          </cell>
          <cell r="F85">
            <v>400.22249999999991</v>
          </cell>
          <cell r="G85">
            <v>0</v>
          </cell>
          <cell r="H85">
            <v>0</v>
          </cell>
          <cell r="I85">
            <v>1.7231557006967908</v>
          </cell>
          <cell r="J85">
            <v>1795.1185325347096</v>
          </cell>
          <cell r="K85">
            <v>1.5950962494826622</v>
          </cell>
          <cell r="L85">
            <v>4933.099105027989</v>
          </cell>
          <cell r="M85">
            <v>52.033992576140008</v>
          </cell>
          <cell r="N85">
            <v>0</v>
          </cell>
          <cell r="O85">
            <v>0.98956216583241319</v>
          </cell>
          <cell r="P85">
            <v>1.0437834167586762E-2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43180.946217605</v>
          </cell>
          <cell r="C87">
            <v>263</v>
          </cell>
          <cell r="D87">
            <v>709484.96063458093</v>
          </cell>
          <cell r="E87">
            <v>427125.26763458096</v>
          </cell>
          <cell r="F87">
            <v>282359.69299999997</v>
          </cell>
          <cell r="G87">
            <v>0</v>
          </cell>
          <cell r="H87">
            <v>0</v>
          </cell>
          <cell r="I87">
            <v>1.6430509814658063</v>
          </cell>
          <cell r="J87">
            <v>2697.6614472797755</v>
          </cell>
          <cell r="K87">
            <v>0.989152172539565</v>
          </cell>
          <cell r="L87">
            <v>425502.72521926998</v>
          </cell>
          <cell r="M87">
            <v>1622.54241531096</v>
          </cell>
          <cell r="N87">
            <v>0</v>
          </cell>
          <cell r="O87">
            <v>0.99620124928619513</v>
          </cell>
          <cell r="P87">
            <v>3.7987507138048686E-3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1942206.851594331</v>
          </cell>
          <cell r="C89">
            <v>6151</v>
          </cell>
          <cell r="D89">
            <v>41722139.855276018</v>
          </cell>
          <cell r="E89">
            <v>28965279.002356015</v>
          </cell>
          <cell r="F89">
            <v>195325.00499999998</v>
          </cell>
          <cell r="G89">
            <v>11860237</v>
          </cell>
          <cell r="H89">
            <v>701298.84791999997</v>
          </cell>
          <cell r="I89">
            <v>2.1481820961051028</v>
          </cell>
          <cell r="J89">
            <v>6782.9848569787055</v>
          </cell>
          <cell r="K89">
            <v>1.4913591195798128</v>
          </cell>
          <cell r="L89">
            <v>23511990.151887894</v>
          </cell>
          <cell r="M89">
            <v>5020530.3322014604</v>
          </cell>
          <cell r="N89">
            <v>432758.51826666592</v>
          </cell>
          <cell r="O89">
            <v>0.81173014594388837</v>
          </cell>
          <cell r="P89">
            <v>0.17332925851648431</v>
          </cell>
        </row>
        <row r="90">
          <cell r="A90" t="str">
            <v>LDNO LV: LV HH Metered</v>
          </cell>
          <cell r="B90">
            <v>64.51900000000002</v>
          </cell>
          <cell r="C90">
            <v>1</v>
          </cell>
          <cell r="D90">
            <v>975.51041000000021</v>
          </cell>
          <cell r="E90">
            <v>753.37941000000012</v>
          </cell>
          <cell r="F90">
            <v>21.827000000000002</v>
          </cell>
          <cell r="G90">
            <v>194.47200000000001</v>
          </cell>
          <cell r="H90">
            <v>5.8320000000000007</v>
          </cell>
          <cell r="I90">
            <v>1.5119738526635564</v>
          </cell>
          <cell r="J90">
            <v>975.51041000000021</v>
          </cell>
          <cell r="K90">
            <v>1.1676861234675056</v>
          </cell>
          <cell r="L90">
            <v>526.45287000000008</v>
          </cell>
          <cell r="M90">
            <v>226.19112000000004</v>
          </cell>
          <cell r="N90">
            <v>0.73541999999999996</v>
          </cell>
          <cell r="O90">
            <v>0.69878850286072991</v>
          </cell>
          <cell r="P90">
            <v>0.30023533560599963</v>
          </cell>
        </row>
        <row r="91">
          <cell r="A91" t="str">
            <v>LDNO HV: LV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32970.066663171994</v>
          </cell>
          <cell r="C93">
            <v>47</v>
          </cell>
          <cell r="D93">
            <v>731535.38562979433</v>
          </cell>
          <cell r="E93">
            <v>398677.74752979446</v>
          </cell>
          <cell r="F93">
            <v>1096.2045000000001</v>
          </cell>
          <cell r="G93">
            <v>329229.99999999994</v>
          </cell>
          <cell r="H93">
            <v>2531.4335999999998</v>
          </cell>
          <cell r="I93">
            <v>2.2187864923152527</v>
          </cell>
          <cell r="J93">
            <v>15564.582672974348</v>
          </cell>
          <cell r="K93">
            <v>1.2092112266643456</v>
          </cell>
          <cell r="L93">
            <v>330477.38498082419</v>
          </cell>
          <cell r="M93">
            <v>63811.432805477976</v>
          </cell>
          <cell r="N93">
            <v>4388.9297434922801</v>
          </cell>
          <cell r="O93">
            <v>0.82893361123980602</v>
          </cell>
          <cell r="P93">
            <v>0.16005767364959125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7873994.4054982979</v>
          </cell>
          <cell r="C96">
            <v>3714</v>
          </cell>
          <cell r="D96">
            <v>114631588.3822701</v>
          </cell>
          <cell r="E96">
            <v>63503268.867750093</v>
          </cell>
          <cell r="F96">
            <v>882502.10999999987</v>
          </cell>
          <cell r="G96">
            <v>47973118.000000007</v>
          </cell>
          <cell r="H96">
            <v>2272699.4045199999</v>
          </cell>
          <cell r="I96">
            <v>1.4558251184713125</v>
          </cell>
          <cell r="J96">
            <v>30864.724927913328</v>
          </cell>
          <cell r="K96">
            <v>0.80649370062298575</v>
          </cell>
          <cell r="L96">
            <v>53492581.143639237</v>
          </cell>
          <cell r="M96">
            <v>9414288.5237825178</v>
          </cell>
          <cell r="N96">
            <v>596399.20032833947</v>
          </cell>
          <cell r="O96">
            <v>0.84235948947826922</v>
          </cell>
          <cell r="P96">
            <v>0.14824888059524019</v>
          </cell>
        </row>
        <row r="97">
          <cell r="A97" t="str">
            <v>LDNO HV: HV HH Metered</v>
          </cell>
          <cell r="B97">
            <v>53595.789000000004</v>
          </cell>
          <cell r="C97">
            <v>14</v>
          </cell>
          <cell r="D97">
            <v>480315.12060999998</v>
          </cell>
          <cell r="E97">
            <v>416544.98115999997</v>
          </cell>
          <cell r="F97">
            <v>2690.9259999999999</v>
          </cell>
          <cell r="G97">
            <v>54020</v>
          </cell>
          <cell r="H97">
            <v>7059.2134499999993</v>
          </cell>
          <cell r="I97">
            <v>0.8961807066782802</v>
          </cell>
          <cell r="J97">
            <v>34308.222900714281</v>
          </cell>
          <cell r="K97">
            <v>0.77719721816204623</v>
          </cell>
          <cell r="L97">
            <v>359947.57967999997</v>
          </cell>
          <cell r="M97">
            <v>53580.396760000011</v>
          </cell>
          <cell r="N97">
            <v>3017.0047200000004</v>
          </cell>
          <cell r="O97">
            <v>0.86412655525848181</v>
          </cell>
          <cell r="P97">
            <v>0.12863051815145776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64909.346128380705</v>
          </cell>
          <cell r="C101">
            <v>0</v>
          </cell>
          <cell r="D101">
            <v>1311817.885254574</v>
          </cell>
          <cell r="E101">
            <v>1311817.885254574</v>
          </cell>
          <cell r="F101">
            <v>0</v>
          </cell>
          <cell r="G101">
            <v>0</v>
          </cell>
          <cell r="H101">
            <v>0</v>
          </cell>
          <cell r="I101">
            <v>2.0209999999999999</v>
          </cell>
          <cell r="J101" t="str">
            <v/>
          </cell>
          <cell r="K101">
            <v>2.0209999999999999</v>
          </cell>
          <cell r="L101">
            <v>1311817.885254574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</row>
        <row r="102">
          <cell r="A102" t="str">
            <v>LDNO LV: NHH UMS category A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/>
          </cell>
          <cell r="J102" t="str">
            <v/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 t="str">
            <v/>
          </cell>
          <cell r="P102" t="str">
            <v/>
          </cell>
        </row>
        <row r="103">
          <cell r="A103" t="str">
            <v>LDNO HV: NHH UMS category A</v>
          </cell>
          <cell r="B103">
            <v>711.7532796429557</v>
          </cell>
          <cell r="C103">
            <v>0</v>
          </cell>
          <cell r="D103">
            <v>6797.2438205902272</v>
          </cell>
          <cell r="E103">
            <v>6797.2438205902272</v>
          </cell>
          <cell r="F103">
            <v>0</v>
          </cell>
          <cell r="G103">
            <v>0</v>
          </cell>
          <cell r="H103">
            <v>0</v>
          </cell>
          <cell r="I103">
            <v>0.95500000000000007</v>
          </cell>
          <cell r="J103" t="str">
            <v/>
          </cell>
          <cell r="K103">
            <v>0.95500000000000007</v>
          </cell>
          <cell r="L103">
            <v>6797.2438205902272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34385.476992317155</v>
          </cell>
          <cell r="C105">
            <v>0</v>
          </cell>
          <cell r="D105">
            <v>902274.9162784022</v>
          </cell>
          <cell r="E105">
            <v>902274.9162784022</v>
          </cell>
          <cell r="F105">
            <v>0</v>
          </cell>
          <cell r="G105">
            <v>0</v>
          </cell>
          <cell r="H105">
            <v>0</v>
          </cell>
          <cell r="I105">
            <v>2.6240000000000001</v>
          </cell>
          <cell r="J105" t="str">
            <v/>
          </cell>
          <cell r="K105">
            <v>2.6240000000000001</v>
          </cell>
          <cell r="L105">
            <v>902274.9162784022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</row>
        <row r="106">
          <cell r="A106" t="str">
            <v>LDNO LV: NHH UMS category B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  <cell r="J106" t="str">
            <v/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 t="str">
            <v/>
          </cell>
          <cell r="P106" t="str">
            <v/>
          </cell>
        </row>
        <row r="107">
          <cell r="A107" t="str">
            <v>LDNO HV: NHH UMS category B</v>
          </cell>
          <cell r="B107">
            <v>377.04856821332601</v>
          </cell>
          <cell r="C107">
            <v>0</v>
          </cell>
          <cell r="D107">
            <v>4675.4022458452428</v>
          </cell>
          <cell r="E107">
            <v>4675.4022458452428</v>
          </cell>
          <cell r="F107">
            <v>0</v>
          </cell>
          <cell r="G107">
            <v>0</v>
          </cell>
          <cell r="H107">
            <v>0</v>
          </cell>
          <cell r="I107">
            <v>1.2400000000000002</v>
          </cell>
          <cell r="J107" t="str">
            <v/>
          </cell>
          <cell r="K107">
            <v>1.2400000000000002</v>
          </cell>
          <cell r="L107">
            <v>4675.4022458452428</v>
          </cell>
          <cell r="M107">
            <v>0</v>
          </cell>
          <cell r="N107">
            <v>0</v>
          </cell>
          <cell r="O107">
            <v>1</v>
          </cell>
          <cell r="P107">
            <v>0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784.07290049624919</v>
          </cell>
          <cell r="C109">
            <v>0</v>
          </cell>
          <cell r="D109">
            <v>34507.048350839927</v>
          </cell>
          <cell r="E109">
            <v>34507.048350839927</v>
          </cell>
          <cell r="F109">
            <v>0</v>
          </cell>
          <cell r="G109">
            <v>0</v>
          </cell>
          <cell r="H109">
            <v>0</v>
          </cell>
          <cell r="I109">
            <v>4.4009999999999998</v>
          </cell>
          <cell r="J109" t="str">
            <v/>
          </cell>
          <cell r="K109">
            <v>4.4009999999999998</v>
          </cell>
          <cell r="L109">
            <v>34507.048350839927</v>
          </cell>
          <cell r="M109">
            <v>0</v>
          </cell>
          <cell r="N109">
            <v>0</v>
          </cell>
          <cell r="O109">
            <v>1</v>
          </cell>
          <cell r="P109">
            <v>0</v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</row>
        <row r="111">
          <cell r="A111" t="str">
            <v>LDNO HV: NHH UMS category C</v>
          </cell>
          <cell r="B111">
            <v>8.5976287190384042</v>
          </cell>
          <cell r="C111">
            <v>0</v>
          </cell>
          <cell r="D111">
            <v>178.8306773559988</v>
          </cell>
          <cell r="E111">
            <v>178.8306773559988</v>
          </cell>
          <cell r="F111">
            <v>0</v>
          </cell>
          <cell r="G111">
            <v>0</v>
          </cell>
          <cell r="H111">
            <v>0</v>
          </cell>
          <cell r="I111">
            <v>2.08</v>
          </cell>
          <cell r="J111" t="str">
            <v/>
          </cell>
          <cell r="K111">
            <v>2.08</v>
          </cell>
          <cell r="L111">
            <v>178.8306773559988</v>
          </cell>
          <cell r="M111">
            <v>0</v>
          </cell>
          <cell r="N111">
            <v>0</v>
          </cell>
          <cell r="O111">
            <v>1</v>
          </cell>
          <cell r="P111">
            <v>0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5574.7020755278791</v>
          </cell>
          <cell r="C113">
            <v>0</v>
          </cell>
          <cell r="D113">
            <v>87913.051731074651</v>
          </cell>
          <cell r="E113">
            <v>87913.051731074651</v>
          </cell>
          <cell r="F113">
            <v>0</v>
          </cell>
          <cell r="G113">
            <v>0</v>
          </cell>
          <cell r="H113">
            <v>0</v>
          </cell>
          <cell r="I113">
            <v>1.577</v>
          </cell>
          <cell r="J113" t="str">
            <v/>
          </cell>
          <cell r="K113">
            <v>1.577</v>
          </cell>
          <cell r="L113">
            <v>87913.051731074651</v>
          </cell>
          <cell r="M113">
            <v>0</v>
          </cell>
          <cell r="N113">
            <v>0</v>
          </cell>
          <cell r="O113">
            <v>1</v>
          </cell>
          <cell r="P113">
            <v>0</v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</row>
        <row r="115">
          <cell r="A115" t="str">
            <v>LDNO HV: NHH UMS category D</v>
          </cell>
          <cell r="B115">
            <v>61.128523424679663</v>
          </cell>
          <cell r="C115">
            <v>0</v>
          </cell>
          <cell r="D115">
            <v>455.40749951386346</v>
          </cell>
          <cell r="E115">
            <v>455.40749951386346</v>
          </cell>
          <cell r="F115">
            <v>0</v>
          </cell>
          <cell r="G115">
            <v>0</v>
          </cell>
          <cell r="H115">
            <v>0</v>
          </cell>
          <cell r="I115">
            <v>0.745</v>
          </cell>
          <cell r="J115" t="str">
            <v/>
          </cell>
          <cell r="K115">
            <v>0.745</v>
          </cell>
          <cell r="L115">
            <v>455.40749951386346</v>
          </cell>
          <cell r="M115">
            <v>0</v>
          </cell>
          <cell r="N115">
            <v>0</v>
          </cell>
          <cell r="O115">
            <v>1</v>
          </cell>
          <cell r="P115">
            <v>0</v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249132.15912722098</v>
          </cell>
          <cell r="C117">
            <v>0</v>
          </cell>
          <cell r="D117">
            <v>6477497.8721100185</v>
          </cell>
          <cell r="E117">
            <v>6477497.8721100185</v>
          </cell>
          <cell r="F117">
            <v>0</v>
          </cell>
          <cell r="G117">
            <v>0</v>
          </cell>
          <cell r="H117">
            <v>0</v>
          </cell>
          <cell r="I117">
            <v>2.600024779941092</v>
          </cell>
          <cell r="J117" t="str">
            <v/>
          </cell>
          <cell r="K117">
            <v>2.600024779941092</v>
          </cell>
          <cell r="L117">
            <v>4731928.1927744038</v>
          </cell>
          <cell r="M117">
            <v>344792.05471632781</v>
          </cell>
          <cell r="N117">
            <v>1400777.6246192863</v>
          </cell>
          <cell r="O117">
            <v>0.73051790771688785</v>
          </cell>
          <cell r="P117">
            <v>5.3229203856768416E-2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972.53300000000013</v>
          </cell>
          <cell r="C121">
            <v>0</v>
          </cell>
          <cell r="D121">
            <v>-6078.3312500000011</v>
          </cell>
          <cell r="E121">
            <v>-6078.3312500000011</v>
          </cell>
          <cell r="F121">
            <v>0</v>
          </cell>
          <cell r="G121">
            <v>0</v>
          </cell>
          <cell r="H121">
            <v>0</v>
          </cell>
          <cell r="I121">
            <v>-0.625</v>
          </cell>
          <cell r="J121" t="str">
            <v/>
          </cell>
          <cell r="K121">
            <v>-0.625</v>
          </cell>
          <cell r="L121">
            <v>-6078.3312500000011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/>
          </cell>
          <cell r="P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  <cell r="P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1076.3679999999999</v>
          </cell>
          <cell r="C128">
            <v>85</v>
          </cell>
          <cell r="D128">
            <v>-6476.9376499999998</v>
          </cell>
          <cell r="E128">
            <v>-6727.3</v>
          </cell>
          <cell r="F128">
            <v>0</v>
          </cell>
          <cell r="G128">
            <v>0</v>
          </cell>
          <cell r="H128">
            <v>250.36235000000002</v>
          </cell>
          <cell r="I128">
            <v>-0.60174007867197843</v>
          </cell>
          <cell r="J128">
            <v>-76.199266470588228</v>
          </cell>
          <cell r="K128">
            <v>-0.625</v>
          </cell>
          <cell r="L128">
            <v>-6727.3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  <cell r="P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3590.7830000000004</v>
          </cell>
          <cell r="C132">
            <v>89</v>
          </cell>
          <cell r="D132">
            <v>-23129.020610000003</v>
          </cell>
          <cell r="E132">
            <v>-23401.385010000005</v>
          </cell>
          <cell r="F132">
            <v>0</v>
          </cell>
          <cell r="G132">
            <v>0</v>
          </cell>
          <cell r="H132">
            <v>272.36439999999999</v>
          </cell>
          <cell r="I132">
            <v>-0.6441219257749633</v>
          </cell>
          <cell r="J132">
            <v>-259.87663606741575</v>
          </cell>
          <cell r="K132">
            <v>-0.65170702350991427</v>
          </cell>
          <cell r="L132">
            <v>-16492.084739999998</v>
          </cell>
          <cell r="M132">
            <v>-6052.371360000001</v>
          </cell>
          <cell r="N132">
            <v>-856.92891000000009</v>
          </cell>
          <cell r="O132">
            <v>0.70474823319015145</v>
          </cell>
          <cell r="P132">
            <v>0.25863304062617104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  <cell r="P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6.26</v>
          </cell>
          <cell r="C136">
            <v>1</v>
          </cell>
          <cell r="D136">
            <v>-29.175720000000002</v>
          </cell>
          <cell r="E136">
            <v>-32.301600000000001</v>
          </cell>
          <cell r="F136">
            <v>0</v>
          </cell>
          <cell r="G136">
            <v>0</v>
          </cell>
          <cell r="H136">
            <v>3.1258800000000004</v>
          </cell>
          <cell r="I136">
            <v>-0.46606581469648567</v>
          </cell>
          <cell r="J136">
            <v>-29.175720000000002</v>
          </cell>
          <cell r="K136">
            <v>-0.51600000000000001</v>
          </cell>
          <cell r="L136">
            <v>-32.301600000000001</v>
          </cell>
          <cell r="M136">
            <v>0</v>
          </cell>
          <cell r="N136">
            <v>0</v>
          </cell>
          <cell r="O136">
            <v>1</v>
          </cell>
          <cell r="P136">
            <v>0</v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  <cell r="P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17.959</v>
          </cell>
          <cell r="C139">
            <v>3</v>
          </cell>
          <cell r="D139">
            <v>-70.525959999999998</v>
          </cell>
          <cell r="E139">
            <v>-78.718000000000004</v>
          </cell>
          <cell r="F139">
            <v>0</v>
          </cell>
          <cell r="G139">
            <v>0</v>
          </cell>
          <cell r="H139">
            <v>8.1920400000000004</v>
          </cell>
          <cell r="I139">
            <v>-0.3927053844868868</v>
          </cell>
          <cell r="J139">
            <v>-23.508653333333331</v>
          </cell>
          <cell r="K139">
            <v>-0.4383206191881508</v>
          </cell>
          <cell r="L139">
            <v>-39.284700000000015</v>
          </cell>
          <cell r="M139">
            <v>-37.149819999999991</v>
          </cell>
          <cell r="N139">
            <v>-2.2834800000000004</v>
          </cell>
          <cell r="O139">
            <v>0.49905612439340447</v>
          </cell>
          <cell r="P139">
            <v>0.47193551665438643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  <cell r="P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2853.8959999999997</v>
          </cell>
          <cell r="C142">
            <v>23</v>
          </cell>
          <cell r="D142">
            <v>-4303.9260000000013</v>
          </cell>
          <cell r="E142">
            <v>-8961.23344</v>
          </cell>
          <cell r="F142">
            <v>2685.5605</v>
          </cell>
          <cell r="G142">
            <v>0</v>
          </cell>
          <cell r="H142">
            <v>1971.74694</v>
          </cell>
          <cell r="I142">
            <v>-0.15080878910794232</v>
          </cell>
          <cell r="J142">
            <v>-187.12721739130441</v>
          </cell>
          <cell r="K142">
            <v>-0.31400000000000006</v>
          </cell>
          <cell r="L142">
            <v>-8961.23344</v>
          </cell>
          <cell r="M142">
            <v>0</v>
          </cell>
          <cell r="N142">
            <v>0</v>
          </cell>
          <cell r="O142">
            <v>1</v>
          </cell>
          <cell r="P142">
            <v>0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  <cell r="P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469389.71400000004</v>
          </cell>
          <cell r="C145">
            <v>87</v>
          </cell>
          <cell r="D145">
            <v>-1471629.4346000005</v>
          </cell>
          <cell r="E145">
            <v>-1492439.0988800002</v>
          </cell>
          <cell r="F145">
            <v>10158.424499999999</v>
          </cell>
          <cell r="G145">
            <v>0</v>
          </cell>
          <cell r="H145">
            <v>10651.23978</v>
          </cell>
          <cell r="I145">
            <v>-0.31351974504494584</v>
          </cell>
          <cell r="J145">
            <v>-16915.280857471269</v>
          </cell>
          <cell r="K145">
            <v>-0.31795308980290099</v>
          </cell>
          <cell r="L145">
            <v>-1140287.4952700001</v>
          </cell>
          <cell r="M145">
            <v>-309590.57556000003</v>
          </cell>
          <cell r="N145">
            <v>-42561.028050000008</v>
          </cell>
          <cell r="O145">
            <v>0.76404289871910214</v>
          </cell>
          <cell r="P145">
            <v>0.20743933591148345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  <cell r="P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  <cell r="P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  <cell r="P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23693282.708435278</v>
          </cell>
          <cell r="C165">
            <v>2452428</v>
          </cell>
          <cell r="D165">
            <v>469583238.90337783</v>
          </cell>
          <cell r="E165">
            <v>369197242.91249782</v>
          </cell>
          <cell r="F165">
            <v>37172444.755999997</v>
          </cell>
          <cell r="G165">
            <v>60216799.472000003</v>
          </cell>
          <cell r="H165">
            <v>2996751.7628800003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C41" sqref="C41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75</v>
      </c>
    </row>
    <row r="3" spans="1:1" x14ac:dyDescent="0.2">
      <c r="A3" s="28"/>
    </row>
    <row r="4" spans="1:1" x14ac:dyDescent="0.2">
      <c r="A4" s="29" t="s">
        <v>64</v>
      </c>
    </row>
    <row r="5" spans="1:1" x14ac:dyDescent="0.2">
      <c r="A5" s="30" t="s">
        <v>72</v>
      </c>
    </row>
    <row r="6" spans="1:1" x14ac:dyDescent="0.2">
      <c r="A6" s="31"/>
    </row>
    <row r="7" spans="1:1" x14ac:dyDescent="0.2">
      <c r="A7" s="32" t="s">
        <v>65</v>
      </c>
    </row>
    <row r="8" spans="1:1" x14ac:dyDescent="0.2">
      <c r="A8" s="29" t="s">
        <v>66</v>
      </c>
    </row>
    <row r="9" spans="1:1" ht="12.75" customHeight="1" x14ac:dyDescent="0.2">
      <c r="A9" s="29" t="s">
        <v>76</v>
      </c>
    </row>
    <row r="11" spans="1:1" ht="15" x14ac:dyDescent="0.25">
      <c r="A11" s="36" t="s">
        <v>67</v>
      </c>
    </row>
    <row r="13" spans="1:1" x14ac:dyDescent="0.2">
      <c r="A13" s="29" t="s">
        <v>73</v>
      </c>
    </row>
    <row r="14" spans="1:1" x14ac:dyDescent="0.2">
      <c r="A14" s="29" t="s">
        <v>61</v>
      </c>
    </row>
    <row r="15" spans="1:1" x14ac:dyDescent="0.2">
      <c r="A15" s="33" t="s">
        <v>62</v>
      </c>
    </row>
    <row r="16" spans="1:1" x14ac:dyDescent="0.2">
      <c r="A16" s="29" t="s">
        <v>74</v>
      </c>
    </row>
    <row r="17" spans="1:1" x14ac:dyDescent="0.2">
      <c r="A17" s="33" t="s">
        <v>63</v>
      </c>
    </row>
    <row r="18" spans="1:1" x14ac:dyDescent="0.2">
      <c r="A18" s="34" t="s">
        <v>70</v>
      </c>
    </row>
    <row r="19" spans="1:1" x14ac:dyDescent="0.2">
      <c r="A19" s="35" t="s">
        <v>69</v>
      </c>
    </row>
    <row r="20" spans="1:1" x14ac:dyDescent="0.2">
      <c r="A20" s="35" t="s">
        <v>68</v>
      </c>
    </row>
    <row r="21" spans="1:1" x14ac:dyDescent="0.2">
      <c r="A21" s="29" t="s">
        <v>71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topLeftCell="AB1" zoomScale="70" zoomScaleNormal="70" workbookViewId="0">
      <selection activeCell="AS4" sqref="AS4:AV2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57"/>
      <c r="E4" s="58"/>
      <c r="F4" s="57" t="s">
        <v>58</v>
      </c>
      <c r="G4" s="58"/>
      <c r="H4" s="57" t="s">
        <v>92</v>
      </c>
      <c r="I4" s="58"/>
      <c r="J4" s="57" t="s">
        <v>0</v>
      </c>
      <c r="K4" s="58"/>
      <c r="L4" s="57" t="s">
        <v>32</v>
      </c>
      <c r="M4" s="58"/>
      <c r="N4" s="57" t="s">
        <v>1</v>
      </c>
      <c r="O4" s="58"/>
      <c r="P4" s="57" t="s">
        <v>31</v>
      </c>
      <c r="Q4" s="58"/>
      <c r="R4" s="57" t="s">
        <v>2</v>
      </c>
      <c r="S4" s="58"/>
      <c r="T4" s="57" t="s">
        <v>33</v>
      </c>
      <c r="U4" s="58"/>
      <c r="V4" s="57" t="s">
        <v>59</v>
      </c>
      <c r="W4" s="58"/>
      <c r="X4" s="57" t="s">
        <v>60</v>
      </c>
      <c r="Y4" s="58"/>
      <c r="Z4" s="57" t="s">
        <v>3</v>
      </c>
      <c r="AA4" s="58"/>
      <c r="AB4" s="57" t="s">
        <v>4</v>
      </c>
      <c r="AC4" s="58"/>
      <c r="AD4" s="57" t="s">
        <v>5</v>
      </c>
      <c r="AE4" s="58"/>
      <c r="AF4" s="57" t="s">
        <v>6</v>
      </c>
      <c r="AG4" s="58"/>
      <c r="AH4" s="57" t="s">
        <v>34</v>
      </c>
      <c r="AI4" s="58"/>
      <c r="AJ4" s="57" t="s">
        <v>7</v>
      </c>
      <c r="AK4" s="58"/>
      <c r="AL4" s="57" t="s">
        <v>8</v>
      </c>
      <c r="AM4" s="58"/>
      <c r="AN4" s="57" t="s">
        <v>9</v>
      </c>
      <c r="AO4" s="58"/>
      <c r="AP4" s="57" t="s">
        <v>10</v>
      </c>
      <c r="AQ4" s="58"/>
    </row>
    <row r="5" spans="2:48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8" ht="5.25" customHeight="1" thickBot="1" x14ac:dyDescent="0.3"/>
    <row r="7" spans="2:48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-7.3390909272619265E-4</v>
      </c>
      <c r="K7" s="7">
        <v>-1.9948594782870054E-3</v>
      </c>
      <c r="L7" s="6">
        <v>-7.3390909272619265E-4</v>
      </c>
      <c r="M7" s="7">
        <v>-1.9948594782870054E-3</v>
      </c>
      <c r="N7" s="6">
        <v>-1.0980268410581973E-3</v>
      </c>
      <c r="O7" s="7">
        <v>-2.984578434860604E-3</v>
      </c>
      <c r="P7" s="6">
        <v>-7.3580029141351311E-4</v>
      </c>
      <c r="Q7" s="7">
        <v>-2.0000000000005543E-3</v>
      </c>
      <c r="R7" s="6">
        <v>-4.046901602773656E-3</v>
      </c>
      <c r="S7" s="7">
        <v>-1.1000000000000528E-2</v>
      </c>
      <c r="T7" s="6">
        <v>-4.046901602773656E-3</v>
      </c>
      <c r="U7" s="7">
        <v>-1.1000000000000528E-2</v>
      </c>
      <c r="V7" s="6">
        <v>-4.0450104040862245E-3</v>
      </c>
      <c r="W7" s="7">
        <v>-1.0994859478286979E-2</v>
      </c>
      <c r="X7" s="6">
        <v>-1.2138813609633314E-2</v>
      </c>
      <c r="Y7" s="7">
        <v>-3.2994859478287196E-2</v>
      </c>
      <c r="Z7" s="6">
        <v>-1.2138813609633314E-2</v>
      </c>
      <c r="AA7" s="7">
        <v>-3.2994859478287196E-2</v>
      </c>
      <c r="AB7" s="6">
        <v>-1.3578263814776115E-2</v>
      </c>
      <c r="AC7" s="7">
        <v>-3.6907470609163009E-2</v>
      </c>
      <c r="AD7" s="6">
        <v>-1.3578263814776115E-2</v>
      </c>
      <c r="AE7" s="7">
        <v>-3.6907470609163009E-2</v>
      </c>
      <c r="AF7" s="6">
        <v>-1.3578263814776115E-2</v>
      </c>
      <c r="AG7" s="7">
        <v>-3.6907470609163009E-2</v>
      </c>
      <c r="AH7" s="6">
        <v>-1.3578263814776115E-2</v>
      </c>
      <c r="AI7" s="7">
        <v>-3.6907470609163009E-2</v>
      </c>
      <c r="AJ7" s="6">
        <v>-1.4314064106189517E-2</v>
      </c>
      <c r="AK7" s="7">
        <v>-3.890747060916315E-2</v>
      </c>
      <c r="AL7" s="6">
        <v>-1.4314064106189517E-2</v>
      </c>
      <c r="AM7" s="7">
        <v>-3.890747060916315E-2</v>
      </c>
      <c r="AN7" s="6">
        <v>-1.3949126296386782E-2</v>
      </c>
      <c r="AO7" s="7">
        <v>-3.7921760558482218E-2</v>
      </c>
      <c r="AP7" s="6">
        <v>-7.9056740449817919E-2</v>
      </c>
      <c r="AQ7" s="7">
        <v>-0.21492176055848219</v>
      </c>
      <c r="AS7" s="56"/>
      <c r="AU7" s="45"/>
      <c r="AV7" s="46"/>
    </row>
    <row r="8" spans="2:48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-3.6161751435803691E-4</v>
      </c>
      <c r="K8" s="9">
        <v>-6.5330079651470391E-4</v>
      </c>
      <c r="L8" s="8">
        <v>-3.6161751435803691E-4</v>
      </c>
      <c r="M8" s="9">
        <v>-6.5330079651470391E-4</v>
      </c>
      <c r="N8" s="8">
        <v>-1.1656741362979783E-3</v>
      </c>
      <c r="O8" s="9">
        <v>-2.1059152598626525E-3</v>
      </c>
      <c r="P8" s="8">
        <v>-1.0323396254943162E-3</v>
      </c>
      <c r="Q8" s="9">
        <v>-1.8650321757962694E-3</v>
      </c>
      <c r="R8" s="8">
        <v>-4.1232448065048333E-3</v>
      </c>
      <c r="S8" s="9">
        <v>-7.4490836570710829E-3</v>
      </c>
      <c r="T8" s="8">
        <v>-4.1232448065048333E-3</v>
      </c>
      <c r="U8" s="9">
        <v>-7.4490836570710829E-3</v>
      </c>
      <c r="V8" s="8">
        <v>-3.9050570464545631E-2</v>
      </c>
      <c r="W8" s="9">
        <v>-7.054904083983532E-2</v>
      </c>
      <c r="X8" s="8">
        <v>-4.3410166355249857E-2</v>
      </c>
      <c r="Y8" s="9">
        <v>-7.8425118061747179E-2</v>
      </c>
      <c r="Z8" s="8">
        <v>-4.3410166355249857E-2</v>
      </c>
      <c r="AA8" s="9">
        <v>-7.8425118061747179E-2</v>
      </c>
      <c r="AB8" s="8">
        <v>-4.4402079667336225E-2</v>
      </c>
      <c r="AC8" s="9">
        <v>-8.0217115769629366E-2</v>
      </c>
      <c r="AD8" s="8">
        <v>-4.4402079667336225E-2</v>
      </c>
      <c r="AE8" s="9">
        <v>-8.0217115769629366E-2</v>
      </c>
      <c r="AF8" s="8">
        <v>-4.4084906989912853E-2</v>
      </c>
      <c r="AG8" s="9">
        <v>-7.9644109334470053E-2</v>
      </c>
      <c r="AH8" s="8">
        <v>-4.4084906989912853E-2</v>
      </c>
      <c r="AI8" s="9">
        <v>-7.9644109334470053E-2</v>
      </c>
      <c r="AJ8" s="8">
        <v>-4.747464376192756E-2</v>
      </c>
      <c r="AK8" s="9">
        <v>-8.5768032112558137E-2</v>
      </c>
      <c r="AL8" s="8">
        <v>-4.747464376192756E-2</v>
      </c>
      <c r="AM8" s="9">
        <v>-8.5768032112558137E-2</v>
      </c>
      <c r="AN8" s="8">
        <v>-2.4494966848107036E-2</v>
      </c>
      <c r="AO8" s="9">
        <v>-4.3117156946706918E-2</v>
      </c>
      <c r="AP8" s="8">
        <v>-8.9096230302452839E-2</v>
      </c>
      <c r="AQ8" s="9">
        <v>-0.15683124493012673</v>
      </c>
      <c r="AS8" s="56"/>
      <c r="AU8" s="45"/>
      <c r="AV8" s="46"/>
    </row>
    <row r="9" spans="2:48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1.1049723756906271E-2</v>
      </c>
      <c r="O9" s="9">
        <v>2.0000000000000287E-3</v>
      </c>
      <c r="P9" s="8">
        <v>5.5248618784531356E-3</v>
      </c>
      <c r="Q9" s="9">
        <v>1.0000000000000334E-3</v>
      </c>
      <c r="R9" s="8">
        <v>5.5248618784531356E-3</v>
      </c>
      <c r="S9" s="9">
        <v>1.0000000000000334E-3</v>
      </c>
      <c r="T9" s="8">
        <v>5.5248618784531356E-3</v>
      </c>
      <c r="U9" s="9">
        <v>1.0000000000000334E-3</v>
      </c>
      <c r="V9" s="8">
        <v>2.209944751381232E-2</v>
      </c>
      <c r="W9" s="9">
        <v>4.0000000000000183E-3</v>
      </c>
      <c r="X9" s="8">
        <v>2.7624309392265234E-2</v>
      </c>
      <c r="Y9" s="9">
        <v>5.0000000000000131E-3</v>
      </c>
      <c r="Z9" s="8">
        <v>2.7624309392265234E-2</v>
      </c>
      <c r="AA9" s="9">
        <v>5.0000000000000131E-3</v>
      </c>
      <c r="AB9" s="8">
        <v>2.209944751381232E-2</v>
      </c>
      <c r="AC9" s="9">
        <v>4.0000000000000183E-3</v>
      </c>
      <c r="AD9" s="8">
        <v>2.209944751381232E-2</v>
      </c>
      <c r="AE9" s="9">
        <v>4.0000000000000183E-3</v>
      </c>
      <c r="AF9" s="8">
        <v>3.3149171270718369E-2</v>
      </c>
      <c r="AG9" s="9">
        <v>6.0000000000000079E-3</v>
      </c>
      <c r="AH9" s="8">
        <v>3.3149171270718369E-2</v>
      </c>
      <c r="AI9" s="9">
        <v>6.0000000000000079E-3</v>
      </c>
      <c r="AJ9" s="8">
        <v>3.3149171270718369E-2</v>
      </c>
      <c r="AK9" s="9">
        <v>6.0000000000000079E-3</v>
      </c>
      <c r="AL9" s="8">
        <v>3.3149171270718369E-2</v>
      </c>
      <c r="AM9" s="9">
        <v>6.0000000000000079E-3</v>
      </c>
      <c r="AN9" s="8">
        <v>3.3149171270718147E-2</v>
      </c>
      <c r="AO9" s="9">
        <v>5.9999999999999897E-3</v>
      </c>
      <c r="AP9" s="8">
        <v>-1.6574585635359185E-2</v>
      </c>
      <c r="AQ9" s="9">
        <v>-3.0000000000000126E-3</v>
      </c>
      <c r="AS9" s="56"/>
      <c r="AU9" s="45"/>
      <c r="AV9" s="46"/>
    </row>
    <row r="10" spans="2:48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-6.0222214088900827E-4</v>
      </c>
      <c r="K10" s="9">
        <v>-1.2957943170021605E-3</v>
      </c>
      <c r="L10" s="8">
        <v>-6.0222214088900827E-4</v>
      </c>
      <c r="M10" s="9">
        <v>-1.2957943170021605E-3</v>
      </c>
      <c r="N10" s="8">
        <v>-1.839459378772168E-3</v>
      </c>
      <c r="O10" s="9">
        <v>-3.9579431700247627E-3</v>
      </c>
      <c r="P10" s="8">
        <v>-1.6168566944059215E-3</v>
      </c>
      <c r="Q10" s="9">
        <v>-3.4789715850123046E-3</v>
      </c>
      <c r="R10" s="8">
        <v>-5.3348673878452768E-3</v>
      </c>
      <c r="S10" s="9">
        <v>-1.1478971585012345E-2</v>
      </c>
      <c r="T10" s="8">
        <v>-5.3348673878452768E-3</v>
      </c>
      <c r="U10" s="9">
        <v>-1.1478971585012345E-2</v>
      </c>
      <c r="V10" s="8">
        <v>-4.1362868964512356E-2</v>
      </c>
      <c r="W10" s="9">
        <v>-8.899999999999994E-2</v>
      </c>
      <c r="X10" s="8">
        <v>-1.3805069296188188E-2</v>
      </c>
      <c r="Y10" s="9">
        <v>-2.9704205682997597E-2</v>
      </c>
      <c r="Z10" s="8">
        <v>-1.3805069296188188E-2</v>
      </c>
      <c r="AA10" s="9">
        <v>-2.9704205682997597E-2</v>
      </c>
      <c r="AB10" s="8">
        <v>-1.2627118990724329E-2</v>
      </c>
      <c r="AC10" s="9">
        <v>-2.7169623827076633E-2</v>
      </c>
      <c r="AD10" s="8">
        <v>-1.2627118990724329E-2</v>
      </c>
      <c r="AE10" s="9">
        <v>-2.7169623827076633E-2</v>
      </c>
      <c r="AF10" s="8">
        <v>-1.2627118990724329E-2</v>
      </c>
      <c r="AG10" s="9">
        <v>-2.7169623827076633E-2</v>
      </c>
      <c r="AH10" s="8">
        <v>-1.309187032740422E-2</v>
      </c>
      <c r="AI10" s="9">
        <v>-2.8169623827076579E-2</v>
      </c>
      <c r="AJ10" s="8">
        <v>-1.3556621664084334E-2</v>
      </c>
      <c r="AK10" s="9">
        <v>-2.9169623827076979E-2</v>
      </c>
      <c r="AL10" s="8">
        <v>-1.3556621664084334E-2</v>
      </c>
      <c r="AM10" s="9">
        <v>-2.9169623827076979E-2</v>
      </c>
      <c r="AN10" s="8">
        <v>-1.289720366153857E-2</v>
      </c>
      <c r="AO10" s="9">
        <v>-2.7846021731307159E-2</v>
      </c>
      <c r="AP10" s="8">
        <v>-8.098193607107429E-2</v>
      </c>
      <c r="AQ10" s="9">
        <v>-0.1748460217313072</v>
      </c>
      <c r="AS10" s="56"/>
      <c r="AU10" s="45"/>
      <c r="AV10" s="46"/>
    </row>
    <row r="11" spans="2:48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-5.0465449196701595E-4</v>
      </c>
      <c r="K11" s="9">
        <v>-8.7224812696203697E-4</v>
      </c>
      <c r="L11" s="8">
        <v>-5.0465449196701595E-4</v>
      </c>
      <c r="M11" s="9">
        <v>-8.7224812696203697E-4</v>
      </c>
      <c r="N11" s="8">
        <v>-1.2226311007906832E-3</v>
      </c>
      <c r="O11" s="9">
        <v>-2.1132035969274356E-3</v>
      </c>
      <c r="P11" s="8">
        <v>-1.5390365959714325E-3</v>
      </c>
      <c r="Q11" s="9">
        <v>-2.6600809257235716E-3</v>
      </c>
      <c r="R11" s="8">
        <v>-4.7843828302748248E-3</v>
      </c>
      <c r="S11" s="9">
        <v>-8.2693585984160503E-3</v>
      </c>
      <c r="T11" s="8">
        <v>-4.7843828302748248E-3</v>
      </c>
      <c r="U11" s="9">
        <v>-8.2693585984160503E-3</v>
      </c>
      <c r="V11" s="8">
        <v>-6.1309070140337707E-2</v>
      </c>
      <c r="W11" s="9">
        <v>-0.10596699810846259</v>
      </c>
      <c r="X11" s="8">
        <v>-3.0668206660888764E-4</v>
      </c>
      <c r="Y11" s="9">
        <v>-5.3007129121108261E-4</v>
      </c>
      <c r="Z11" s="8">
        <v>-3.0668206660888764E-4</v>
      </c>
      <c r="AA11" s="9">
        <v>-5.3007129121108261E-4</v>
      </c>
      <c r="AB11" s="8">
        <v>2.0322157324046408E-3</v>
      </c>
      <c r="AC11" s="9">
        <v>3.5124949730727961E-3</v>
      </c>
      <c r="AD11" s="8">
        <v>2.0322157324046408E-3</v>
      </c>
      <c r="AE11" s="9">
        <v>3.5124949730727961E-3</v>
      </c>
      <c r="AF11" s="8">
        <v>3.2492205702683297E-3</v>
      </c>
      <c r="AG11" s="9">
        <v>5.6159741003326095E-3</v>
      </c>
      <c r="AH11" s="8">
        <v>3.4221198755561844E-3</v>
      </c>
      <c r="AI11" s="9">
        <v>5.9148143912461032E-3</v>
      </c>
      <c r="AJ11" s="8">
        <v>4.8254434204078045E-3</v>
      </c>
      <c r="AK11" s="9">
        <v>8.3403279911501253E-3</v>
      </c>
      <c r="AL11" s="8">
        <v>4.8254434204078045E-3</v>
      </c>
      <c r="AM11" s="9">
        <v>8.3403279911501253E-3</v>
      </c>
      <c r="AN11" s="8">
        <v>9.8997391428714554E-3</v>
      </c>
      <c r="AO11" s="9">
        <v>1.7056895480954841E-2</v>
      </c>
      <c r="AP11" s="8">
        <v>-6.1813727762483395E-2</v>
      </c>
      <c r="AQ11" s="9">
        <v>-0.10650283593503392</v>
      </c>
      <c r="AS11" s="56"/>
      <c r="AU11" s="45"/>
      <c r="AV11" s="46"/>
    </row>
    <row r="12" spans="2:48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-3.1446540880504248E-3</v>
      </c>
      <c r="K12" s="9">
        <v>-1.0000000000000211E-3</v>
      </c>
      <c r="L12" s="8">
        <v>-3.1446540880504248E-3</v>
      </c>
      <c r="M12" s="9">
        <v>-1.0000000000000211E-3</v>
      </c>
      <c r="N12" s="8">
        <v>0</v>
      </c>
      <c r="O12" s="9">
        <v>0</v>
      </c>
      <c r="P12" s="8">
        <v>0</v>
      </c>
      <c r="Q12" s="9">
        <v>0</v>
      </c>
      <c r="R12" s="8">
        <v>-3.1446540880504248E-3</v>
      </c>
      <c r="S12" s="9">
        <v>-1.0000000000000211E-3</v>
      </c>
      <c r="T12" s="8">
        <v>-3.1446540880504248E-3</v>
      </c>
      <c r="U12" s="9">
        <v>-1.0000000000000211E-3</v>
      </c>
      <c r="V12" s="8">
        <v>2.2012578616352085E-2</v>
      </c>
      <c r="W12" s="9">
        <v>6.9999999999999941E-3</v>
      </c>
      <c r="X12" s="8">
        <v>2.515723270440251E-2</v>
      </c>
      <c r="Y12" s="9">
        <v>8.0000000000000158E-3</v>
      </c>
      <c r="Z12" s="8">
        <v>2.515723270440251E-2</v>
      </c>
      <c r="AA12" s="9">
        <v>8.0000000000000158E-3</v>
      </c>
      <c r="AB12" s="8">
        <v>2.515723270440251E-2</v>
      </c>
      <c r="AC12" s="9">
        <v>8.0000000000000158E-3</v>
      </c>
      <c r="AD12" s="8">
        <v>2.515723270440251E-2</v>
      </c>
      <c r="AE12" s="9">
        <v>8.0000000000000158E-3</v>
      </c>
      <c r="AF12" s="8">
        <v>7.8616352201257955E-2</v>
      </c>
      <c r="AG12" s="9">
        <v>2.5000000000000015E-2</v>
      </c>
      <c r="AH12" s="8">
        <v>7.8616352201257955E-2</v>
      </c>
      <c r="AI12" s="9">
        <v>2.5000000000000015E-2</v>
      </c>
      <c r="AJ12" s="8">
        <v>6.9182389937106903E-2</v>
      </c>
      <c r="AK12" s="9">
        <v>2.2000000000000002E-2</v>
      </c>
      <c r="AL12" s="8">
        <v>6.9182389937106903E-2</v>
      </c>
      <c r="AM12" s="9">
        <v>2.2000000000000002E-2</v>
      </c>
      <c r="AN12" s="8">
        <v>7.2327044025157328E-2</v>
      </c>
      <c r="AO12" s="9">
        <v>2.3000000000000059E-2</v>
      </c>
      <c r="AP12" s="8">
        <v>0</v>
      </c>
      <c r="AQ12" s="9">
        <v>0</v>
      </c>
      <c r="AS12" s="56"/>
      <c r="AU12" s="45"/>
      <c r="AV12" s="46"/>
    </row>
    <row r="13" spans="2:48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-6.8636815251399419E-4</v>
      </c>
      <c r="K13" s="9">
        <v>-1.3238879835152382E-3</v>
      </c>
      <c r="L13" s="8">
        <v>-6.8636815251399419E-4</v>
      </c>
      <c r="M13" s="9">
        <v>-1.3238879835152382E-3</v>
      </c>
      <c r="N13" s="8">
        <v>-3.133875209053727E-4</v>
      </c>
      <c r="O13" s="9">
        <v>-6.0447148019707891E-4</v>
      </c>
      <c r="P13" s="8">
        <v>-1.3116546145893748E-3</v>
      </c>
      <c r="Q13" s="9">
        <v>-2.5299597255740661E-3</v>
      </c>
      <c r="R13" s="8">
        <v>-4.9495690433191131E-3</v>
      </c>
      <c r="S13" s="9">
        <v>-9.5468808627379182E-3</v>
      </c>
      <c r="T13" s="8">
        <v>-4.9703728883937481E-3</v>
      </c>
      <c r="U13" s="9">
        <v>-9.5870079583854108E-3</v>
      </c>
      <c r="V13" s="8">
        <v>-1.8859602190296032E-2</v>
      </c>
      <c r="W13" s="9">
        <v>-3.637698022869669E-2</v>
      </c>
      <c r="X13" s="8">
        <v>9.5602446373121985E-4</v>
      </c>
      <c r="Y13" s="9">
        <v>1.8440093626787221E-3</v>
      </c>
      <c r="Z13" s="8">
        <v>9.5602446373121985E-4</v>
      </c>
      <c r="AA13" s="9">
        <v>1.8440093626787221E-3</v>
      </c>
      <c r="AB13" s="8">
        <v>3.2646762923975725E-3</v>
      </c>
      <c r="AC13" s="9">
        <v>6.2970079508222936E-3</v>
      </c>
      <c r="AD13" s="8">
        <v>3.2646762923975725E-3</v>
      </c>
      <c r="AE13" s="9">
        <v>6.2970079508222936E-3</v>
      </c>
      <c r="AF13" s="8">
        <v>4.096512625483717E-3</v>
      </c>
      <c r="AG13" s="9">
        <v>7.9014794310191053E-3</v>
      </c>
      <c r="AH13" s="8">
        <v>4.096512625483717E-3</v>
      </c>
      <c r="AI13" s="9">
        <v>7.9014794310191053E-3</v>
      </c>
      <c r="AJ13" s="8">
        <v>5.7983758887072412E-3</v>
      </c>
      <c r="AK13" s="9">
        <v>1.1184085588538246E-2</v>
      </c>
      <c r="AL13" s="8">
        <v>5.7983758887072412E-3</v>
      </c>
      <c r="AM13" s="9">
        <v>1.1184085588538246E-2</v>
      </c>
      <c r="AN13" s="8">
        <v>3.0603463600571423E-3</v>
      </c>
      <c r="AO13" s="9">
        <v>5.9287174178601128E-3</v>
      </c>
      <c r="AP13" s="8">
        <v>-6.8115317835043987E-2</v>
      </c>
      <c r="AQ13" s="9">
        <v>-0.13195776678825805</v>
      </c>
      <c r="AS13" s="56"/>
      <c r="AU13" s="45"/>
      <c r="AV13" s="46"/>
    </row>
    <row r="14" spans="2:48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-3.0576713022911761E-4</v>
      </c>
      <c r="K14" s="9">
        <v>-5.2699165126842752E-4</v>
      </c>
      <c r="L14" s="8">
        <v>-3.0576713022911761E-4</v>
      </c>
      <c r="M14" s="9">
        <v>-5.2699165126842752E-4</v>
      </c>
      <c r="N14" s="8">
        <v>-7.5593567310838772E-4</v>
      </c>
      <c r="O14" s="9">
        <v>-1.3028600828533942E-3</v>
      </c>
      <c r="P14" s="8">
        <v>-1.3612451368538725E-3</v>
      </c>
      <c r="Q14" s="9">
        <v>-2.3461149074927704E-3</v>
      </c>
      <c r="R14" s="8">
        <v>1.546553073804624E-2</v>
      </c>
      <c r="S14" s="9">
        <v>2.6654943503179641E-2</v>
      </c>
      <c r="T14" s="8">
        <v>1.546553073804624E-2</v>
      </c>
      <c r="U14" s="9">
        <v>2.6654943503179641E-2</v>
      </c>
      <c r="V14" s="8">
        <v>2.1030211313268765E-3</v>
      </c>
      <c r="W14" s="9">
        <v>3.6245706914932486E-3</v>
      </c>
      <c r="X14" s="8">
        <v>2.2108680619526977E-2</v>
      </c>
      <c r="Y14" s="9">
        <v>3.8104455826633937E-2</v>
      </c>
      <c r="Z14" s="8">
        <v>2.2108680619526977E-2</v>
      </c>
      <c r="AA14" s="9">
        <v>3.8104455826633937E-2</v>
      </c>
      <c r="AB14" s="8">
        <v>2.8063470852661476E-2</v>
      </c>
      <c r="AC14" s="9">
        <v>4.8367575788434855E-2</v>
      </c>
      <c r="AD14" s="8">
        <v>2.8063470852661476E-2</v>
      </c>
      <c r="AE14" s="9">
        <v>4.8367575788434855E-2</v>
      </c>
      <c r="AF14" s="8">
        <v>3.4687550739995743E-2</v>
      </c>
      <c r="AG14" s="9">
        <v>5.9784220852097794E-2</v>
      </c>
      <c r="AH14" s="8">
        <v>3.4687550739995743E-2</v>
      </c>
      <c r="AI14" s="9">
        <v>5.9784220852097794E-2</v>
      </c>
      <c r="AJ14" s="8">
        <v>3.616198475346688E-2</v>
      </c>
      <c r="AK14" s="9">
        <v>6.2325417529658943E-2</v>
      </c>
      <c r="AL14" s="8">
        <v>3.616198475346688E-2</v>
      </c>
      <c r="AM14" s="9">
        <v>6.2325417529658943E-2</v>
      </c>
      <c r="AN14" s="8">
        <v>1.0181563718482112E-2</v>
      </c>
      <c r="AO14" s="9">
        <v>1.8046965347002248E-2</v>
      </c>
      <c r="AP14" s="8">
        <v>-6.6810831739769538E-2</v>
      </c>
      <c r="AQ14" s="9">
        <v>-0.11842314192104864</v>
      </c>
      <c r="AS14" s="56"/>
      <c r="AU14" s="45"/>
      <c r="AV14" s="46"/>
    </row>
    <row r="15" spans="2:48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-1.5449883733190672E-3</v>
      </c>
      <c r="K15" s="9">
        <v>-2.5412625153464533E-3</v>
      </c>
      <c r="L15" s="8">
        <v>-1.5449883733190672E-3</v>
      </c>
      <c r="M15" s="9">
        <v>-2.5412625153464533E-3</v>
      </c>
      <c r="N15" s="8">
        <v>-4.0965838196629356E-3</v>
      </c>
      <c r="O15" s="9">
        <v>-6.7382351101578156E-3</v>
      </c>
      <c r="P15" s="8">
        <v>-2.8090935085636204E-3</v>
      </c>
      <c r="Q15" s="9">
        <v>-4.6205163473689252E-3</v>
      </c>
      <c r="R15" s="8">
        <v>6.9369922688866659E-3</v>
      </c>
      <c r="S15" s="9">
        <v>1.1410259602341561E-2</v>
      </c>
      <c r="T15" s="8">
        <v>6.9234397392961E-3</v>
      </c>
      <c r="U15" s="9">
        <v>1.1387967825891066E-2</v>
      </c>
      <c r="V15" s="8">
        <v>-1.9266340672185356E-2</v>
      </c>
      <c r="W15" s="9">
        <v>-3.1690095669093934E-2</v>
      </c>
      <c r="X15" s="8">
        <v>2.5493183093134197E-2</v>
      </c>
      <c r="Y15" s="9">
        <v>4.1932270630794084E-2</v>
      </c>
      <c r="Z15" s="8">
        <v>2.5493183093134197E-2</v>
      </c>
      <c r="AA15" s="9">
        <v>4.1932270630794084E-2</v>
      </c>
      <c r="AB15" s="8">
        <v>2.7802283817960349E-2</v>
      </c>
      <c r="AC15" s="9">
        <v>4.5730377605252191E-2</v>
      </c>
      <c r="AD15" s="8">
        <v>2.7802283817960349E-2</v>
      </c>
      <c r="AE15" s="9">
        <v>4.5730377605252191E-2</v>
      </c>
      <c r="AF15" s="8">
        <v>2.7761626229188652E-2</v>
      </c>
      <c r="AG15" s="9">
        <v>4.566350227590097E-2</v>
      </c>
      <c r="AH15" s="8">
        <v>2.7761626229188652E-2</v>
      </c>
      <c r="AI15" s="9">
        <v>4.566350227590097E-2</v>
      </c>
      <c r="AJ15" s="8">
        <v>3.0243323786745879E-2</v>
      </c>
      <c r="AK15" s="9">
        <v>4.9745503853620664E-2</v>
      </c>
      <c r="AL15" s="8">
        <v>3.0243323786745879E-2</v>
      </c>
      <c r="AM15" s="9">
        <v>4.9745503853620664E-2</v>
      </c>
      <c r="AN15" s="8">
        <v>2.5894259866409364E-2</v>
      </c>
      <c r="AO15" s="9">
        <v>4.2940143352818476E-2</v>
      </c>
      <c r="AP15" s="8">
        <v>-5.0303645185878376E-2</v>
      </c>
      <c r="AQ15" s="9">
        <v>-8.3417936893920935E-2</v>
      </c>
      <c r="AS15" s="56"/>
      <c r="AU15" s="45"/>
      <c r="AV15" s="46"/>
    </row>
    <row r="16" spans="2:48" x14ac:dyDescent="0.25">
      <c r="B16" s="5" t="s">
        <v>90</v>
      </c>
      <c r="D16" s="8"/>
      <c r="E16" s="9"/>
      <c r="F16" s="8"/>
      <c r="G16" s="9"/>
      <c r="H16" s="8" t="s">
        <v>93</v>
      </c>
      <c r="I16" s="9">
        <v>0</v>
      </c>
      <c r="J16" s="8" t="s">
        <v>93</v>
      </c>
      <c r="K16" s="9">
        <v>0</v>
      </c>
      <c r="L16" s="8" t="s">
        <v>93</v>
      </c>
      <c r="M16" s="9">
        <v>0</v>
      </c>
      <c r="N16" s="8" t="s">
        <v>93</v>
      </c>
      <c r="O16" s="9">
        <v>0</v>
      </c>
      <c r="P16" s="8" t="s">
        <v>93</v>
      </c>
      <c r="Q16" s="9">
        <v>0</v>
      </c>
      <c r="R16" s="8" t="s">
        <v>93</v>
      </c>
      <c r="S16" s="9">
        <v>0</v>
      </c>
      <c r="T16" s="8" t="s">
        <v>93</v>
      </c>
      <c r="U16" s="9">
        <v>0</v>
      </c>
      <c r="V16" s="8" t="s">
        <v>93</v>
      </c>
      <c r="W16" s="9">
        <v>0</v>
      </c>
      <c r="X16" s="8" t="s">
        <v>93</v>
      </c>
      <c r="Y16" s="9">
        <v>0</v>
      </c>
      <c r="Z16" s="8" t="s">
        <v>93</v>
      </c>
      <c r="AA16" s="9">
        <v>0</v>
      </c>
      <c r="AB16" s="8" t="s">
        <v>93</v>
      </c>
      <c r="AC16" s="9">
        <v>0</v>
      </c>
      <c r="AD16" s="8" t="s">
        <v>93</v>
      </c>
      <c r="AE16" s="9">
        <v>0</v>
      </c>
      <c r="AF16" s="8" t="s">
        <v>93</v>
      </c>
      <c r="AG16" s="9">
        <v>0</v>
      </c>
      <c r="AH16" s="8" t="s">
        <v>93</v>
      </c>
      <c r="AI16" s="9">
        <v>0</v>
      </c>
      <c r="AJ16" s="8" t="s">
        <v>93</v>
      </c>
      <c r="AK16" s="9">
        <v>0</v>
      </c>
      <c r="AL16" s="8" t="s">
        <v>93</v>
      </c>
      <c r="AM16" s="9">
        <v>0</v>
      </c>
      <c r="AN16" s="8" t="s">
        <v>93</v>
      </c>
      <c r="AO16" s="9">
        <v>0</v>
      </c>
      <c r="AP16" s="8" t="s">
        <v>93</v>
      </c>
      <c r="AQ16" s="9">
        <v>0</v>
      </c>
      <c r="AU16" s="45"/>
      <c r="AV16" s="46"/>
    </row>
    <row r="17" spans="2:48" x14ac:dyDescent="0.25">
      <c r="B17" s="5" t="s">
        <v>91</v>
      </c>
      <c r="D17" s="8"/>
      <c r="E17" s="9"/>
      <c r="F17" s="8"/>
      <c r="G17" s="9"/>
      <c r="H17" s="8" t="s">
        <v>93</v>
      </c>
      <c r="I17" s="9">
        <v>0</v>
      </c>
      <c r="J17" s="8" t="s">
        <v>93</v>
      </c>
      <c r="K17" s="9">
        <v>0</v>
      </c>
      <c r="L17" s="8" t="s">
        <v>93</v>
      </c>
      <c r="M17" s="9">
        <v>0</v>
      </c>
      <c r="N17" s="8" t="s">
        <v>93</v>
      </c>
      <c r="O17" s="9">
        <v>0</v>
      </c>
      <c r="P17" s="8" t="s">
        <v>93</v>
      </c>
      <c r="Q17" s="9">
        <v>0</v>
      </c>
      <c r="R17" s="8" t="s">
        <v>93</v>
      </c>
      <c r="S17" s="9">
        <v>0</v>
      </c>
      <c r="T17" s="8" t="s">
        <v>93</v>
      </c>
      <c r="U17" s="9">
        <v>0</v>
      </c>
      <c r="V17" s="8" t="s">
        <v>93</v>
      </c>
      <c r="W17" s="9">
        <v>0</v>
      </c>
      <c r="X17" s="8" t="s">
        <v>93</v>
      </c>
      <c r="Y17" s="9">
        <v>0</v>
      </c>
      <c r="Z17" s="8" t="s">
        <v>93</v>
      </c>
      <c r="AA17" s="9">
        <v>0</v>
      </c>
      <c r="AB17" s="8" t="s">
        <v>93</v>
      </c>
      <c r="AC17" s="9">
        <v>0</v>
      </c>
      <c r="AD17" s="8" t="s">
        <v>93</v>
      </c>
      <c r="AE17" s="9">
        <v>0</v>
      </c>
      <c r="AF17" s="8" t="s">
        <v>93</v>
      </c>
      <c r="AG17" s="9">
        <v>0</v>
      </c>
      <c r="AH17" s="8" t="s">
        <v>93</v>
      </c>
      <c r="AI17" s="9">
        <v>0</v>
      </c>
      <c r="AJ17" s="8" t="s">
        <v>93</v>
      </c>
      <c r="AK17" s="9">
        <v>0</v>
      </c>
      <c r="AL17" s="8" t="s">
        <v>93</v>
      </c>
      <c r="AM17" s="9">
        <v>0</v>
      </c>
      <c r="AN17" s="8" t="s">
        <v>93</v>
      </c>
      <c r="AO17" s="9">
        <v>0</v>
      </c>
      <c r="AP17" s="8" t="s">
        <v>93</v>
      </c>
      <c r="AQ17" s="9">
        <v>0</v>
      </c>
      <c r="AU17" s="45"/>
      <c r="AV17" s="46"/>
    </row>
    <row r="18" spans="2:48" x14ac:dyDescent="0.25">
      <c r="B18" s="5" t="s">
        <v>23</v>
      </c>
      <c r="D18" s="8"/>
      <c r="E18" s="9"/>
      <c r="F18" s="8"/>
      <c r="G18" s="9"/>
      <c r="H18" s="8">
        <v>0</v>
      </c>
      <c r="I18" s="9">
        <v>0</v>
      </c>
      <c r="J18" s="8">
        <v>-8.3632254226118086E-4</v>
      </c>
      <c r="K18" s="9">
        <v>-1.7979953519489829E-3</v>
      </c>
      <c r="L18" s="8">
        <v>-8.3632254226118086E-4</v>
      </c>
      <c r="M18" s="9">
        <v>-1.7979953519489829E-3</v>
      </c>
      <c r="N18" s="8">
        <v>2.1984005775679272E-3</v>
      </c>
      <c r="O18" s="9">
        <v>4.7263033344790688E-3</v>
      </c>
      <c r="P18" s="8">
        <v>5.8135048953378288E-4</v>
      </c>
      <c r="Q18" s="9">
        <v>1.2498353508551365E-3</v>
      </c>
      <c r="R18" s="8">
        <v>-3.4509126380400934E-3</v>
      </c>
      <c r="S18" s="9">
        <v>-7.4190573249435397E-3</v>
      </c>
      <c r="T18" s="8">
        <v>-3.5526455609108387E-3</v>
      </c>
      <c r="U18" s="9">
        <v>-7.6377711742283885E-3</v>
      </c>
      <c r="V18" s="8">
        <v>9.4737764961043691E-3</v>
      </c>
      <c r="W18" s="9">
        <v>2.0367508042225584E-2</v>
      </c>
      <c r="X18" s="8">
        <v>9.2703106503628785E-3</v>
      </c>
      <c r="Y18" s="9">
        <v>1.9930080343655884E-2</v>
      </c>
      <c r="Z18" s="8">
        <v>9.2703106503628785E-3</v>
      </c>
      <c r="AA18" s="9">
        <v>1.9930080343655884E-2</v>
      </c>
      <c r="AB18" s="8">
        <v>6.3477098294437706E-3</v>
      </c>
      <c r="AC18" s="9">
        <v>1.3646831446158105E-2</v>
      </c>
      <c r="AD18" s="8">
        <v>6.3477098294437706E-3</v>
      </c>
      <c r="AE18" s="9">
        <v>1.3646831446158105E-2</v>
      </c>
      <c r="AF18" s="8">
        <v>6.29684336800862E-3</v>
      </c>
      <c r="AG18" s="9">
        <v>1.3537474521516065E-2</v>
      </c>
      <c r="AH18" s="8">
        <v>6.2032402708076528E-3</v>
      </c>
      <c r="AI18" s="9">
        <v>1.3336238843663698E-2</v>
      </c>
      <c r="AJ18" s="8">
        <v>8.1817989064596475E-3</v>
      </c>
      <c r="AK18" s="9">
        <v>1.7589907793973521E-2</v>
      </c>
      <c r="AL18" s="8">
        <v>8.1817989064596475E-3</v>
      </c>
      <c r="AM18" s="9">
        <v>1.7589907793973521E-2</v>
      </c>
      <c r="AN18" s="8">
        <v>4.2996400244479371E-3</v>
      </c>
      <c r="AO18" s="9">
        <v>9.3263061058757486E-3</v>
      </c>
      <c r="AP18" s="8">
        <v>-5.7107109705810344E-2</v>
      </c>
      <c r="AQ18" s="9">
        <v>-0.1238704595989039</v>
      </c>
      <c r="AS18" s="56"/>
      <c r="AU18" s="45"/>
      <c r="AV18" s="46"/>
    </row>
    <row r="19" spans="2:48" x14ac:dyDescent="0.25">
      <c r="B19" s="5" t="s">
        <v>24</v>
      </c>
      <c r="D19" s="8"/>
      <c r="E19" s="9"/>
      <c r="F19" s="8"/>
      <c r="G19" s="9"/>
      <c r="H19" s="8">
        <v>0</v>
      </c>
      <c r="I19" s="9">
        <v>0</v>
      </c>
      <c r="J19" s="8">
        <v>-1.0959672722811176E-3</v>
      </c>
      <c r="K19" s="9">
        <v>-2.4347257267168599E-3</v>
      </c>
      <c r="L19" s="8">
        <v>-1.0959672722811176E-3</v>
      </c>
      <c r="M19" s="9">
        <v>-2.4347257267168599E-3</v>
      </c>
      <c r="N19" s="8">
        <v>3.4861379817872074E-3</v>
      </c>
      <c r="O19" s="9">
        <v>7.7445650484391417E-3</v>
      </c>
      <c r="P19" s="8">
        <v>2.2449861307387575E-3</v>
      </c>
      <c r="Q19" s="9">
        <v>4.9873072188141394E-3</v>
      </c>
      <c r="R19" s="8">
        <v>1.9457818647455882E-2</v>
      </c>
      <c r="S19" s="9">
        <v>4.3226155419901956E-2</v>
      </c>
      <c r="T19" s="8">
        <v>1.9409448108827609E-2</v>
      </c>
      <c r="U19" s="9">
        <v>4.3118698748710979E-2</v>
      </c>
      <c r="V19" s="8">
        <v>3.2878142904990026E-2</v>
      </c>
      <c r="W19" s="9">
        <v>7.3039827376265035E-2</v>
      </c>
      <c r="X19" s="8">
        <v>3.3929110977626076E-2</v>
      </c>
      <c r="Y19" s="9">
        <v>7.5374585967257227E-2</v>
      </c>
      <c r="Z19" s="8">
        <v>3.3929110977626076E-2</v>
      </c>
      <c r="AA19" s="9">
        <v>7.5374585967257227E-2</v>
      </c>
      <c r="AB19" s="8">
        <v>3.0542091399315741E-2</v>
      </c>
      <c r="AC19" s="9">
        <v>6.7850215566085101E-2</v>
      </c>
      <c r="AD19" s="8">
        <v>3.0542091399315741E-2</v>
      </c>
      <c r="AE19" s="9">
        <v>6.7850215566085101E-2</v>
      </c>
      <c r="AF19" s="8">
        <v>3.0493720860687468E-2</v>
      </c>
      <c r="AG19" s="9">
        <v>6.7742758894894117E-2</v>
      </c>
      <c r="AH19" s="8">
        <v>3.0445350322058973E-2</v>
      </c>
      <c r="AI19" s="9">
        <v>6.7635302223702787E-2</v>
      </c>
      <c r="AJ19" s="8">
        <v>3.170693245062628E-2</v>
      </c>
      <c r="AK19" s="9">
        <v>7.043794655668198E-2</v>
      </c>
      <c r="AL19" s="8">
        <v>3.170693245062628E-2</v>
      </c>
      <c r="AM19" s="9">
        <v>7.043794655668198E-2</v>
      </c>
      <c r="AN19" s="8">
        <v>2.9066408393273457E-2</v>
      </c>
      <c r="AO19" s="9">
        <v>6.8083907742626293E-2</v>
      </c>
      <c r="AP19" s="8">
        <v>-2.5569375682779949E-2</v>
      </c>
      <c r="AQ19" s="9">
        <v>-5.9892608383835047E-2</v>
      </c>
      <c r="AS19" s="56"/>
      <c r="AU19" s="45"/>
      <c r="AV19" s="46"/>
    </row>
    <row r="20" spans="2:48" x14ac:dyDescent="0.25">
      <c r="B20" s="5" t="s">
        <v>25</v>
      </c>
      <c r="D20" s="8"/>
      <c r="E20" s="9"/>
      <c r="F20" s="8"/>
      <c r="G20" s="9"/>
      <c r="H20" s="8">
        <v>0</v>
      </c>
      <c r="I20" s="9">
        <v>0</v>
      </c>
      <c r="J20" s="8">
        <v>-5.8417335355209765E-4</v>
      </c>
      <c r="K20" s="9">
        <v>-8.5144728522015475E-4</v>
      </c>
      <c r="L20" s="8">
        <v>-5.8417335355209765E-4</v>
      </c>
      <c r="M20" s="9">
        <v>-8.5144728522015475E-4</v>
      </c>
      <c r="N20" s="8">
        <v>4.7238232555346649E-4</v>
      </c>
      <c r="O20" s="9">
        <v>6.8850906367568757E-4</v>
      </c>
      <c r="P20" s="8">
        <v>4.9504793373023048E-4</v>
      </c>
      <c r="Q20" s="9">
        <v>7.2154475493518789E-4</v>
      </c>
      <c r="R20" s="8">
        <v>1.0559566554446898E-2</v>
      </c>
      <c r="S20" s="9">
        <v>1.5390832569159732E-2</v>
      </c>
      <c r="T20" s="8">
        <v>1.0423517642853319E-2</v>
      </c>
      <c r="U20" s="9">
        <v>1.5192537875077888E-2</v>
      </c>
      <c r="V20" s="8">
        <v>3.3162899106969013E-2</v>
      </c>
      <c r="W20" s="9">
        <v>4.8335755547499734E-2</v>
      </c>
      <c r="X20" s="8">
        <v>3.0012887577220981E-2</v>
      </c>
      <c r="Y20" s="9">
        <v>4.3744534895089698E-2</v>
      </c>
      <c r="Z20" s="8">
        <v>3.0012887577220981E-2</v>
      </c>
      <c r="AA20" s="9">
        <v>4.3744534895089698E-2</v>
      </c>
      <c r="AB20" s="8">
        <v>3.3470206460597396E-2</v>
      </c>
      <c r="AC20" s="9">
        <v>4.8783663707610302E-2</v>
      </c>
      <c r="AD20" s="8">
        <v>3.3470206460597396E-2</v>
      </c>
      <c r="AE20" s="9">
        <v>4.8783663707610302E-2</v>
      </c>
      <c r="AF20" s="8">
        <v>3.3332973112289332E-2</v>
      </c>
      <c r="AG20" s="9">
        <v>4.8583642667369351E-2</v>
      </c>
      <c r="AH20" s="8">
        <v>3.3332973112289332E-2</v>
      </c>
      <c r="AI20" s="9">
        <v>4.8583642667369351E-2</v>
      </c>
      <c r="AJ20" s="8">
        <v>3.4978553418701708E-2</v>
      </c>
      <c r="AK20" s="9">
        <v>5.0982117154414787E-2</v>
      </c>
      <c r="AL20" s="8">
        <v>3.4978553418701708E-2</v>
      </c>
      <c r="AM20" s="9">
        <v>5.0982117154414787E-2</v>
      </c>
      <c r="AN20" s="8">
        <v>3.7055017294203463E-2</v>
      </c>
      <c r="AO20" s="9">
        <v>5.3927860975465612E-2</v>
      </c>
      <c r="AP20" s="8">
        <v>-3.4344587011666539E-2</v>
      </c>
      <c r="AQ20" s="9">
        <v>-4.9983247853312242E-2</v>
      </c>
      <c r="AS20" s="56"/>
      <c r="AU20" s="45"/>
      <c r="AV20" s="46"/>
    </row>
    <row r="21" spans="2:48" x14ac:dyDescent="0.25">
      <c r="B21" s="5" t="s">
        <v>78</v>
      </c>
      <c r="D21" s="8"/>
      <c r="E21" s="9"/>
      <c r="F21" s="8"/>
      <c r="G21" s="9"/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-5.9376546264225949E-3</v>
      </c>
      <c r="O21" s="9">
        <v>-1.2000000000000099E-2</v>
      </c>
      <c r="P21" s="8">
        <v>3.9584364176152853E-3</v>
      </c>
      <c r="Q21" s="9">
        <v>8.0000000000003055E-3</v>
      </c>
      <c r="R21" s="8">
        <v>1.9792182088074206E-3</v>
      </c>
      <c r="S21" s="9">
        <v>3.9999999999997937E-3</v>
      </c>
      <c r="T21" s="8">
        <v>1.9792182088074206E-3</v>
      </c>
      <c r="U21" s="9">
        <v>3.9999999999997937E-3</v>
      </c>
      <c r="V21" s="8">
        <v>3.3646709549727927E-2</v>
      </c>
      <c r="W21" s="9">
        <v>6.8000000000000088E-2</v>
      </c>
      <c r="X21" s="8">
        <v>5.9376546264224839E-3</v>
      </c>
      <c r="Y21" s="9">
        <v>1.1999999999999742E-2</v>
      </c>
      <c r="Z21" s="8">
        <v>5.9376546264224839E-3</v>
      </c>
      <c r="AA21" s="9">
        <v>1.1999999999999742E-2</v>
      </c>
      <c r="AB21" s="8">
        <v>-8.4116773874319817E-3</v>
      </c>
      <c r="AC21" s="9">
        <v>-1.7000000000000112E-2</v>
      </c>
      <c r="AD21" s="8">
        <v>-8.4116773874319817E-3</v>
      </c>
      <c r="AE21" s="9">
        <v>-1.7000000000000112E-2</v>
      </c>
      <c r="AF21" s="8">
        <v>-9.8960910440376582E-3</v>
      </c>
      <c r="AG21" s="9">
        <v>-2.0000000000000049E-2</v>
      </c>
      <c r="AH21" s="8">
        <v>-8.4116773874319817E-3</v>
      </c>
      <c r="AI21" s="9">
        <v>-1.7000000000000112E-2</v>
      </c>
      <c r="AJ21" s="8">
        <v>-9.401286491835803E-3</v>
      </c>
      <c r="AK21" s="9">
        <v>-1.900000000000019E-2</v>
      </c>
      <c r="AL21" s="8">
        <v>-9.401286491835803E-3</v>
      </c>
      <c r="AM21" s="9">
        <v>-1.900000000000019E-2</v>
      </c>
      <c r="AN21" s="8">
        <v>-6.9272637308261942E-3</v>
      </c>
      <c r="AO21" s="9">
        <v>-1.3999999999999808E-2</v>
      </c>
      <c r="AP21" s="8">
        <v>-5.6407718951014374E-2</v>
      </c>
      <c r="AQ21" s="9">
        <v>-0.11399999999999996</v>
      </c>
      <c r="AS21" s="56"/>
      <c r="AU21" s="45"/>
      <c r="AV21" s="46"/>
    </row>
    <row r="22" spans="2:48" x14ac:dyDescent="0.25">
      <c r="B22" s="5" t="s">
        <v>79</v>
      </c>
      <c r="D22" s="8"/>
      <c r="E22" s="9"/>
      <c r="F22" s="8"/>
      <c r="G22" s="9"/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-5.3353658536585691E-3</v>
      </c>
      <c r="O22" s="9">
        <v>-1.4000000000000156E-2</v>
      </c>
      <c r="P22" s="8">
        <v>1.9054878048778701E-3</v>
      </c>
      <c r="Q22" s="9">
        <v>4.9999999999995725E-3</v>
      </c>
      <c r="R22" s="8">
        <v>-3.8109756097559622E-4</v>
      </c>
      <c r="S22" s="9">
        <v>-9.9999999999991459E-4</v>
      </c>
      <c r="T22" s="8">
        <v>-3.8109756097559622E-4</v>
      </c>
      <c r="U22" s="9">
        <v>-9.9999999999991459E-4</v>
      </c>
      <c r="V22" s="8">
        <v>3.315548780487787E-2</v>
      </c>
      <c r="W22" s="9">
        <v>8.6999999999999675E-2</v>
      </c>
      <c r="X22" s="8">
        <v>3.0487804878047697E-3</v>
      </c>
      <c r="Y22" s="9">
        <v>7.9999999999999932E-3</v>
      </c>
      <c r="Z22" s="8">
        <v>3.0487804878047697E-3</v>
      </c>
      <c r="AA22" s="9">
        <v>7.9999999999999932E-3</v>
      </c>
      <c r="AB22" s="8">
        <v>-6.4786585365853577E-3</v>
      </c>
      <c r="AC22" s="9">
        <v>-1.6999999999999901E-2</v>
      </c>
      <c r="AD22" s="8">
        <v>-6.4786585365853577E-3</v>
      </c>
      <c r="AE22" s="9">
        <v>-1.6999999999999901E-2</v>
      </c>
      <c r="AF22" s="8">
        <v>-6.859756097561065E-3</v>
      </c>
      <c r="AG22" s="9">
        <v>-1.8000000000000155E-2</v>
      </c>
      <c r="AH22" s="8">
        <v>-6.4786585365853577E-3</v>
      </c>
      <c r="AI22" s="9">
        <v>-1.6999999999999901E-2</v>
      </c>
      <c r="AJ22" s="8">
        <v>-1.3338414634146534E-2</v>
      </c>
      <c r="AK22" s="9">
        <v>-3.5000000000000392E-2</v>
      </c>
      <c r="AL22" s="8">
        <v>-1.3338414634146534E-2</v>
      </c>
      <c r="AM22" s="9">
        <v>-3.5000000000000392E-2</v>
      </c>
      <c r="AN22" s="8">
        <v>-1.0670731707317027E-2</v>
      </c>
      <c r="AO22" s="9">
        <v>-2.7999999999999841E-2</v>
      </c>
      <c r="AP22" s="8">
        <v>-6.7454268292682862E-2</v>
      </c>
      <c r="AQ22" s="9">
        <v>-0.1769999999999998</v>
      </c>
      <c r="AS22" s="56"/>
      <c r="AU22" s="45"/>
      <c r="AV22" s="46"/>
    </row>
    <row r="23" spans="2:48" x14ac:dyDescent="0.25">
      <c r="B23" s="5" t="s">
        <v>80</v>
      </c>
      <c r="D23" s="8"/>
      <c r="E23" s="9"/>
      <c r="F23" s="8"/>
      <c r="G23" s="9"/>
      <c r="H23" s="8">
        <v>0</v>
      </c>
      <c r="I23" s="9">
        <v>0</v>
      </c>
      <c r="J23" s="8">
        <v>0</v>
      </c>
      <c r="K23" s="9">
        <v>0</v>
      </c>
      <c r="L23" s="8">
        <v>0</v>
      </c>
      <c r="M23" s="9">
        <v>0</v>
      </c>
      <c r="N23" s="8">
        <v>-3.8627584639854273E-3</v>
      </c>
      <c r="O23" s="9">
        <v>-1.69999999999998E-2</v>
      </c>
      <c r="P23" s="8">
        <v>2.2722108611672454E-4</v>
      </c>
      <c r="Q23" s="9">
        <v>9.9999999999944252E-4</v>
      </c>
      <c r="R23" s="8">
        <v>-2.499431947284747E-3</v>
      </c>
      <c r="S23" s="9">
        <v>-1.1000000000000364E-2</v>
      </c>
      <c r="T23" s="8">
        <v>-2.499431947284747E-3</v>
      </c>
      <c r="U23" s="9">
        <v>-1.1000000000000364E-2</v>
      </c>
      <c r="V23" s="8">
        <v>3.2038173142467485E-2</v>
      </c>
      <c r="W23" s="9">
        <v>0.14099999999999935</v>
      </c>
      <c r="X23" s="8">
        <v>-1.5905476028175158E-3</v>
      </c>
      <c r="Y23" s="9">
        <v>-6.9999999999998093E-3</v>
      </c>
      <c r="Z23" s="8">
        <v>-1.5905476028175158E-3</v>
      </c>
      <c r="AA23" s="9">
        <v>-6.9999999999998093E-3</v>
      </c>
      <c r="AB23" s="8">
        <v>-5.2260849806862186E-3</v>
      </c>
      <c r="AC23" s="9">
        <v>-2.3000000000000166E-2</v>
      </c>
      <c r="AD23" s="8">
        <v>-5.2260849806862186E-3</v>
      </c>
      <c r="AE23" s="9">
        <v>-2.3000000000000166E-2</v>
      </c>
      <c r="AF23" s="8">
        <v>-2.4312656214496631E-2</v>
      </c>
      <c r="AG23" s="9">
        <v>-0.10699999999999973</v>
      </c>
      <c r="AH23" s="8">
        <v>-2.4085435128380017E-2</v>
      </c>
      <c r="AI23" s="9">
        <v>-0.10600000000000029</v>
      </c>
      <c r="AJ23" s="8">
        <v>-2.9311520109066014E-2</v>
      </c>
      <c r="AK23" s="9">
        <v>-0.12899999999999953</v>
      </c>
      <c r="AL23" s="8">
        <v>-2.9311520109066014E-2</v>
      </c>
      <c r="AM23" s="9">
        <v>-0.12899999999999953</v>
      </c>
      <c r="AN23" s="8">
        <v>-2.6357645989547707E-2</v>
      </c>
      <c r="AO23" s="9">
        <v>-0.11599999999999963</v>
      </c>
      <c r="AP23" s="8">
        <v>-8.952510793001589E-2</v>
      </c>
      <c r="AQ23" s="9">
        <v>-0.39400000000000007</v>
      </c>
      <c r="AS23" s="56"/>
      <c r="AU23" s="45"/>
      <c r="AV23" s="46"/>
    </row>
    <row r="24" spans="2:48" x14ac:dyDescent="0.25">
      <c r="B24" s="5" t="s">
        <v>81</v>
      </c>
      <c r="D24" s="8"/>
      <c r="E24" s="9"/>
      <c r="F24" s="8"/>
      <c r="G24" s="9"/>
      <c r="H24" s="8">
        <v>0</v>
      </c>
      <c r="I24" s="9">
        <v>0</v>
      </c>
      <c r="J24" s="8">
        <v>6.3411540900437657E-4</v>
      </c>
      <c r="K24" s="9">
        <v>9.9999999999982004E-4</v>
      </c>
      <c r="L24" s="8">
        <v>6.3411540900437657E-4</v>
      </c>
      <c r="M24" s="9">
        <v>9.9999999999982004E-4</v>
      </c>
      <c r="N24" s="8">
        <v>-6.3411540900444319E-3</v>
      </c>
      <c r="O24" s="9">
        <v>-1.0000000000000026E-2</v>
      </c>
      <c r="P24" s="8">
        <v>6.3411540900444319E-3</v>
      </c>
      <c r="Q24" s="9">
        <v>1.0000000000000026E-2</v>
      </c>
      <c r="R24" s="8">
        <v>5.0729232720356787E-3</v>
      </c>
      <c r="S24" s="9">
        <v>8.0000000000001251E-3</v>
      </c>
      <c r="T24" s="8">
        <v>5.0729232720356787E-3</v>
      </c>
      <c r="U24" s="9">
        <v>8.0000000000001251E-3</v>
      </c>
      <c r="V24" s="8">
        <v>3.4876347495244042E-2</v>
      </c>
      <c r="W24" s="9">
        <v>5.499999999999975E-2</v>
      </c>
      <c r="X24" s="8">
        <v>1.0145846544070913E-2</v>
      </c>
      <c r="Y24" s="9">
        <v>1.599999999999999E-2</v>
      </c>
      <c r="Z24" s="8">
        <v>1.0145846544070913E-2</v>
      </c>
      <c r="AA24" s="9">
        <v>1.599999999999999E-2</v>
      </c>
      <c r="AB24" s="8">
        <v>-1.0779961953075512E-2</v>
      </c>
      <c r="AC24" s="9">
        <v>-1.7000000000000071E-2</v>
      </c>
      <c r="AD24" s="8">
        <v>-1.0779961953075512E-2</v>
      </c>
      <c r="AE24" s="9">
        <v>-1.7000000000000071E-2</v>
      </c>
      <c r="AF24" s="8">
        <v>-6.3411540900443875E-2</v>
      </c>
      <c r="AG24" s="9">
        <v>-0.1</v>
      </c>
      <c r="AH24" s="8">
        <v>-6.1509194673430523E-2</v>
      </c>
      <c r="AI24" s="9">
        <v>-9.7000000000000017E-2</v>
      </c>
      <c r="AJ24" s="8">
        <v>-5.2631578947368585E-2</v>
      </c>
      <c r="AK24" s="9">
        <v>-8.3000000000000199E-2</v>
      </c>
      <c r="AL24" s="8">
        <v>-5.2631578947368585E-2</v>
      </c>
      <c r="AM24" s="9">
        <v>-8.3000000000000199E-2</v>
      </c>
      <c r="AN24" s="8">
        <v>-5.0729232720355011E-2</v>
      </c>
      <c r="AO24" s="9">
        <v>-7.9999999999999766E-2</v>
      </c>
      <c r="AP24" s="8">
        <v>-8.6873811033608139E-2</v>
      </c>
      <c r="AQ24" s="9">
        <v>-0.13699999999999998</v>
      </c>
      <c r="AS24" s="56"/>
      <c r="AU24" s="45"/>
      <c r="AV24" s="46"/>
    </row>
    <row r="25" spans="2:48" ht="16.5" thickBot="1" x14ac:dyDescent="0.3">
      <c r="B25" s="5" t="s">
        <v>26</v>
      </c>
      <c r="D25" s="10"/>
      <c r="E25" s="11"/>
      <c r="F25" s="10"/>
      <c r="G25" s="11"/>
      <c r="H25" s="10">
        <v>0</v>
      </c>
      <c r="I25" s="11">
        <v>0</v>
      </c>
      <c r="J25" s="10">
        <v>2.3589821544800493E-4</v>
      </c>
      <c r="K25" s="11">
        <v>6.1334120570893567E-4</v>
      </c>
      <c r="L25" s="10">
        <v>2.3589821544800493E-4</v>
      </c>
      <c r="M25" s="11">
        <v>6.1334120570893567E-4</v>
      </c>
      <c r="N25" s="10">
        <v>-5.4999721502345666E-3</v>
      </c>
      <c r="O25" s="11">
        <v>-1.4300063879595662E-2</v>
      </c>
      <c r="P25" s="10">
        <v>2.2299476659255468E-3</v>
      </c>
      <c r="Q25" s="11">
        <v>5.7979191893779737E-3</v>
      </c>
      <c r="R25" s="10">
        <v>3.6132105690089844E-5</v>
      </c>
      <c r="S25" s="11">
        <v>9.3944370145943918E-5</v>
      </c>
      <c r="T25" s="10">
        <v>-5.6813834016344877E-5</v>
      </c>
      <c r="U25" s="11">
        <v>-1.4771737628587665E-4</v>
      </c>
      <c r="V25" s="10">
        <v>3.316828044732345E-2</v>
      </c>
      <c r="W25" s="11">
        <v>8.6238351071076802E-2</v>
      </c>
      <c r="X25" s="10">
        <v>3.3113786083009966E-3</v>
      </c>
      <c r="Y25" s="11">
        <v>8.6096664373495699E-3</v>
      </c>
      <c r="Z25" s="10">
        <v>3.3299677962426166E-3</v>
      </c>
      <c r="AA25" s="11">
        <v>8.6579987866364574E-3</v>
      </c>
      <c r="AB25" s="10">
        <v>-6.4212542784390925E-3</v>
      </c>
      <c r="AC25" s="11">
        <v>-1.6695420242244484E-2</v>
      </c>
      <c r="AD25" s="10">
        <v>-6.4212542784390925E-3</v>
      </c>
      <c r="AE25" s="11">
        <v>-1.6695420242244484E-2</v>
      </c>
      <c r="AF25" s="10">
        <v>-5.3179325182450832E-3</v>
      </c>
      <c r="AG25" s="11">
        <v>-1.3826756325491777E-2</v>
      </c>
      <c r="AH25" s="10">
        <v>-4.7955469849872978E-3</v>
      </c>
      <c r="AI25" s="11">
        <v>-1.2468540994338782E-2</v>
      </c>
      <c r="AJ25" s="10">
        <v>-1.142047030968163E-2</v>
      </c>
      <c r="AK25" s="11">
        <v>-2.9693505803753673E-2</v>
      </c>
      <c r="AL25" s="10">
        <v>-1.142047030968163E-2</v>
      </c>
      <c r="AM25" s="11">
        <v>-2.9693505803753673E-2</v>
      </c>
      <c r="AN25" s="10">
        <v>-8.5410825836766957E-3</v>
      </c>
      <c r="AO25" s="11">
        <v>-2.2197645912136525E-2</v>
      </c>
      <c r="AP25" s="10">
        <v>-6.5156134800496313E-2</v>
      </c>
      <c r="AQ25" s="11">
        <v>-0.16933600572706878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57"/>
      <c r="E28" s="58"/>
      <c r="F28" s="57"/>
      <c r="G28" s="58"/>
      <c r="H28" s="57" t="s">
        <v>92</v>
      </c>
      <c r="I28" s="58"/>
      <c r="J28" s="57" t="s">
        <v>0</v>
      </c>
      <c r="K28" s="58"/>
      <c r="L28" s="57" t="s">
        <v>32</v>
      </c>
      <c r="M28" s="58"/>
      <c r="N28" s="57" t="str">
        <f>N4</f>
        <v>Table 1020: Change In 500MW Model</v>
      </c>
      <c r="O28" s="58"/>
      <c r="P28" s="57" t="str">
        <f>P4</f>
        <v>Table 1022 - 1028: service model inputs</v>
      </c>
      <c r="Q28" s="58"/>
      <c r="R28" s="57" t="str">
        <f>R4</f>
        <v>Table 1032: LAF values</v>
      </c>
      <c r="S28" s="58"/>
      <c r="T28" s="57" t="s">
        <v>33</v>
      </c>
      <c r="U28" s="58"/>
      <c r="V28" s="57" t="str">
        <f>V4</f>
        <v>Table 1041: load characteristics (Load Factor)</v>
      </c>
      <c r="W28" s="58"/>
      <c r="X28" s="57" t="str">
        <f>X4</f>
        <v>Table 1041: load characteristics (Coincidence Factor)</v>
      </c>
      <c r="Y28" s="58"/>
      <c r="Z28" s="57" t="str">
        <f>Z4</f>
        <v>Table 1055: NGC exit</v>
      </c>
      <c r="AA28" s="58"/>
      <c r="AB28" s="57" t="str">
        <f>AB4</f>
        <v>Table 1059: Otex</v>
      </c>
      <c r="AC28" s="58"/>
      <c r="AD28" s="57" t="str">
        <f>AD4</f>
        <v>Table 1060: Customer Contribs</v>
      </c>
      <c r="AE28" s="58"/>
      <c r="AF28" s="57" t="str">
        <f>AF4</f>
        <v>Table 1061/1062: TPR data</v>
      </c>
      <c r="AG28" s="58"/>
      <c r="AH28" s="57" t="s">
        <v>34</v>
      </c>
      <c r="AI28" s="58"/>
      <c r="AJ28" s="57" t="str">
        <f>AJ4</f>
        <v>Table 1069: Peaking probabailities</v>
      </c>
      <c r="AK28" s="58"/>
      <c r="AL28" s="57" t="str">
        <f>AL4</f>
        <v>Table 1092: power factor</v>
      </c>
      <c r="AM28" s="58"/>
      <c r="AN28" s="57" t="str">
        <f>AN4</f>
        <v>Table 1053: volumes and mpans etc forecast</v>
      </c>
      <c r="AO28" s="58"/>
      <c r="AP28" s="57" t="str">
        <f>AP4</f>
        <v>Table 1076: allowed revenue</v>
      </c>
      <c r="AQ28" s="58"/>
    </row>
    <row r="29" spans="2:48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</row>
    <row r="30" spans="2:48" ht="5.25" customHeight="1" thickBot="1" x14ac:dyDescent="0.3"/>
    <row r="31" spans="2:48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-7.3390909272619265E-4</v>
      </c>
      <c r="K31" s="13">
        <f t="shared" ref="K31:K47" si="2">IF(K7-I7=0,"-",K7-I7)</f>
        <v>-1.9948594782870054E-3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-3.6411774833200461E-4</v>
      </c>
      <c r="O31" s="13">
        <f t="shared" ref="O31:O47" si="4">IF(O7-M7=0,"-",O7-M7)</f>
        <v>-9.8971895657359865E-4</v>
      </c>
      <c r="P31" s="19">
        <f>P7-N7</f>
        <v>3.6222654964468415E-4</v>
      </c>
      <c r="Q31" s="13">
        <f t="shared" ref="Q31:Q47" si="5">IF(Q7-O7=0,"-",Q7-O7)</f>
        <v>9.8457843486004972E-4</v>
      </c>
      <c r="R31" s="19">
        <f>R7-P7</f>
        <v>-3.3111013113601429E-3</v>
      </c>
      <c r="S31" s="13">
        <f t="shared" ref="S31:S47" si="6">IF(S7-Q7=0,"-",S7-Q7)</f>
        <v>-8.9999999999999733E-3</v>
      </c>
      <c r="T31" s="19">
        <f>T7-R7</f>
        <v>0</v>
      </c>
      <c r="U31" s="13" t="str">
        <f t="shared" ref="U31:U47" si="7">IF(U7-S7=0,"-",U7-S7)</f>
        <v>-</v>
      </c>
      <c r="V31" s="19">
        <f>V7-T7</f>
        <v>1.8911986874314834E-6</v>
      </c>
      <c r="W31" s="13">
        <f t="shared" ref="W31:W47" si="8">IF(W7-U7=0,"-",W7-U7)</f>
        <v>5.1405217135497977E-6</v>
      </c>
      <c r="X31" s="19">
        <f>X7-V7</f>
        <v>-8.0938032055470899E-3</v>
      </c>
      <c r="Y31" s="13">
        <f t="shared" ref="Y31:Y32" si="9">IF(Y7-U7=0,"-",Y7-U7)</f>
        <v>-2.1994859478286666E-2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-1.4394502051428004E-3</v>
      </c>
      <c r="AC31" s="13">
        <f t="shared" ref="AC31:AC47" si="11">IF(AC7-AA7=0,"-",AC7-AA7)</f>
        <v>-3.9126111308758135E-3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-7.3580029141340209E-4</v>
      </c>
      <c r="AK31" s="13">
        <f t="shared" ref="AK31:AK47" si="15">IF(AK7-AI7=0,"-",AK7-AI7)</f>
        <v>-2.0000000000001406E-3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3.6493780980273449E-4</v>
      </c>
      <c r="AO31" s="13">
        <f t="shared" ref="AO31:AO47" si="17">IF(AO7-AM7=0,"-",AO7-AM7)</f>
        <v>9.8571005068093243E-4</v>
      </c>
      <c r="AP31" s="19">
        <f>AP7-AN7</f>
        <v>-6.5107614153431137E-2</v>
      </c>
      <c r="AQ31" s="13">
        <f t="shared" ref="AQ31:AQ47" si="18">IF(AQ7-AO7=0,"-",AQ7-AO7)</f>
        <v>-0.17699999999999999</v>
      </c>
    </row>
    <row r="32" spans="2:48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-3.6161751435803691E-4</v>
      </c>
      <c r="K32" s="14">
        <f t="shared" si="2"/>
        <v>-6.5330079651470391E-4</v>
      </c>
      <c r="L32" s="20">
        <f>L8-J8</f>
        <v>0</v>
      </c>
      <c r="M32" s="14" t="str">
        <f t="shared" si="3"/>
        <v>-</v>
      </c>
      <c r="N32" s="20">
        <f>N8-L8</f>
        <v>-8.0405662193994143E-4</v>
      </c>
      <c r="O32" s="14">
        <f t="shared" si="4"/>
        <v>-1.4526144633479486E-3</v>
      </c>
      <c r="P32" s="20">
        <f>P8-N8</f>
        <v>1.333345108036621E-4</v>
      </c>
      <c r="Q32" s="14">
        <f t="shared" si="5"/>
        <v>2.4088308406638309E-4</v>
      </c>
      <c r="R32" s="20">
        <f>R8-P8</f>
        <v>-3.090905181010517E-3</v>
      </c>
      <c r="S32" s="14">
        <f t="shared" si="6"/>
        <v>-5.584051481274813E-3</v>
      </c>
      <c r="T32" s="20">
        <f>T8-R8</f>
        <v>0</v>
      </c>
      <c r="U32" s="14" t="str">
        <f t="shared" si="7"/>
        <v>-</v>
      </c>
      <c r="V32" s="20">
        <f>V8-T8</f>
        <v>-3.4927325658040798E-2</v>
      </c>
      <c r="W32" s="14">
        <f t="shared" si="8"/>
        <v>-6.3099957182764232E-2</v>
      </c>
      <c r="X32" s="20">
        <f>X8-V8</f>
        <v>-4.3595958907042265E-3</v>
      </c>
      <c r="Y32" s="14">
        <f t="shared" si="9"/>
        <v>-7.0976034404676092E-2</v>
      </c>
      <c r="Z32" s="20">
        <f>Z8-X8</f>
        <v>0</v>
      </c>
      <c r="AA32" s="14" t="str">
        <f t="shared" si="10"/>
        <v>-</v>
      </c>
      <c r="AB32" s="20">
        <f>AB8-Z8</f>
        <v>-9.9191331208636768E-4</v>
      </c>
      <c r="AC32" s="14">
        <f t="shared" si="11"/>
        <v>-1.7919977078821869E-3</v>
      </c>
      <c r="AD32" s="20">
        <f>AD8-AB8</f>
        <v>0</v>
      </c>
      <c r="AE32" s="14" t="str">
        <f t="shared" si="12"/>
        <v>-</v>
      </c>
      <c r="AF32" s="20">
        <f>AF8-AD8</f>
        <v>3.1717267742337185E-4</v>
      </c>
      <c r="AG32" s="14">
        <f t="shared" si="13"/>
        <v>5.7300643515931227E-4</v>
      </c>
      <c r="AH32" s="20">
        <f>AH8-AF8</f>
        <v>0</v>
      </c>
      <c r="AI32" s="14" t="str">
        <f t="shared" si="14"/>
        <v>-</v>
      </c>
      <c r="AJ32" s="20">
        <f>AJ8-AH8</f>
        <v>-3.3897367720147065E-3</v>
      </c>
      <c r="AK32" s="14">
        <f t="shared" si="15"/>
        <v>-6.1239227780880839E-3</v>
      </c>
      <c r="AL32" s="20">
        <f>AL8-AJ8</f>
        <v>0</v>
      </c>
      <c r="AM32" s="14" t="str">
        <f t="shared" si="16"/>
        <v>-</v>
      </c>
      <c r="AN32" s="20">
        <f>AN8-AL8</f>
        <v>2.2979676913820524E-2</v>
      </c>
      <c r="AO32" s="14">
        <f t="shared" si="17"/>
        <v>4.2650875165851219E-2</v>
      </c>
      <c r="AP32" s="20">
        <f>AP8-AN8</f>
        <v>-6.4601263454345803E-2</v>
      </c>
      <c r="AQ32" s="14">
        <f t="shared" si="18"/>
        <v>-0.11371408798341981</v>
      </c>
    </row>
    <row r="33" spans="2:43" x14ac:dyDescent="0.25">
      <c r="B33" s="5" t="s">
        <v>16</v>
      </c>
      <c r="D33" s="24"/>
      <c r="E33" s="25"/>
      <c r="F33" s="20">
        <f t="shared" ref="F33:AJ48" si="19">F9-D9</f>
        <v>0</v>
      </c>
      <c r="G33" s="14" t="str">
        <f t="shared" si="0"/>
        <v>-</v>
      </c>
      <c r="H33" s="20">
        <f t="shared" si="19"/>
        <v>0</v>
      </c>
      <c r="I33" s="14" t="str">
        <f t="shared" si="1"/>
        <v>-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1.1049723756906271E-2</v>
      </c>
      <c r="O33" s="14">
        <f t="shared" si="4"/>
        <v>2.0000000000000287E-3</v>
      </c>
      <c r="P33" s="20">
        <f t="shared" si="19"/>
        <v>-5.5248618784531356E-3</v>
      </c>
      <c r="Q33" s="14">
        <f t="shared" si="5"/>
        <v>-9.9999999999999525E-4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1.6574585635359185E-2</v>
      </c>
      <c r="W33" s="14">
        <f t="shared" si="8"/>
        <v>2.9999999999999849E-3</v>
      </c>
      <c r="X33" s="20">
        <f t="shared" si="19"/>
        <v>5.5248618784529135E-3</v>
      </c>
      <c r="Y33" s="14">
        <f t="shared" ref="Y33:Y47" si="20">IF(Y9-W9=0,"-",Y9-W9)</f>
        <v>9.9999999999999482E-4</v>
      </c>
      <c r="Z33" s="20">
        <f t="shared" si="19"/>
        <v>0</v>
      </c>
      <c r="AA33" s="14" t="str">
        <f t="shared" si="10"/>
        <v>-</v>
      </c>
      <c r="AB33" s="20">
        <f t="shared" si="19"/>
        <v>-5.5248618784529135E-3</v>
      </c>
      <c r="AC33" s="14">
        <f t="shared" si="11"/>
        <v>-9.9999999999999482E-4</v>
      </c>
      <c r="AD33" s="20">
        <f t="shared" si="19"/>
        <v>0</v>
      </c>
      <c r="AE33" s="14" t="str">
        <f t="shared" si="12"/>
        <v>-</v>
      </c>
      <c r="AF33" s="20">
        <f t="shared" si="19"/>
        <v>1.1049723756906049E-2</v>
      </c>
      <c r="AG33" s="14">
        <f t="shared" si="13"/>
        <v>1.9999999999999896E-3</v>
      </c>
      <c r="AH33" s="20">
        <f t="shared" si="19"/>
        <v>0</v>
      </c>
      <c r="AI33" s="14" t="str">
        <f t="shared" si="14"/>
        <v>-</v>
      </c>
      <c r="AJ33" s="20">
        <f t="shared" si="19"/>
        <v>0</v>
      </c>
      <c r="AK33" s="14" t="str">
        <f t="shared" si="15"/>
        <v>-</v>
      </c>
      <c r="AL33" s="20">
        <f t="shared" ref="AL33:AL48" si="21">AL9-AJ9</f>
        <v>0</v>
      </c>
      <c r="AM33" s="14" t="str">
        <f t="shared" si="16"/>
        <v>-</v>
      </c>
      <c r="AN33" s="20">
        <f t="shared" ref="AN33:AN48" si="22">AN9-AL9</f>
        <v>-2.2204460492503131E-16</v>
      </c>
      <c r="AO33" s="14">
        <f t="shared" si="17"/>
        <v>-1.8214596497756474E-17</v>
      </c>
      <c r="AP33" s="20">
        <f t="shared" ref="AP33:AP48" si="23">AP9-AN9</f>
        <v>-4.9723756906077332E-2</v>
      </c>
      <c r="AQ33" s="14">
        <f t="shared" si="18"/>
        <v>-9.0000000000000028E-3</v>
      </c>
    </row>
    <row r="34" spans="2:43" x14ac:dyDescent="0.25">
      <c r="B34" s="5" t="s">
        <v>17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0</v>
      </c>
      <c r="I34" s="14" t="str">
        <f t="shared" si="1"/>
        <v>-</v>
      </c>
      <c r="J34" s="20">
        <f t="shared" si="19"/>
        <v>-6.0222214088900827E-4</v>
      </c>
      <c r="K34" s="14">
        <f t="shared" si="2"/>
        <v>-1.2957943170021605E-3</v>
      </c>
      <c r="L34" s="20">
        <f t="shared" si="19"/>
        <v>0</v>
      </c>
      <c r="M34" s="14" t="str">
        <f t="shared" si="3"/>
        <v>-</v>
      </c>
      <c r="N34" s="20">
        <f t="shared" si="19"/>
        <v>-1.2372372378831598E-3</v>
      </c>
      <c r="O34" s="14">
        <f t="shared" si="4"/>
        <v>-2.6621488530226022E-3</v>
      </c>
      <c r="P34" s="20">
        <f t="shared" si="19"/>
        <v>2.2260268436624653E-4</v>
      </c>
      <c r="Q34" s="14">
        <f t="shared" si="5"/>
        <v>4.7897158501245809E-4</v>
      </c>
      <c r="R34" s="20">
        <f t="shared" si="19"/>
        <v>-3.7180106934393553E-3</v>
      </c>
      <c r="S34" s="14">
        <f t="shared" si="6"/>
        <v>-8.0000000000000401E-3</v>
      </c>
      <c r="T34" s="20">
        <f t="shared" si="19"/>
        <v>0</v>
      </c>
      <c r="U34" s="14" t="str">
        <f t="shared" si="7"/>
        <v>-</v>
      </c>
      <c r="V34" s="20">
        <f t="shared" si="19"/>
        <v>-3.6028001576667079E-2</v>
      </c>
      <c r="W34" s="14">
        <f t="shared" si="8"/>
        <v>-7.7521028414987592E-2</v>
      </c>
      <c r="X34" s="20">
        <f t="shared" si="19"/>
        <v>2.7557799668324168E-2</v>
      </c>
      <c r="Y34" s="14">
        <f t="shared" si="20"/>
        <v>5.929579431700234E-2</v>
      </c>
      <c r="Z34" s="20">
        <f t="shared" si="19"/>
        <v>0</v>
      </c>
      <c r="AA34" s="14" t="str">
        <f t="shared" si="10"/>
        <v>-</v>
      </c>
      <c r="AB34" s="20">
        <f t="shared" si="19"/>
        <v>1.1779503054638596E-3</v>
      </c>
      <c r="AC34" s="14">
        <f t="shared" si="11"/>
        <v>2.5345818559209636E-3</v>
      </c>
      <c r="AD34" s="20">
        <f t="shared" si="19"/>
        <v>0</v>
      </c>
      <c r="AE34" s="14" t="str">
        <f t="shared" si="12"/>
        <v>-</v>
      </c>
      <c r="AF34" s="20">
        <f t="shared" si="19"/>
        <v>0</v>
      </c>
      <c r="AG34" s="14" t="str">
        <f t="shared" si="13"/>
        <v>-</v>
      </c>
      <c r="AH34" s="20">
        <f t="shared" si="19"/>
        <v>-4.6475133667989166E-4</v>
      </c>
      <c r="AI34" s="14">
        <f t="shared" si="14"/>
        <v>-9.9999999999994538E-4</v>
      </c>
      <c r="AJ34" s="20">
        <f t="shared" si="19"/>
        <v>-4.647513366801137E-4</v>
      </c>
      <c r="AK34" s="14">
        <f t="shared" si="15"/>
        <v>-1.0000000000003999E-3</v>
      </c>
      <c r="AL34" s="20">
        <f t="shared" si="21"/>
        <v>0</v>
      </c>
      <c r="AM34" s="14" t="str">
        <f t="shared" si="16"/>
        <v>-</v>
      </c>
      <c r="AN34" s="20">
        <f t="shared" si="22"/>
        <v>6.594180025457641E-4</v>
      </c>
      <c r="AO34" s="14">
        <f t="shared" si="17"/>
        <v>1.3236020957698193E-3</v>
      </c>
      <c r="AP34" s="20">
        <f t="shared" si="23"/>
        <v>-6.808473240953572E-2</v>
      </c>
      <c r="AQ34" s="14">
        <f t="shared" si="18"/>
        <v>-0.14700000000000005</v>
      </c>
    </row>
    <row r="35" spans="2:43" x14ac:dyDescent="0.25">
      <c r="B35" s="5" t="s">
        <v>18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0</v>
      </c>
      <c r="I35" s="14" t="str">
        <f t="shared" si="1"/>
        <v>-</v>
      </c>
      <c r="J35" s="20">
        <f t="shared" si="19"/>
        <v>-5.0465449196701595E-4</v>
      </c>
      <c r="K35" s="14">
        <f t="shared" si="2"/>
        <v>-8.7224812696203697E-4</v>
      </c>
      <c r="L35" s="20">
        <f t="shared" si="19"/>
        <v>0</v>
      </c>
      <c r="M35" s="14" t="str">
        <f t="shared" si="3"/>
        <v>-</v>
      </c>
      <c r="N35" s="20">
        <f t="shared" si="19"/>
        <v>-7.1797660882366721E-4</v>
      </c>
      <c r="O35" s="14">
        <f t="shared" si="4"/>
        <v>-1.2409554699653986E-3</v>
      </c>
      <c r="P35" s="20">
        <f t="shared" si="19"/>
        <v>-3.1640549518074934E-4</v>
      </c>
      <c r="Q35" s="14">
        <f t="shared" si="5"/>
        <v>-5.4687732879613602E-4</v>
      </c>
      <c r="R35" s="20">
        <f t="shared" si="19"/>
        <v>-3.2453462343033923E-3</v>
      </c>
      <c r="S35" s="14">
        <f t="shared" si="6"/>
        <v>-5.6092776726924792E-3</v>
      </c>
      <c r="T35" s="20">
        <f t="shared" si="19"/>
        <v>0</v>
      </c>
      <c r="U35" s="14" t="str">
        <f t="shared" si="7"/>
        <v>-</v>
      </c>
      <c r="V35" s="20">
        <f t="shared" si="19"/>
        <v>-5.6524687310062882E-2</v>
      </c>
      <c r="W35" s="14">
        <f t="shared" si="8"/>
        <v>-9.7697639510046536E-2</v>
      </c>
      <c r="X35" s="20">
        <f t="shared" si="19"/>
        <v>6.1002388073728819E-2</v>
      </c>
      <c r="Y35" s="14">
        <f t="shared" si="20"/>
        <v>0.10543692681725152</v>
      </c>
      <c r="Z35" s="20">
        <f t="shared" si="19"/>
        <v>0</v>
      </c>
      <c r="AA35" s="14" t="str">
        <f t="shared" si="10"/>
        <v>-</v>
      </c>
      <c r="AB35" s="20">
        <f t="shared" si="19"/>
        <v>2.3388977990135285E-3</v>
      </c>
      <c r="AC35" s="14">
        <f t="shared" si="11"/>
        <v>4.0425662642838787E-3</v>
      </c>
      <c r="AD35" s="20">
        <f t="shared" si="19"/>
        <v>0</v>
      </c>
      <c r="AE35" s="14" t="str">
        <f t="shared" si="12"/>
        <v>-</v>
      </c>
      <c r="AF35" s="20">
        <f t="shared" si="19"/>
        <v>1.2170048378636888E-3</v>
      </c>
      <c r="AG35" s="14">
        <f t="shared" si="13"/>
        <v>2.1034791272598135E-3</v>
      </c>
      <c r="AH35" s="20">
        <f t="shared" si="19"/>
        <v>1.7289930528785469E-4</v>
      </c>
      <c r="AI35" s="14">
        <f t="shared" si="14"/>
        <v>2.9884029091349368E-4</v>
      </c>
      <c r="AJ35" s="20">
        <f t="shared" si="19"/>
        <v>1.4033235448516201E-3</v>
      </c>
      <c r="AK35" s="14">
        <f t="shared" si="15"/>
        <v>2.4255135999040221E-3</v>
      </c>
      <c r="AL35" s="20">
        <f t="shared" si="21"/>
        <v>0</v>
      </c>
      <c r="AM35" s="14" t="str">
        <f t="shared" si="16"/>
        <v>-</v>
      </c>
      <c r="AN35" s="20">
        <f t="shared" si="22"/>
        <v>5.0742957224636509E-3</v>
      </c>
      <c r="AO35" s="14">
        <f t="shared" si="17"/>
        <v>8.7165674898047156E-3</v>
      </c>
      <c r="AP35" s="20">
        <f t="shared" si="23"/>
        <v>-7.171346690535485E-2</v>
      </c>
      <c r="AQ35" s="14">
        <f t="shared" si="18"/>
        <v>-0.12355973141598875</v>
      </c>
    </row>
    <row r="36" spans="2:43" x14ac:dyDescent="0.25">
      <c r="B36" s="5" t="s">
        <v>19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0</v>
      </c>
      <c r="I36" s="14" t="str">
        <f t="shared" si="1"/>
        <v>-</v>
      </c>
      <c r="J36" s="20">
        <f t="shared" si="19"/>
        <v>-3.1446540880504248E-3</v>
      </c>
      <c r="K36" s="14">
        <f t="shared" si="2"/>
        <v>-1.0000000000000211E-3</v>
      </c>
      <c r="L36" s="20">
        <f t="shared" si="19"/>
        <v>0</v>
      </c>
      <c r="M36" s="14" t="str">
        <f t="shared" si="3"/>
        <v>-</v>
      </c>
      <c r="N36" s="20">
        <f t="shared" si="19"/>
        <v>3.1446540880504248E-3</v>
      </c>
      <c r="O36" s="14">
        <f t="shared" si="4"/>
        <v>1.0000000000000211E-3</v>
      </c>
      <c r="P36" s="20">
        <f t="shared" si="19"/>
        <v>0</v>
      </c>
      <c r="Q36" s="14" t="str">
        <f t="shared" si="5"/>
        <v>-</v>
      </c>
      <c r="R36" s="20">
        <f t="shared" si="19"/>
        <v>-3.1446540880504248E-3</v>
      </c>
      <c r="S36" s="14">
        <f t="shared" si="6"/>
        <v>-1.0000000000000211E-3</v>
      </c>
      <c r="T36" s="20">
        <f t="shared" si="19"/>
        <v>0</v>
      </c>
      <c r="U36" s="14" t="str">
        <f t="shared" si="7"/>
        <v>-</v>
      </c>
      <c r="V36" s="20">
        <f t="shared" si="19"/>
        <v>2.515723270440251E-2</v>
      </c>
      <c r="W36" s="14">
        <f t="shared" si="8"/>
        <v>8.0000000000000158E-3</v>
      </c>
      <c r="X36" s="20">
        <f t="shared" si="19"/>
        <v>3.1446540880504248E-3</v>
      </c>
      <c r="Y36" s="14">
        <f t="shared" si="20"/>
        <v>1.0000000000000217E-3</v>
      </c>
      <c r="Z36" s="20">
        <f t="shared" si="19"/>
        <v>0</v>
      </c>
      <c r="AA36" s="14" t="str">
        <f t="shared" si="10"/>
        <v>-</v>
      </c>
      <c r="AB36" s="20">
        <f t="shared" si="19"/>
        <v>0</v>
      </c>
      <c r="AC36" s="14" t="str">
        <f t="shared" si="11"/>
        <v>-</v>
      </c>
      <c r="AD36" s="20">
        <f t="shared" si="19"/>
        <v>0</v>
      </c>
      <c r="AE36" s="14" t="str">
        <f t="shared" si="12"/>
        <v>-</v>
      </c>
      <c r="AF36" s="20">
        <f t="shared" si="19"/>
        <v>5.3459119496855445E-2</v>
      </c>
      <c r="AG36" s="14">
        <f t="shared" si="13"/>
        <v>1.7000000000000001E-2</v>
      </c>
      <c r="AH36" s="20">
        <f t="shared" si="19"/>
        <v>0</v>
      </c>
      <c r="AI36" s="14" t="str">
        <f t="shared" si="14"/>
        <v>-</v>
      </c>
      <c r="AJ36" s="20">
        <f t="shared" si="19"/>
        <v>-9.4339622641510523E-3</v>
      </c>
      <c r="AK36" s="14">
        <f t="shared" si="15"/>
        <v>-3.0000000000000131E-3</v>
      </c>
      <c r="AL36" s="20">
        <f t="shared" si="21"/>
        <v>0</v>
      </c>
      <c r="AM36" s="14" t="str">
        <f t="shared" si="16"/>
        <v>-</v>
      </c>
      <c r="AN36" s="20">
        <f t="shared" si="22"/>
        <v>3.1446540880504248E-3</v>
      </c>
      <c r="AO36" s="14">
        <f t="shared" si="17"/>
        <v>1.0000000000000564E-3</v>
      </c>
      <c r="AP36" s="20">
        <f t="shared" si="23"/>
        <v>-7.2327044025157328E-2</v>
      </c>
      <c r="AQ36" s="14">
        <f t="shared" si="18"/>
        <v>-2.3000000000000059E-2</v>
      </c>
    </row>
    <row r="37" spans="2:43" x14ac:dyDescent="0.25">
      <c r="B37" s="5" t="s">
        <v>20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0</v>
      </c>
      <c r="I37" s="14" t="str">
        <f t="shared" si="1"/>
        <v>-</v>
      </c>
      <c r="J37" s="20">
        <f t="shared" si="19"/>
        <v>-6.8636815251399419E-4</v>
      </c>
      <c r="K37" s="14">
        <f t="shared" si="2"/>
        <v>-1.3238879835152382E-3</v>
      </c>
      <c r="L37" s="20">
        <f t="shared" si="19"/>
        <v>0</v>
      </c>
      <c r="M37" s="14" t="str">
        <f t="shared" si="3"/>
        <v>-</v>
      </c>
      <c r="N37" s="20">
        <f t="shared" si="19"/>
        <v>3.7298063160862149E-4</v>
      </c>
      <c r="O37" s="14">
        <f t="shared" si="4"/>
        <v>7.1941650331815924E-4</v>
      </c>
      <c r="P37" s="20">
        <f t="shared" si="19"/>
        <v>-9.9826709368400213E-4</v>
      </c>
      <c r="Q37" s="14">
        <f t="shared" si="5"/>
        <v>-1.9254882453769873E-3</v>
      </c>
      <c r="R37" s="20">
        <f t="shared" si="19"/>
        <v>-3.6379144287297382E-3</v>
      </c>
      <c r="S37" s="14">
        <f t="shared" si="6"/>
        <v>-7.0169211371638521E-3</v>
      </c>
      <c r="T37" s="20">
        <f t="shared" si="19"/>
        <v>-2.0803845074635063E-5</v>
      </c>
      <c r="U37" s="14">
        <f t="shared" si="7"/>
        <v>-4.0127095647492575E-5</v>
      </c>
      <c r="V37" s="20">
        <f t="shared" si="19"/>
        <v>-1.3889229301902284E-2</v>
      </c>
      <c r="W37" s="14">
        <f t="shared" si="8"/>
        <v>-2.6789972270311279E-2</v>
      </c>
      <c r="X37" s="20">
        <f t="shared" si="19"/>
        <v>1.9815626654027252E-2</v>
      </c>
      <c r="Y37" s="14">
        <f t="shared" si="20"/>
        <v>3.8220989591375411E-2</v>
      </c>
      <c r="Z37" s="20">
        <f t="shared" si="19"/>
        <v>0</v>
      </c>
      <c r="AA37" s="14" t="str">
        <f t="shared" si="10"/>
        <v>-</v>
      </c>
      <c r="AB37" s="20">
        <f t="shared" si="19"/>
        <v>2.3086518286663527E-3</v>
      </c>
      <c r="AC37" s="14">
        <f t="shared" si="11"/>
        <v>4.4529985881435717E-3</v>
      </c>
      <c r="AD37" s="20">
        <f t="shared" si="19"/>
        <v>0</v>
      </c>
      <c r="AE37" s="14" t="str">
        <f t="shared" si="12"/>
        <v>-</v>
      </c>
      <c r="AF37" s="20">
        <f t="shared" si="19"/>
        <v>8.3183633308614446E-4</v>
      </c>
      <c r="AG37" s="14">
        <f t="shared" si="13"/>
        <v>1.6044714801968117E-3</v>
      </c>
      <c r="AH37" s="20">
        <f t="shared" si="19"/>
        <v>0</v>
      </c>
      <c r="AI37" s="14" t="str">
        <f t="shared" si="14"/>
        <v>-</v>
      </c>
      <c r="AJ37" s="20">
        <f t="shared" si="19"/>
        <v>1.7018632632235242E-3</v>
      </c>
      <c r="AK37" s="14">
        <f t="shared" si="15"/>
        <v>3.2826061575191405E-3</v>
      </c>
      <c r="AL37" s="20">
        <f t="shared" si="21"/>
        <v>0</v>
      </c>
      <c r="AM37" s="14" t="str">
        <f t="shared" si="16"/>
        <v>-</v>
      </c>
      <c r="AN37" s="20">
        <f t="shared" si="22"/>
        <v>-2.7380295286500989E-3</v>
      </c>
      <c r="AO37" s="14">
        <f t="shared" si="17"/>
        <v>-5.2553681706781329E-3</v>
      </c>
      <c r="AP37" s="20">
        <f t="shared" si="23"/>
        <v>-7.1175664195101129E-2</v>
      </c>
      <c r="AQ37" s="14">
        <f t="shared" si="18"/>
        <v>-0.13788648420611815</v>
      </c>
    </row>
    <row r="38" spans="2:43" x14ac:dyDescent="0.25">
      <c r="B38" s="5" t="s">
        <v>21</v>
      </c>
      <c r="D38" s="24"/>
      <c r="E38" s="25"/>
      <c r="F38" s="20">
        <f t="shared" si="19"/>
        <v>0</v>
      </c>
      <c r="G38" s="14" t="str">
        <f t="shared" si="0"/>
        <v>-</v>
      </c>
      <c r="H38" s="20">
        <f t="shared" si="19"/>
        <v>0</v>
      </c>
      <c r="I38" s="14" t="str">
        <f t="shared" si="1"/>
        <v>-</v>
      </c>
      <c r="J38" s="20">
        <f t="shared" si="19"/>
        <v>-3.0576713022911761E-4</v>
      </c>
      <c r="K38" s="14">
        <f t="shared" si="2"/>
        <v>-5.2699165126842752E-4</v>
      </c>
      <c r="L38" s="20">
        <f t="shared" si="19"/>
        <v>0</v>
      </c>
      <c r="M38" s="14" t="str">
        <f t="shared" si="3"/>
        <v>-</v>
      </c>
      <c r="N38" s="20">
        <f t="shared" si="19"/>
        <v>-4.5016854287927011E-4</v>
      </c>
      <c r="O38" s="14">
        <f t="shared" si="4"/>
        <v>-7.7586843158496664E-4</v>
      </c>
      <c r="P38" s="20">
        <f t="shared" si="19"/>
        <v>-6.0530946374548478E-4</v>
      </c>
      <c r="Q38" s="14">
        <f t="shared" si="5"/>
        <v>-1.0432548246393763E-3</v>
      </c>
      <c r="R38" s="20">
        <f t="shared" si="19"/>
        <v>1.6826775874900113E-2</v>
      </c>
      <c r="S38" s="14">
        <f t="shared" si="6"/>
        <v>2.9001058410672412E-2</v>
      </c>
      <c r="T38" s="20">
        <f t="shared" si="19"/>
        <v>0</v>
      </c>
      <c r="U38" s="14" t="str">
        <f t="shared" si="7"/>
        <v>-</v>
      </c>
      <c r="V38" s="20">
        <f t="shared" si="19"/>
        <v>-1.3362509606719364E-2</v>
      </c>
      <c r="W38" s="14">
        <f t="shared" si="8"/>
        <v>-2.3030372811686392E-2</v>
      </c>
      <c r="X38" s="20">
        <f t="shared" si="19"/>
        <v>2.00056594882001E-2</v>
      </c>
      <c r="Y38" s="14">
        <f t="shared" si="20"/>
        <v>3.4479885135140692E-2</v>
      </c>
      <c r="Z38" s="20">
        <f t="shared" si="19"/>
        <v>0</v>
      </c>
      <c r="AA38" s="14" t="str">
        <f t="shared" si="10"/>
        <v>-</v>
      </c>
      <c r="AB38" s="20">
        <f t="shared" si="19"/>
        <v>5.9547902331344993E-3</v>
      </c>
      <c r="AC38" s="14">
        <f t="shared" si="11"/>
        <v>1.0263119961800918E-2</v>
      </c>
      <c r="AD38" s="20">
        <f t="shared" si="19"/>
        <v>0</v>
      </c>
      <c r="AE38" s="14" t="str">
        <f t="shared" si="12"/>
        <v>-</v>
      </c>
      <c r="AF38" s="20">
        <f t="shared" si="19"/>
        <v>6.6240798873342666E-3</v>
      </c>
      <c r="AG38" s="14">
        <f t="shared" si="13"/>
        <v>1.1416645063662939E-2</v>
      </c>
      <c r="AH38" s="20">
        <f t="shared" si="19"/>
        <v>0</v>
      </c>
      <c r="AI38" s="14" t="str">
        <f t="shared" si="14"/>
        <v>-</v>
      </c>
      <c r="AJ38" s="20">
        <f t="shared" si="19"/>
        <v>1.4744340134711376E-3</v>
      </c>
      <c r="AK38" s="14">
        <f t="shared" si="15"/>
        <v>2.5411966775611486E-3</v>
      </c>
      <c r="AL38" s="20">
        <f t="shared" si="21"/>
        <v>0</v>
      </c>
      <c r="AM38" s="14" t="str">
        <f t="shared" si="16"/>
        <v>-</v>
      </c>
      <c r="AN38" s="20">
        <f t="shared" si="22"/>
        <v>-2.5980421034984769E-2</v>
      </c>
      <c r="AO38" s="14">
        <f t="shared" si="17"/>
        <v>-4.4278452182656691E-2</v>
      </c>
      <c r="AP38" s="20">
        <f t="shared" si="23"/>
        <v>-7.699239545825165E-2</v>
      </c>
      <c r="AQ38" s="14">
        <f t="shared" si="18"/>
        <v>-0.13647010726805089</v>
      </c>
    </row>
    <row r="39" spans="2:43" x14ac:dyDescent="0.25">
      <c r="B39" s="5" t="s">
        <v>22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0</v>
      </c>
      <c r="I39" s="14" t="str">
        <f t="shared" si="1"/>
        <v>-</v>
      </c>
      <c r="J39" s="20">
        <f t="shared" si="19"/>
        <v>-1.5449883733190672E-3</v>
      </c>
      <c r="K39" s="14">
        <f t="shared" si="2"/>
        <v>-2.5412625153464533E-3</v>
      </c>
      <c r="L39" s="20">
        <f t="shared" si="19"/>
        <v>0</v>
      </c>
      <c r="M39" s="14" t="str">
        <f t="shared" si="3"/>
        <v>-</v>
      </c>
      <c r="N39" s="20">
        <f t="shared" si="19"/>
        <v>-2.5515954463438684E-3</v>
      </c>
      <c r="O39" s="14">
        <f t="shared" si="4"/>
        <v>-4.1969725948113618E-3</v>
      </c>
      <c r="P39" s="20">
        <f t="shared" si="19"/>
        <v>1.2874903110993152E-3</v>
      </c>
      <c r="Q39" s="14">
        <f t="shared" si="5"/>
        <v>2.1177187627888904E-3</v>
      </c>
      <c r="R39" s="20">
        <f t="shared" si="19"/>
        <v>9.7460857774502863E-3</v>
      </c>
      <c r="S39" s="14">
        <f t="shared" si="6"/>
        <v>1.6030775949710488E-2</v>
      </c>
      <c r="T39" s="20">
        <f t="shared" si="19"/>
        <v>-1.3552529590565854E-5</v>
      </c>
      <c r="U39" s="14">
        <f t="shared" si="7"/>
        <v>-2.2291776450494849E-5</v>
      </c>
      <c r="V39" s="20">
        <f t="shared" si="19"/>
        <v>-2.6189780411481456E-2</v>
      </c>
      <c r="W39" s="14">
        <f t="shared" si="8"/>
        <v>-4.3078063494984997E-2</v>
      </c>
      <c r="X39" s="20">
        <f t="shared" si="19"/>
        <v>4.4759523765319553E-2</v>
      </c>
      <c r="Y39" s="14">
        <f t="shared" si="20"/>
        <v>7.3622366299888026E-2</v>
      </c>
      <c r="Z39" s="20">
        <f t="shared" si="19"/>
        <v>0</v>
      </c>
      <c r="AA39" s="14" t="str">
        <f t="shared" si="10"/>
        <v>-</v>
      </c>
      <c r="AB39" s="20">
        <f t="shared" si="19"/>
        <v>2.3091007248261519E-3</v>
      </c>
      <c r="AC39" s="14">
        <f t="shared" si="11"/>
        <v>3.798106974458107E-3</v>
      </c>
      <c r="AD39" s="20">
        <f t="shared" si="19"/>
        <v>0</v>
      </c>
      <c r="AE39" s="14" t="str">
        <f t="shared" si="12"/>
        <v>-</v>
      </c>
      <c r="AF39" s="20">
        <f t="shared" si="19"/>
        <v>-4.0657588771697561E-5</v>
      </c>
      <c r="AG39" s="14">
        <f t="shared" si="13"/>
        <v>-6.6875329351220869E-5</v>
      </c>
      <c r="AH39" s="20">
        <f t="shared" si="19"/>
        <v>0</v>
      </c>
      <c r="AI39" s="14" t="str">
        <f t="shared" si="14"/>
        <v>-</v>
      </c>
      <c r="AJ39" s="20">
        <f t="shared" si="19"/>
        <v>2.4816975575572275E-3</v>
      </c>
      <c r="AK39" s="14">
        <f t="shared" si="15"/>
        <v>4.0820015777196933E-3</v>
      </c>
      <c r="AL39" s="20">
        <f t="shared" si="21"/>
        <v>0</v>
      </c>
      <c r="AM39" s="14" t="str">
        <f t="shared" si="16"/>
        <v>-</v>
      </c>
      <c r="AN39" s="20">
        <f t="shared" si="22"/>
        <v>-4.3490639203365156E-3</v>
      </c>
      <c r="AO39" s="14">
        <f t="shared" si="17"/>
        <v>-6.8053605008021878E-3</v>
      </c>
      <c r="AP39" s="20">
        <f t="shared" si="23"/>
        <v>-7.619790505228774E-2</v>
      </c>
      <c r="AQ39" s="14">
        <f t="shared" si="18"/>
        <v>-0.12635808024673942</v>
      </c>
    </row>
    <row r="40" spans="2:43" x14ac:dyDescent="0.25">
      <c r="B40" s="5" t="s">
        <v>90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91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23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0</v>
      </c>
      <c r="I42" s="14" t="str">
        <f t="shared" si="1"/>
        <v>-</v>
      </c>
      <c r="J42" s="20">
        <f t="shared" si="19"/>
        <v>-8.3632254226118086E-4</v>
      </c>
      <c r="K42" s="14">
        <f t="shared" si="2"/>
        <v>-1.7979953519489829E-3</v>
      </c>
      <c r="L42" s="20">
        <f t="shared" si="19"/>
        <v>0</v>
      </c>
      <c r="M42" s="14" t="str">
        <f t="shared" si="3"/>
        <v>-</v>
      </c>
      <c r="N42" s="20">
        <f t="shared" si="19"/>
        <v>3.034723119829108E-3</v>
      </c>
      <c r="O42" s="14">
        <f t="shared" si="4"/>
        <v>6.524298686428052E-3</v>
      </c>
      <c r="P42" s="20">
        <f t="shared" si="19"/>
        <v>-1.6170500880341443E-3</v>
      </c>
      <c r="Q42" s="14">
        <f t="shared" si="5"/>
        <v>-3.4764679836239323E-3</v>
      </c>
      <c r="R42" s="20">
        <f t="shared" si="19"/>
        <v>-4.0322631275738763E-3</v>
      </c>
      <c r="S42" s="14">
        <f t="shared" si="6"/>
        <v>-8.6688926757986767E-3</v>
      </c>
      <c r="T42" s="20">
        <f t="shared" si="19"/>
        <v>-1.0173292287074531E-4</v>
      </c>
      <c r="U42" s="14">
        <f t="shared" si="7"/>
        <v>-2.1871384928484876E-4</v>
      </c>
      <c r="V42" s="20">
        <f t="shared" si="19"/>
        <v>1.3026422057015208E-2</v>
      </c>
      <c r="W42" s="14">
        <f t="shared" si="8"/>
        <v>2.8005279216453974E-2</v>
      </c>
      <c r="X42" s="20">
        <f t="shared" si="19"/>
        <v>-2.0346584574149063E-4</v>
      </c>
      <c r="Y42" s="14">
        <f t="shared" si="20"/>
        <v>-4.3742769856969926E-4</v>
      </c>
      <c r="Z42" s="20">
        <f t="shared" si="19"/>
        <v>0</v>
      </c>
      <c r="AA42" s="14" t="str">
        <f t="shared" si="10"/>
        <v>-</v>
      </c>
      <c r="AB42" s="20">
        <f t="shared" si="19"/>
        <v>-2.9226008209191079E-3</v>
      </c>
      <c r="AC42" s="14">
        <f t="shared" si="11"/>
        <v>-6.2832488974977792E-3</v>
      </c>
      <c r="AD42" s="20">
        <f t="shared" si="19"/>
        <v>0</v>
      </c>
      <c r="AE42" s="14" t="str">
        <f t="shared" si="12"/>
        <v>-</v>
      </c>
      <c r="AF42" s="20">
        <f t="shared" si="19"/>
        <v>-5.0866461435150612E-5</v>
      </c>
      <c r="AG42" s="14">
        <f t="shared" si="13"/>
        <v>-1.0935692464203971E-4</v>
      </c>
      <c r="AH42" s="20">
        <f t="shared" si="19"/>
        <v>-9.3603097200967156E-5</v>
      </c>
      <c r="AI42" s="14">
        <f t="shared" si="14"/>
        <v>-2.0123567785236725E-4</v>
      </c>
      <c r="AJ42" s="20">
        <f t="shared" si="19"/>
        <v>1.9785586356519946E-3</v>
      </c>
      <c r="AK42" s="14">
        <f t="shared" si="15"/>
        <v>4.2536689503098225E-3</v>
      </c>
      <c r="AL42" s="20">
        <f t="shared" si="21"/>
        <v>0</v>
      </c>
      <c r="AM42" s="14" t="str">
        <f t="shared" si="16"/>
        <v>-</v>
      </c>
      <c r="AN42" s="20">
        <f t="shared" si="22"/>
        <v>-3.8821588820117103E-3</v>
      </c>
      <c r="AO42" s="14">
        <f t="shared" si="17"/>
        <v>-8.2636016880977721E-3</v>
      </c>
      <c r="AP42" s="20">
        <f t="shared" si="23"/>
        <v>-6.1406749730258281E-2</v>
      </c>
      <c r="AQ42" s="14">
        <f t="shared" si="18"/>
        <v>-0.13319676570477965</v>
      </c>
    </row>
    <row r="43" spans="2:43" x14ac:dyDescent="0.25">
      <c r="B43" s="5" t="s">
        <v>24</v>
      </c>
      <c r="D43" s="24"/>
      <c r="E43" s="25"/>
      <c r="F43" s="20">
        <f t="shared" si="19"/>
        <v>0</v>
      </c>
      <c r="G43" s="14"/>
      <c r="H43" s="20">
        <f t="shared" si="19"/>
        <v>0</v>
      </c>
      <c r="I43" s="14" t="str">
        <f t="shared" si="1"/>
        <v>-</v>
      </c>
      <c r="J43" s="20">
        <f t="shared" si="19"/>
        <v>-1.0959672722811176E-3</v>
      </c>
      <c r="K43" s="14">
        <f t="shared" si="2"/>
        <v>-2.4347257267168599E-3</v>
      </c>
      <c r="L43" s="20">
        <f t="shared" si="19"/>
        <v>0</v>
      </c>
      <c r="M43" s="14" t="str">
        <f t="shared" si="3"/>
        <v>-</v>
      </c>
      <c r="N43" s="20">
        <f t="shared" si="19"/>
        <v>4.5821052540683249E-3</v>
      </c>
      <c r="O43" s="14">
        <f t="shared" si="4"/>
        <v>1.0179290775156002E-2</v>
      </c>
      <c r="P43" s="20">
        <f t="shared" si="19"/>
        <v>-1.2411518510484498E-3</v>
      </c>
      <c r="Q43" s="14">
        <f t="shared" si="5"/>
        <v>-2.7572578296250023E-3</v>
      </c>
      <c r="R43" s="20">
        <f t="shared" si="19"/>
        <v>1.7212832516717125E-2</v>
      </c>
      <c r="S43" s="14">
        <f t="shared" si="6"/>
        <v>3.8238848201087819E-2</v>
      </c>
      <c r="T43" s="20">
        <f t="shared" si="19"/>
        <v>-4.8370538628272897E-5</v>
      </c>
      <c r="U43" s="14">
        <f t="shared" si="7"/>
        <v>-1.0745667119097663E-4</v>
      </c>
      <c r="V43" s="20">
        <f t="shared" si="19"/>
        <v>1.3468694796162417E-2</v>
      </c>
      <c r="W43" s="14">
        <f t="shared" si="8"/>
        <v>2.9921128627554056E-2</v>
      </c>
      <c r="X43" s="20">
        <f t="shared" si="19"/>
        <v>1.0509680726360493E-3</v>
      </c>
      <c r="Y43" s="14">
        <f t="shared" si="20"/>
        <v>2.334758590992192E-3</v>
      </c>
      <c r="Z43" s="20">
        <f t="shared" si="19"/>
        <v>0</v>
      </c>
      <c r="AA43" s="14" t="str">
        <f t="shared" si="10"/>
        <v>-</v>
      </c>
      <c r="AB43" s="20">
        <f t="shared" si="19"/>
        <v>-3.3870195783103352E-3</v>
      </c>
      <c r="AC43" s="14">
        <f t="shared" si="11"/>
        <v>-7.5243704011721257E-3</v>
      </c>
      <c r="AD43" s="20">
        <f t="shared" si="19"/>
        <v>0</v>
      </c>
      <c r="AE43" s="14" t="str">
        <f t="shared" si="12"/>
        <v>-</v>
      </c>
      <c r="AF43" s="20">
        <f t="shared" si="19"/>
        <v>-4.8370538628272897E-5</v>
      </c>
      <c r="AG43" s="14">
        <f t="shared" si="13"/>
        <v>-1.0745667119098357E-4</v>
      </c>
      <c r="AH43" s="20">
        <f t="shared" si="19"/>
        <v>-4.8370538628494941E-5</v>
      </c>
      <c r="AI43" s="14">
        <f t="shared" si="14"/>
        <v>-1.0745667119133051E-4</v>
      </c>
      <c r="AJ43" s="20">
        <f t="shared" si="19"/>
        <v>1.2615821285673068E-3</v>
      </c>
      <c r="AK43" s="14">
        <f t="shared" si="15"/>
        <v>2.8026443329791928E-3</v>
      </c>
      <c r="AL43" s="20">
        <f t="shared" si="21"/>
        <v>0</v>
      </c>
      <c r="AM43" s="14" t="str">
        <f t="shared" si="16"/>
        <v>-</v>
      </c>
      <c r="AN43" s="20">
        <f t="shared" si="22"/>
        <v>-2.6405240573528221E-3</v>
      </c>
      <c r="AO43" s="14">
        <f t="shared" si="17"/>
        <v>-2.3540388140556867E-3</v>
      </c>
      <c r="AP43" s="20">
        <f t="shared" si="23"/>
        <v>-5.4635784076053406E-2</v>
      </c>
      <c r="AQ43" s="14">
        <f t="shared" si="18"/>
        <v>-0.12797651612646133</v>
      </c>
    </row>
    <row r="44" spans="2:43" x14ac:dyDescent="0.25">
      <c r="B44" s="5" t="s">
        <v>25</v>
      </c>
      <c r="D44" s="24"/>
      <c r="E44" s="25"/>
      <c r="F44" s="20">
        <f t="shared" si="19"/>
        <v>0</v>
      </c>
      <c r="G44" s="14"/>
      <c r="H44" s="20">
        <f t="shared" si="19"/>
        <v>0</v>
      </c>
      <c r="I44" s="14" t="str">
        <f t="shared" si="1"/>
        <v>-</v>
      </c>
      <c r="J44" s="20">
        <f t="shared" si="19"/>
        <v>-5.8417335355209765E-4</v>
      </c>
      <c r="K44" s="14">
        <f t="shared" si="2"/>
        <v>-8.5144728522015475E-4</v>
      </c>
      <c r="L44" s="20">
        <f t="shared" si="19"/>
        <v>0</v>
      </c>
      <c r="M44" s="14" t="str">
        <f t="shared" si="3"/>
        <v>-</v>
      </c>
      <c r="N44" s="20">
        <f t="shared" si="19"/>
        <v>1.0565556791055641E-3</v>
      </c>
      <c r="O44" s="14">
        <f t="shared" si="4"/>
        <v>1.5399563488958422E-3</v>
      </c>
      <c r="P44" s="20">
        <f t="shared" si="19"/>
        <v>2.2665608176763996E-5</v>
      </c>
      <c r="Q44" s="14">
        <f t="shared" si="5"/>
        <v>3.3035691259500322E-5</v>
      </c>
      <c r="R44" s="20">
        <f t="shared" si="19"/>
        <v>1.0064518620716667E-2</v>
      </c>
      <c r="S44" s="14">
        <f t="shared" si="6"/>
        <v>1.4669287814224543E-2</v>
      </c>
      <c r="T44" s="20">
        <f t="shared" si="19"/>
        <v>-1.3604891159357813E-4</v>
      </c>
      <c r="U44" s="14">
        <f t="shared" si="7"/>
        <v>-1.9829469408184398E-4</v>
      </c>
      <c r="V44" s="20">
        <f t="shared" si="19"/>
        <v>2.2739381464115693E-2</v>
      </c>
      <c r="W44" s="14">
        <f t="shared" si="8"/>
        <v>3.3143217672421843E-2</v>
      </c>
      <c r="X44" s="20">
        <f t="shared" si="19"/>
        <v>-3.1500115297480313E-3</v>
      </c>
      <c r="Y44" s="14">
        <f t="shared" si="20"/>
        <v>-4.5912206524100357E-3</v>
      </c>
      <c r="Z44" s="20">
        <f t="shared" si="19"/>
        <v>0</v>
      </c>
      <c r="AA44" s="14" t="str">
        <f t="shared" si="10"/>
        <v>-</v>
      </c>
      <c r="AB44" s="20">
        <f t="shared" si="19"/>
        <v>3.4573188833764146E-3</v>
      </c>
      <c r="AC44" s="14">
        <f t="shared" si="11"/>
        <v>5.0391288125206032E-3</v>
      </c>
      <c r="AD44" s="20">
        <f t="shared" si="19"/>
        <v>0</v>
      </c>
      <c r="AE44" s="14" t="str">
        <f t="shared" si="12"/>
        <v>-</v>
      </c>
      <c r="AF44" s="20">
        <f t="shared" si="19"/>
        <v>-1.3723334830806344E-4</v>
      </c>
      <c r="AG44" s="14">
        <f t="shared" si="13"/>
        <v>-2.0002104024095108E-4</v>
      </c>
      <c r="AH44" s="20">
        <f t="shared" si="19"/>
        <v>0</v>
      </c>
      <c r="AI44" s="14" t="str">
        <f t="shared" si="14"/>
        <v>-</v>
      </c>
      <c r="AJ44" s="20">
        <f t="shared" si="19"/>
        <v>1.6455803064123753E-3</v>
      </c>
      <c r="AK44" s="14">
        <f t="shared" si="15"/>
        <v>2.3984744870454364E-3</v>
      </c>
      <c r="AL44" s="20">
        <f t="shared" si="21"/>
        <v>0</v>
      </c>
      <c r="AM44" s="14" t="str">
        <f t="shared" si="16"/>
        <v>-</v>
      </c>
      <c r="AN44" s="20">
        <f t="shared" si="22"/>
        <v>2.076463875501755E-3</v>
      </c>
      <c r="AO44" s="14">
        <f t="shared" si="17"/>
        <v>2.9457438210508252E-3</v>
      </c>
      <c r="AP44" s="20">
        <f t="shared" si="23"/>
        <v>-7.1399604305870001E-2</v>
      </c>
      <c r="AQ44" s="14">
        <f t="shared" si="18"/>
        <v>-0.10391110882877785</v>
      </c>
    </row>
    <row r="45" spans="2:43" x14ac:dyDescent="0.25">
      <c r="B45" s="5" t="s">
        <v>78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</v>
      </c>
      <c r="I45" s="14" t="str">
        <f t="shared" si="1"/>
        <v>-</v>
      </c>
      <c r="J45" s="20">
        <f t="shared" si="19"/>
        <v>0</v>
      </c>
      <c r="K45" s="14" t="str">
        <f t="shared" si="2"/>
        <v>-</v>
      </c>
      <c r="L45" s="20">
        <f t="shared" si="19"/>
        <v>0</v>
      </c>
      <c r="M45" s="14" t="str">
        <f t="shared" si="3"/>
        <v>-</v>
      </c>
      <c r="N45" s="20">
        <f t="shared" si="19"/>
        <v>-5.9376546264225949E-3</v>
      </c>
      <c r="O45" s="14">
        <f t="shared" si="4"/>
        <v>-1.2000000000000099E-2</v>
      </c>
      <c r="P45" s="20">
        <f t="shared" si="19"/>
        <v>9.8960910440378802E-3</v>
      </c>
      <c r="Q45" s="14">
        <f t="shared" si="5"/>
        <v>2.0000000000000406E-2</v>
      </c>
      <c r="R45" s="20">
        <f t="shared" si="19"/>
        <v>-1.9792182088078647E-3</v>
      </c>
      <c r="S45" s="14">
        <f t="shared" si="6"/>
        <v>-4.0000000000005118E-3</v>
      </c>
      <c r="T45" s="20">
        <f t="shared" si="19"/>
        <v>0</v>
      </c>
      <c r="U45" s="14" t="str">
        <f t="shared" si="7"/>
        <v>-</v>
      </c>
      <c r="V45" s="20">
        <f t="shared" si="19"/>
        <v>3.1667491340920506E-2</v>
      </c>
      <c r="W45" s="14">
        <f t="shared" si="8"/>
        <v>6.4000000000000293E-2</v>
      </c>
      <c r="X45" s="20">
        <f t="shared" si="19"/>
        <v>-2.7709054923305443E-2</v>
      </c>
      <c r="Y45" s="14">
        <f t="shared" si="20"/>
        <v>-5.6000000000000348E-2</v>
      </c>
      <c r="Z45" s="20">
        <f t="shared" si="19"/>
        <v>0</v>
      </c>
      <c r="AA45" s="14" t="str">
        <f t="shared" si="10"/>
        <v>-</v>
      </c>
      <c r="AB45" s="20">
        <f t="shared" si="19"/>
        <v>-1.4349332013854466E-2</v>
      </c>
      <c r="AC45" s="14">
        <f t="shared" si="11"/>
        <v>-2.8999999999999852E-2</v>
      </c>
      <c r="AD45" s="20">
        <f t="shared" si="19"/>
        <v>0</v>
      </c>
      <c r="AE45" s="14" t="str">
        <f t="shared" si="12"/>
        <v>-</v>
      </c>
      <c r="AF45" s="20">
        <f t="shared" si="19"/>
        <v>-1.4844136566056765E-3</v>
      </c>
      <c r="AG45" s="14">
        <f t="shared" si="13"/>
        <v>-2.9999999999999367E-3</v>
      </c>
      <c r="AH45" s="20">
        <f t="shared" si="19"/>
        <v>1.4844136566056765E-3</v>
      </c>
      <c r="AI45" s="14">
        <f t="shared" si="14"/>
        <v>2.9999999999999367E-3</v>
      </c>
      <c r="AJ45" s="20">
        <f t="shared" si="19"/>
        <v>-9.8960910440382133E-4</v>
      </c>
      <c r="AK45" s="14">
        <f t="shared" si="15"/>
        <v>-2.0000000000000781E-3</v>
      </c>
      <c r="AL45" s="20">
        <f t="shared" si="21"/>
        <v>0</v>
      </c>
      <c r="AM45" s="14" t="str">
        <f t="shared" si="16"/>
        <v>-</v>
      </c>
      <c r="AN45" s="20">
        <f t="shared" si="22"/>
        <v>2.4740227610096088E-3</v>
      </c>
      <c r="AO45" s="14">
        <f t="shared" si="17"/>
        <v>5.0000000000003826E-3</v>
      </c>
      <c r="AP45" s="20">
        <f t="shared" si="23"/>
        <v>-4.948045522018818E-2</v>
      </c>
      <c r="AQ45" s="14">
        <f t="shared" si="18"/>
        <v>-0.10000000000000016</v>
      </c>
    </row>
    <row r="46" spans="2:43" x14ac:dyDescent="0.25">
      <c r="B46" s="5" t="s">
        <v>79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0</v>
      </c>
      <c r="I46" s="14" t="str">
        <f t="shared" si="1"/>
        <v>-</v>
      </c>
      <c r="J46" s="20">
        <f t="shared" si="19"/>
        <v>0</v>
      </c>
      <c r="K46" s="14" t="str">
        <f t="shared" si="2"/>
        <v>-</v>
      </c>
      <c r="L46" s="20">
        <f t="shared" si="19"/>
        <v>0</v>
      </c>
      <c r="M46" s="14" t="str">
        <f t="shared" si="3"/>
        <v>-</v>
      </c>
      <c r="N46" s="20">
        <f t="shared" si="19"/>
        <v>-5.3353658536585691E-3</v>
      </c>
      <c r="O46" s="14">
        <f t="shared" si="4"/>
        <v>-1.4000000000000156E-2</v>
      </c>
      <c r="P46" s="20">
        <f t="shared" si="19"/>
        <v>7.2408536585364391E-3</v>
      </c>
      <c r="Q46" s="14">
        <f t="shared" si="5"/>
        <v>1.8999999999999729E-2</v>
      </c>
      <c r="R46" s="20">
        <f t="shared" si="19"/>
        <v>-2.2865853658534663E-3</v>
      </c>
      <c r="S46" s="14">
        <f t="shared" si="6"/>
        <v>-5.9999999999994866E-3</v>
      </c>
      <c r="T46" s="20">
        <f t="shared" si="19"/>
        <v>0</v>
      </c>
      <c r="U46" s="14" t="str">
        <f t="shared" si="7"/>
        <v>-</v>
      </c>
      <c r="V46" s="20">
        <f t="shared" si="19"/>
        <v>3.3536585365853466E-2</v>
      </c>
      <c r="W46" s="14">
        <f t="shared" si="8"/>
        <v>8.7999999999999592E-2</v>
      </c>
      <c r="X46" s="20">
        <f t="shared" si="19"/>
        <v>-3.01067073170731E-2</v>
      </c>
      <c r="Y46" s="14">
        <f t="shared" si="20"/>
        <v>-7.8999999999999682E-2</v>
      </c>
      <c r="Z46" s="20">
        <f t="shared" si="19"/>
        <v>0</v>
      </c>
      <c r="AA46" s="14" t="str">
        <f t="shared" si="10"/>
        <v>-</v>
      </c>
      <c r="AB46" s="20">
        <f t="shared" si="19"/>
        <v>-9.5274390243901275E-3</v>
      </c>
      <c r="AC46" s="14">
        <f t="shared" si="11"/>
        <v>-2.4999999999999894E-2</v>
      </c>
      <c r="AD46" s="20">
        <f t="shared" si="19"/>
        <v>0</v>
      </c>
      <c r="AE46" s="14" t="str">
        <f t="shared" si="12"/>
        <v>-</v>
      </c>
      <c r="AF46" s="20">
        <f t="shared" si="19"/>
        <v>-3.8109756097570724E-4</v>
      </c>
      <c r="AG46" s="14">
        <f t="shared" si="13"/>
        <v>-1.0000000000002542E-3</v>
      </c>
      <c r="AH46" s="20">
        <f t="shared" si="19"/>
        <v>3.8109756097570724E-4</v>
      </c>
      <c r="AI46" s="14">
        <f t="shared" si="14"/>
        <v>1.0000000000002542E-3</v>
      </c>
      <c r="AJ46" s="20">
        <f t="shared" si="19"/>
        <v>-6.859756097561176E-3</v>
      </c>
      <c r="AK46" s="14">
        <f t="shared" si="15"/>
        <v>-1.8000000000000491E-2</v>
      </c>
      <c r="AL46" s="20">
        <f t="shared" si="21"/>
        <v>0</v>
      </c>
      <c r="AM46" s="14" t="str">
        <f t="shared" si="16"/>
        <v>-</v>
      </c>
      <c r="AN46" s="20">
        <f t="shared" si="22"/>
        <v>2.6676829268295066E-3</v>
      </c>
      <c r="AO46" s="14">
        <f t="shared" si="17"/>
        <v>7.0000000000005509E-3</v>
      </c>
      <c r="AP46" s="20">
        <f t="shared" si="23"/>
        <v>-5.6783536585365835E-2</v>
      </c>
      <c r="AQ46" s="14">
        <f t="shared" si="18"/>
        <v>-0.14899999999999997</v>
      </c>
    </row>
    <row r="47" spans="2:43" x14ac:dyDescent="0.25">
      <c r="B47" s="5" t="s">
        <v>80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0</v>
      </c>
      <c r="I47" s="14" t="str">
        <f t="shared" si="1"/>
        <v>-</v>
      </c>
      <c r="J47" s="20">
        <f t="shared" si="19"/>
        <v>0</v>
      </c>
      <c r="K47" s="14" t="str">
        <f t="shared" si="2"/>
        <v>-</v>
      </c>
      <c r="L47" s="20">
        <f t="shared" si="19"/>
        <v>0</v>
      </c>
      <c r="M47" s="14" t="str">
        <f t="shared" si="3"/>
        <v>-</v>
      </c>
      <c r="N47" s="20">
        <f t="shared" si="19"/>
        <v>-3.8627584639854273E-3</v>
      </c>
      <c r="O47" s="14">
        <f t="shared" si="4"/>
        <v>-1.69999999999998E-2</v>
      </c>
      <c r="P47" s="20">
        <f t="shared" si="19"/>
        <v>4.0899795501021519E-3</v>
      </c>
      <c r="Q47" s="14">
        <f t="shared" si="5"/>
        <v>1.7999999999999242E-2</v>
      </c>
      <c r="R47" s="20">
        <f t="shared" si="19"/>
        <v>-2.7266530334014716E-3</v>
      </c>
      <c r="S47" s="14">
        <f t="shared" si="6"/>
        <v>-1.1999999999999806E-2</v>
      </c>
      <c r="T47" s="20">
        <f t="shared" si="19"/>
        <v>0</v>
      </c>
      <c r="U47" s="14" t="str">
        <f t="shared" si="7"/>
        <v>-</v>
      </c>
      <c r="V47" s="20">
        <f t="shared" si="19"/>
        <v>3.4537605089752232E-2</v>
      </c>
      <c r="W47" s="14">
        <f t="shared" si="8"/>
        <v>0.15199999999999972</v>
      </c>
      <c r="X47" s="20">
        <f t="shared" si="19"/>
        <v>-3.3628720745285001E-2</v>
      </c>
      <c r="Y47" s="14">
        <f t="shared" si="20"/>
        <v>-0.14799999999999916</v>
      </c>
      <c r="Z47" s="20">
        <f t="shared" si="19"/>
        <v>0</v>
      </c>
      <c r="AA47" s="14" t="str">
        <f t="shared" si="10"/>
        <v>-</v>
      </c>
      <c r="AB47" s="20">
        <f t="shared" si="19"/>
        <v>-3.6355373778687028E-3</v>
      </c>
      <c r="AC47" s="14">
        <f t="shared" si="11"/>
        <v>-1.6000000000000358E-2</v>
      </c>
      <c r="AD47" s="20">
        <f t="shared" si="19"/>
        <v>0</v>
      </c>
      <c r="AE47" s="14" t="str">
        <f t="shared" si="12"/>
        <v>-</v>
      </c>
      <c r="AF47" s="20">
        <f t="shared" si="19"/>
        <v>-1.9086571233810412E-2</v>
      </c>
      <c r="AG47" s="14">
        <f t="shared" si="13"/>
        <v>-8.3999999999999575E-2</v>
      </c>
      <c r="AH47" s="20">
        <f t="shared" si="19"/>
        <v>2.2722108611661351E-4</v>
      </c>
      <c r="AI47" s="14">
        <f t="shared" si="14"/>
        <v>9.9999999999944578E-4</v>
      </c>
      <c r="AJ47" s="20">
        <f t="shared" si="19"/>
        <v>-5.2260849806859966E-3</v>
      </c>
      <c r="AK47" s="14">
        <f t="shared" si="15"/>
        <v>-2.2999999999999243E-2</v>
      </c>
      <c r="AL47" s="20">
        <f t="shared" si="21"/>
        <v>0</v>
      </c>
      <c r="AM47" s="14" t="str">
        <f t="shared" si="16"/>
        <v>-</v>
      </c>
      <c r="AN47" s="20">
        <f t="shared" si="22"/>
        <v>2.9538741195183071E-3</v>
      </c>
      <c r="AO47" s="14">
        <f t="shared" si="17"/>
        <v>1.2999999999999901E-2</v>
      </c>
      <c r="AP47" s="20">
        <f t="shared" si="23"/>
        <v>-6.3167461940468184E-2</v>
      </c>
      <c r="AQ47" s="14">
        <f t="shared" si="18"/>
        <v>-0.27800000000000047</v>
      </c>
    </row>
    <row r="48" spans="2:43" x14ac:dyDescent="0.25">
      <c r="B48" s="5" t="s">
        <v>81</v>
      </c>
      <c r="D48" s="24"/>
      <c r="E48" s="25"/>
      <c r="F48" s="20">
        <f t="shared" si="19"/>
        <v>0</v>
      </c>
      <c r="G48" s="14" t="str">
        <f>IF(G24-E24=0,"-",G24-E24)</f>
        <v>-</v>
      </c>
      <c r="H48" s="20">
        <f t="shared" si="19"/>
        <v>0</v>
      </c>
      <c r="I48" s="14" t="str">
        <f>IF(I24-G24=0,"-",I24-G24)</f>
        <v>-</v>
      </c>
      <c r="J48" s="20">
        <f t="shared" si="19"/>
        <v>6.3411540900437657E-4</v>
      </c>
      <c r="K48" s="14">
        <f>IF(K24-I24=0,"-",K24-I24)</f>
        <v>9.9999999999982004E-4</v>
      </c>
      <c r="L48" s="20">
        <f t="shared" si="19"/>
        <v>0</v>
      </c>
      <c r="M48" s="14" t="str">
        <f>IF(M24-K24=0,"-",M24-K24)</f>
        <v>-</v>
      </c>
      <c r="N48" s="20">
        <f t="shared" si="19"/>
        <v>-6.9752694990488084E-3</v>
      </c>
      <c r="O48" s="14">
        <f>IF(O24-M24=0,"-",O24-M24)</f>
        <v>-1.0999999999999847E-2</v>
      </c>
      <c r="P48" s="20">
        <f t="shared" si="19"/>
        <v>1.2682308180088864E-2</v>
      </c>
      <c r="Q48" s="14">
        <f>IF(Q24-O24=0,"-",Q24-O24)</f>
        <v>2.0000000000000052E-2</v>
      </c>
      <c r="R48" s="20">
        <f t="shared" si="19"/>
        <v>-1.2682308180087531E-3</v>
      </c>
      <c r="S48" s="14">
        <f>IF(S24-Q24=0,"-",S24-Q24)</f>
        <v>-1.9999999999999012E-3</v>
      </c>
      <c r="T48" s="20">
        <f t="shared" si="19"/>
        <v>0</v>
      </c>
      <c r="U48" s="14" t="str">
        <f>IF(U24-S24=0,"-",U24-S24)</f>
        <v>-</v>
      </c>
      <c r="V48" s="20">
        <f t="shared" si="19"/>
        <v>2.9803424223208363E-2</v>
      </c>
      <c r="W48" s="14">
        <f>IF(W24-U24=0,"-",W24-U24)</f>
        <v>4.6999999999999625E-2</v>
      </c>
      <c r="X48" s="20">
        <f t="shared" si="19"/>
        <v>-2.4730500951173129E-2</v>
      </c>
      <c r="Y48" s="14">
        <f>IF(Y24-W24=0,"-",Y24-W24)</f>
        <v>-3.8999999999999757E-2</v>
      </c>
      <c r="Z48" s="20">
        <f t="shared" si="19"/>
        <v>0</v>
      </c>
      <c r="AA48" s="14" t="str">
        <f>IF(AA24-Y24=0,"-",AA24-Y24)</f>
        <v>-</v>
      </c>
      <c r="AB48" s="20">
        <f t="shared" si="19"/>
        <v>-2.0925808497146425E-2</v>
      </c>
      <c r="AC48" s="14">
        <f>IF(AC24-AA24=0,"-",AC24-AA24)</f>
        <v>-3.3000000000000057E-2</v>
      </c>
      <c r="AD48" s="20">
        <f t="shared" si="19"/>
        <v>0</v>
      </c>
      <c r="AE48" s="14" t="str">
        <f>IF(AE24-AC24=0,"-",AE24-AC24)</f>
        <v>-</v>
      </c>
      <c r="AF48" s="20">
        <f t="shared" si="19"/>
        <v>-5.2631578947368363E-2</v>
      </c>
      <c r="AG48" s="14">
        <f>IF(AG24-AE24=0,"-",AG24-AE24)</f>
        <v>-8.2999999999999935E-2</v>
      </c>
      <c r="AH48" s="20">
        <f t="shared" si="19"/>
        <v>1.9023462270133518E-3</v>
      </c>
      <c r="AI48" s="14">
        <f>IF(AI24-AG24=0,"-",AI24-AG24)</f>
        <v>2.9999999999999888E-3</v>
      </c>
      <c r="AJ48" s="20">
        <f t="shared" ref="AJ48" si="24">AJ24-AH24</f>
        <v>8.8776157260619382E-3</v>
      </c>
      <c r="AK48" s="14">
        <f>IF(AK24-AI24=0,"-",AK24-AI24)</f>
        <v>1.3999999999999818E-2</v>
      </c>
      <c r="AL48" s="20">
        <f t="shared" si="21"/>
        <v>0</v>
      </c>
      <c r="AM48" s="14" t="str">
        <f>IF(AM24-AK24=0,"-",AM24-AK24)</f>
        <v>-</v>
      </c>
      <c r="AN48" s="20">
        <f t="shared" si="22"/>
        <v>1.9023462270135738E-3</v>
      </c>
      <c r="AO48" s="14">
        <f>IF(AO24-AM24=0,"-",AO24-AM24)</f>
        <v>3.0000000000004329E-3</v>
      </c>
      <c r="AP48" s="20">
        <f t="shared" si="23"/>
        <v>-3.6144578313253128E-2</v>
      </c>
      <c r="AQ48" s="14">
        <f>IF(AQ24-AO24=0,"-",AQ24-AO24)</f>
        <v>-5.7000000000000217E-2</v>
      </c>
    </row>
    <row r="49" spans="2:52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2.3589821544800493E-4</v>
      </c>
      <c r="K49" s="15">
        <f>IF(K25-I25=0,"-",K25-I25)</f>
        <v>6.1334120570893567E-4</v>
      </c>
      <c r="L49" s="21">
        <f>L25-J25</f>
        <v>0</v>
      </c>
      <c r="M49" s="15" t="str">
        <f>IF(M25-K25=0,"-",M25-K25)</f>
        <v>-</v>
      </c>
      <c r="N49" s="21">
        <f>N25-L25</f>
        <v>-5.7358703656825716E-3</v>
      </c>
      <c r="O49" s="15">
        <f>IF(O25-M25=0,"-",O25-M25)</f>
        <v>-1.4913405085304598E-2</v>
      </c>
      <c r="P49" s="21">
        <f>P25-N25</f>
        <v>7.7299198161601135E-3</v>
      </c>
      <c r="Q49" s="15">
        <f>IF(Q25-O25=0,"-",Q25-O25)</f>
        <v>2.0097983068973636E-2</v>
      </c>
      <c r="R49" s="21">
        <f>R25-P25</f>
        <v>-2.193815560235457E-3</v>
      </c>
      <c r="S49" s="15">
        <f>IF(S25-Q25=0,"-",S25-Q25)</f>
        <v>-5.70397481923203E-3</v>
      </c>
      <c r="T49" s="21">
        <f>T25-R25</f>
        <v>-9.2945939706434721E-5</v>
      </c>
      <c r="U49" s="15">
        <f>IF(U25-S25=0,"-",U25-S25)</f>
        <v>-2.4166174643182057E-4</v>
      </c>
      <c r="V49" s="21">
        <f>V25-T25</f>
        <v>3.3225094281339795E-2</v>
      </c>
      <c r="W49" s="15">
        <f>IF(W25-U25=0,"-",W25-U25)</f>
        <v>8.6386068447362685E-2</v>
      </c>
      <c r="X49" s="21">
        <f>X25-V25</f>
        <v>-2.9856901839022454E-2</v>
      </c>
      <c r="Y49" s="15">
        <f t="shared" ref="Y49" si="25">IF(Y25-U25=0,"-",Y25-U25)</f>
        <v>8.757383813635446E-3</v>
      </c>
      <c r="Z49" s="21">
        <f>Z25-X25</f>
        <v>1.8589187941620011E-5</v>
      </c>
      <c r="AA49" s="15">
        <f t="shared" ref="AA49" si="26">IF(AA25-Y25=0,"-",AA25-Y25)</f>
        <v>4.8332349286887497E-5</v>
      </c>
      <c r="AB49" s="21">
        <f>AB25-Z25</f>
        <v>-9.7512220746817091E-3</v>
      </c>
      <c r="AC49" s="15">
        <f t="shared" ref="AC49" si="27">IF(AC25-AA25=0,"-",AC25-AA25)</f>
        <v>-2.5353419028880941E-2</v>
      </c>
      <c r="AD49" s="21">
        <f>AD25-AB25</f>
        <v>0</v>
      </c>
      <c r="AE49" s="15" t="str">
        <f t="shared" ref="AE49" si="28">IF(AE25-AC25=0,"-",AE25-AC25)</f>
        <v>-</v>
      </c>
      <c r="AF49" s="21">
        <f>AF25-AD25</f>
        <v>1.1033217601940093E-3</v>
      </c>
      <c r="AG49" s="15">
        <f t="shared" ref="AG49" si="29">IF(AG25-AE25=0,"-",AG25-AE25)</f>
        <v>2.8686639167527072E-3</v>
      </c>
      <c r="AH49" s="21">
        <f>AH25-AF25</f>
        <v>5.2238553325778536E-4</v>
      </c>
      <c r="AI49" s="15">
        <f t="shared" ref="AI49" si="30">IF(AI25-AG25=0,"-",AI25-AG25)</f>
        <v>1.3582153311529951E-3</v>
      </c>
      <c r="AJ49" s="21">
        <f>AJ25-AH25</f>
        <v>-6.6249233246943318E-3</v>
      </c>
      <c r="AK49" s="15">
        <f t="shared" ref="AK49" si="31">IF(AK25-AI25=0,"-",AK25-AI25)</f>
        <v>-1.7224964809414892E-2</v>
      </c>
      <c r="AL49" s="21">
        <f>AL25-AJ25</f>
        <v>0</v>
      </c>
      <c r="AM49" s="15" t="str">
        <f t="shared" ref="AM49" si="32">IF(AM25-AK25=0,"-",AM25-AK25)</f>
        <v>-</v>
      </c>
      <c r="AN49" s="21">
        <f>AN25-AL25</f>
        <v>2.8793877260049339E-3</v>
      </c>
      <c r="AO49" s="15">
        <f t="shared" ref="AO49" si="33">IF(AO25-AM25=0,"-",AO25-AM25)</f>
        <v>7.4958598916171487E-3</v>
      </c>
      <c r="AP49" s="21">
        <f>AP25-AN25</f>
        <v>-5.6615052216819617E-2</v>
      </c>
      <c r="AQ49" s="15">
        <f t="shared" ref="AQ49" si="34">IF(AQ25-AO25=0,"-",AQ25-AO25)</f>
        <v>-0.14713835981493226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6.3411540900437657E-4</v>
      </c>
      <c r="L51" s="16">
        <f>MAX(L31:L49)</f>
        <v>0</v>
      </c>
      <c r="N51" s="16">
        <f>MAX(N31:N49)</f>
        <v>1.1049723756906271E-2</v>
      </c>
      <c r="P51" s="16">
        <f>MAX(P31:P49)</f>
        <v>1.2682308180088864E-2</v>
      </c>
      <c r="R51" s="16">
        <f>MAX(R31:R49)</f>
        <v>1.7212832516717125E-2</v>
      </c>
      <c r="T51" s="16">
        <f>MAX(T31:T49)</f>
        <v>0</v>
      </c>
      <c r="V51" s="16">
        <f>MAX(V31:V49)</f>
        <v>3.4537605089752232E-2</v>
      </c>
      <c r="X51" s="16">
        <f>MAX(X31:X49)</f>
        <v>6.1002388073728819E-2</v>
      </c>
      <c r="Z51" s="16">
        <f>MAX(Z31:Z49)</f>
        <v>1.8589187941620011E-5</v>
      </c>
      <c r="AB51" s="16">
        <f>MAX(AB31:AB49)</f>
        <v>5.9547902331344993E-3</v>
      </c>
      <c r="AD51" s="16">
        <f>MAX(AD31:AD49)</f>
        <v>0</v>
      </c>
      <c r="AF51" s="16">
        <f>MAX(AF31:AF49)</f>
        <v>5.3459119496855445E-2</v>
      </c>
      <c r="AH51" s="16">
        <f>MAX(AH31:AH49)</f>
        <v>1.9023462270133518E-3</v>
      </c>
      <c r="AJ51" s="16">
        <f>MAX(AJ31:AJ49)</f>
        <v>8.8776157260619382E-3</v>
      </c>
      <c r="AL51" s="16">
        <f>MAX(AL31:AL49)</f>
        <v>0</v>
      </c>
      <c r="AN51" s="16">
        <f>MAX(AN31:AN49)</f>
        <v>2.2979676913820524E-2</v>
      </c>
      <c r="AP51" s="16">
        <f>MAX(AP31:AP49)</f>
        <v>-3.6144578313253128E-2</v>
      </c>
    </row>
    <row r="52" spans="2:52" ht="219" customHeight="1" x14ac:dyDescent="0.25">
      <c r="B52" s="17" t="s">
        <v>28</v>
      </c>
      <c r="C52" s="18"/>
      <c r="D52" s="61"/>
      <c r="E52" s="62"/>
      <c r="F52" s="59"/>
      <c r="G52" s="60"/>
      <c r="H52" s="59" t="s">
        <v>29</v>
      </c>
      <c r="I52" s="60"/>
      <c r="J52" s="59" t="s">
        <v>29</v>
      </c>
      <c r="K52" s="60"/>
      <c r="L52" s="59" t="s">
        <v>29</v>
      </c>
      <c r="M52" s="60"/>
      <c r="N52" s="59" t="s">
        <v>85</v>
      </c>
      <c r="O52" s="60"/>
      <c r="P52" s="59" t="s">
        <v>85</v>
      </c>
      <c r="Q52" s="60"/>
      <c r="R52" s="59" t="s">
        <v>29</v>
      </c>
      <c r="S52" s="60"/>
      <c r="T52" s="59" t="s">
        <v>86</v>
      </c>
      <c r="U52" s="60"/>
      <c r="V52" s="59" t="s">
        <v>87</v>
      </c>
      <c r="W52" s="60"/>
      <c r="X52" s="59" t="s">
        <v>87</v>
      </c>
      <c r="Y52" s="60"/>
      <c r="Z52" s="59" t="s">
        <v>83</v>
      </c>
      <c r="AA52" s="60"/>
      <c r="AB52" s="59" t="s">
        <v>82</v>
      </c>
      <c r="AC52" s="60"/>
      <c r="AD52" s="59" t="s">
        <v>29</v>
      </c>
      <c r="AE52" s="60"/>
      <c r="AF52" s="59" t="s">
        <v>87</v>
      </c>
      <c r="AG52" s="60"/>
      <c r="AH52" s="59" t="s">
        <v>88</v>
      </c>
      <c r="AI52" s="60"/>
      <c r="AJ52" s="59" t="s">
        <v>88</v>
      </c>
      <c r="AK52" s="60"/>
      <c r="AL52" s="59" t="s">
        <v>84</v>
      </c>
      <c r="AM52" s="60"/>
      <c r="AN52" s="59" t="s">
        <v>30</v>
      </c>
      <c r="AO52" s="60"/>
      <c r="AP52" s="63" t="s">
        <v>89</v>
      </c>
      <c r="AQ52" s="64"/>
      <c r="AR52" s="65"/>
      <c r="AS52" s="66"/>
    </row>
    <row r="54" spans="2:52" x14ac:dyDescent="0.25">
      <c r="B54" s="1" t="s">
        <v>14</v>
      </c>
      <c r="D54" s="1" t="str">
        <f t="shared" ref="D54:D65" si="35">IF(OR(D7="-",D7&lt;0.02),"",D$28&amp;",")</f>
        <v/>
      </c>
      <c r="E54" s="1" t="str">
        <f t="shared" ref="E54:E65" si="36">IF(OR(D7="-",D7&gt;-0.02),"",D$28&amp;",")</f>
        <v/>
      </c>
      <c r="F54" s="1" t="str">
        <f t="shared" ref="F54:F65" si="37">IF(OR(F31="-",F31&lt;0.02),"",F$28&amp;",")</f>
        <v/>
      </c>
      <c r="G54" s="1" t="str">
        <f t="shared" ref="G54:G65" si="38">IF(OR(F31="-",F31&gt;-0.02),"",F$28&amp;",")</f>
        <v/>
      </c>
      <c r="H54" s="1" t="str">
        <f t="shared" ref="H54:H65" si="39">IF(OR(H31="-",H31&lt;0.02),"",H$28&amp;",")</f>
        <v/>
      </c>
      <c r="I54" s="1" t="str">
        <f t="shared" ref="I54:I65" si="40">IF(OR(H31="-",H31&gt;-0.02),"",H$28&amp;",")</f>
        <v/>
      </c>
      <c r="J54" s="1" t="str">
        <f t="shared" ref="J54:J65" si="41">IF(OR(J31="-",J31&lt;0.02),"",J$28&amp;",")</f>
        <v/>
      </c>
      <c r="K54" s="1" t="str">
        <f t="shared" ref="K54:K65" si="42">IF(OR(J31="-",J31&gt;-0.02),"",J$28&amp;",")</f>
        <v/>
      </c>
      <c r="L54" s="1" t="str">
        <f t="shared" ref="L54:L65" si="43">IF(OR(L31="-",L31&lt;0.02),"",L$28&amp;",")</f>
        <v/>
      </c>
      <c r="M54" s="1" t="str">
        <f t="shared" ref="M54:M65" si="44">IF(OR(L31="-",L31&gt;-0.02),"",L$28&amp;",")</f>
        <v/>
      </c>
      <c r="N54" s="1" t="str">
        <f t="shared" ref="N54:N65" si="45">IF(OR(N31="-",N31&lt;0.02),"",N$28&amp;",")</f>
        <v/>
      </c>
      <c r="O54" s="1" t="str">
        <f t="shared" ref="O54:O65" si="46">IF(OR(N31="-",N31&gt;-0.02),"",N$28&amp;",")</f>
        <v/>
      </c>
      <c r="P54" s="1" t="str">
        <f t="shared" ref="P54:P65" si="47">IF(OR(P31="-",P31&lt;0.02),"",P$28&amp;",")</f>
        <v/>
      </c>
      <c r="Q54" s="1" t="str">
        <f t="shared" ref="Q54:Q65" si="48">IF(OR(P31="-",P31&gt;-0.02),"",P$28&amp;",")</f>
        <v/>
      </c>
      <c r="R54" s="1" t="str">
        <f t="shared" ref="R54:R65" si="49">IF(OR(R31="-",R31&lt;0.02),"",R$28&amp;",")</f>
        <v/>
      </c>
      <c r="S54" s="1" t="str">
        <f t="shared" ref="S54:S65" si="50">IF(OR(R31="-",R31&gt;-0.02),"",R$28&amp;",")</f>
        <v/>
      </c>
      <c r="T54" s="1" t="str">
        <f t="shared" ref="T54:T65" si="51">IF(OR(T31="-",T31&lt;0.02),"",T$28&amp;",")</f>
        <v/>
      </c>
      <c r="U54" s="1" t="str">
        <f t="shared" ref="U54:U65" si="52">IF(OR(T31="-",T31&gt;-0.02),"",T$28&amp;",")</f>
        <v/>
      </c>
      <c r="V54" s="1" t="str">
        <f t="shared" ref="V54:V65" si="53">IF(OR(V31="-",V31&lt;0.02),"",V$28&amp;",")</f>
        <v/>
      </c>
      <c r="W54" s="1" t="str">
        <f t="shared" ref="W54:W65" si="54">IF(OR(V31="-",V31&gt;-0.02),"",V$28&amp;",")</f>
        <v/>
      </c>
      <c r="X54" s="1" t="str">
        <f t="shared" ref="X54:X65" si="55">IF(OR(X31="-",X31&lt;0.02),"",X$28&amp;",")</f>
        <v/>
      </c>
      <c r="Y54" s="1" t="str">
        <f t="shared" ref="Y54:Y65" si="56">IF(OR(X31="-",X31&gt;-0.02),"",X$28&amp;",")</f>
        <v/>
      </c>
      <c r="Z54" s="1" t="str">
        <f t="shared" ref="Z54:Z65" si="57">IF(OR(Z31="-",Z31&lt;0.02),"",Z$28&amp;",")</f>
        <v/>
      </c>
      <c r="AA54" s="1" t="str">
        <f t="shared" ref="AA54:AA65" si="58">IF(OR(Z31="-",Z31&gt;-0.02),"",Z$28&amp;",")</f>
        <v/>
      </c>
      <c r="AB54" s="1" t="str">
        <f t="shared" ref="AB54:AB65" si="59">IF(OR(AB31="-",AB31&lt;0.02),"",AB$28&amp;",")</f>
        <v/>
      </c>
      <c r="AC54" s="1" t="str">
        <f t="shared" ref="AC54:AC65" si="60">IF(OR(AB31="-",AB31&gt;-0.02),"",AB$28&amp;",")</f>
        <v/>
      </c>
      <c r="AD54" s="1" t="str">
        <f t="shared" ref="AD54:AD65" si="61">IF(OR(AD31="-",AD31&lt;0.02),"",AD$28&amp;",")</f>
        <v/>
      </c>
      <c r="AE54" s="1" t="str">
        <f t="shared" ref="AE54:AE65" si="62">IF(OR(AD31="-",AD31&gt;-0.02),"",AD$28&amp;",")</f>
        <v/>
      </c>
      <c r="AF54" s="1" t="str">
        <f t="shared" ref="AF54:AF65" si="63">IF(OR(AF31="-",AF31&lt;0.02),"",AF$28&amp;",")</f>
        <v/>
      </c>
      <c r="AG54" s="1" t="str">
        <f t="shared" ref="AG54:AG65" si="64">IF(OR(AF31="-",AF31&gt;-0.02),"",AF$28&amp;",")</f>
        <v/>
      </c>
      <c r="AH54" s="1" t="str">
        <f t="shared" ref="AH54:AH65" si="65">IF(OR(AH31="-",AH31&lt;0.02),"",AH$28&amp;",")</f>
        <v/>
      </c>
      <c r="AI54" s="1" t="str">
        <f t="shared" ref="AI54:AI65" si="66">IF(OR(AH31="-",AH31&gt;-0.02),"",AH$28&amp;",")</f>
        <v/>
      </c>
      <c r="AJ54" s="1" t="str">
        <f t="shared" ref="AJ54:AJ65" si="67">IF(OR(AJ31="-",AJ31&lt;0.02),"",AJ$28&amp;",")</f>
        <v/>
      </c>
      <c r="AK54" s="1" t="str">
        <f t="shared" ref="AK54:AK65" si="68">IF(OR(AJ31="-",AJ31&gt;-0.02),"",AJ$28&amp;",")</f>
        <v/>
      </c>
      <c r="AL54" s="1" t="str">
        <f t="shared" ref="AL54:AL65" si="69">IF(OR(AL31="-",AL31&lt;0.02),"",AL$28&amp;",")</f>
        <v/>
      </c>
      <c r="AM54" s="1" t="str">
        <f t="shared" ref="AM54:AM65" si="70">IF(OR(AL31="-",AL31&gt;-0.02),"",AL$28&amp;",")</f>
        <v/>
      </c>
      <c r="AN54" s="1" t="str">
        <f t="shared" ref="AN54:AN65" si="71">IF(OR(AN31="-",AN31&lt;0.02),"",AN$28&amp;",")</f>
        <v/>
      </c>
      <c r="AO54" s="1" t="str">
        <f t="shared" ref="AO54:AO65" si="72">IF(OR(AN31="-",AN31&gt;-0.02),"",AN$28&amp;",")</f>
        <v/>
      </c>
      <c r="AP54" s="1" t="str">
        <f t="shared" ref="AP54:AP65" si="73">IF(OR(AP31="-",AP31&lt;0.02),"",AP$28&amp;",")</f>
        <v/>
      </c>
      <c r="AQ54" s="1" t="str">
        <f t="shared" ref="AQ54:AQ65" si="74">IF(OR(AP31="-",AP31&gt;-0.02),"",AP$28&amp;",")</f>
        <v>Table 1076: allowed revenue,</v>
      </c>
      <c r="AU54" s="1" t="str">
        <f>D54&amp;F54&amp;H54&amp;J54&amp;L54&amp;N54&amp;P54&amp;R54&amp;T54&amp;V54&amp;X54&amp;Z54&amp;AB54&amp;AD54&amp;AF54&amp;AH54&amp;AJ54&amp;AL54&amp;AN54&amp;AP54</f>
        <v/>
      </c>
      <c r="AV54" s="1" t="str">
        <f>E54&amp;G54&amp;I54&amp;K54&amp;M54&amp;O54&amp;Q54&amp;S54&amp;U54&amp;W54&amp;Y54&amp;AA54&amp;AC54&amp;AE54&amp;AG54&amp;AI54&amp;AK54&amp;AM54&amp;AO54&amp;AQ54</f>
        <v>Table 1076: allowed revenue,</v>
      </c>
      <c r="AW54" s="1" t="str">
        <f>IF(AU54="","No factors contributing to greater than 2% upward change.",AY54)</f>
        <v>No factors contributing to greater than 2% upward change.</v>
      </c>
      <c r="AX54" s="1" t="str">
        <f>IF(AV54="","No factors contributing to greater than 2% downward change.",AZ54)</f>
        <v>Gone down mainly due to Table 1076: allowed revenue,</v>
      </c>
      <c r="AY54" s="1" t="str">
        <f>"Gone up mainly due to "&amp;AU54</f>
        <v xml:space="preserve">Gone up mainly due to </v>
      </c>
      <c r="AZ54" s="1" t="str">
        <f>"Gone down mainly due to "&amp;AV54</f>
        <v>Gone down mainly due to Table 1076: allowed revenue,</v>
      </c>
    </row>
    <row r="55" spans="2:52" x14ac:dyDescent="0.25">
      <c r="B55" s="1" t="s">
        <v>15</v>
      </c>
      <c r="D55" s="1" t="str">
        <f t="shared" si="35"/>
        <v/>
      </c>
      <c r="E55" s="1" t="str">
        <f t="shared" si="36"/>
        <v/>
      </c>
      <c r="F55" s="1" t="str">
        <f t="shared" si="37"/>
        <v/>
      </c>
      <c r="G55" s="1" t="str">
        <f t="shared" si="38"/>
        <v/>
      </c>
      <c r="H55" s="1" t="str">
        <f t="shared" si="39"/>
        <v/>
      </c>
      <c r="I55" s="1" t="str">
        <f t="shared" si="40"/>
        <v/>
      </c>
      <c r="J55" s="1" t="str">
        <f t="shared" si="41"/>
        <v/>
      </c>
      <c r="K55" s="1" t="str">
        <f t="shared" si="42"/>
        <v/>
      </c>
      <c r="L55" s="1" t="str">
        <f t="shared" si="43"/>
        <v/>
      </c>
      <c r="M55" s="1" t="str">
        <f t="shared" si="44"/>
        <v/>
      </c>
      <c r="N55" s="1" t="str">
        <f t="shared" si="45"/>
        <v/>
      </c>
      <c r="O55" s="1" t="str">
        <f t="shared" si="46"/>
        <v/>
      </c>
      <c r="P55" s="1" t="str">
        <f t="shared" si="47"/>
        <v/>
      </c>
      <c r="Q55" s="1" t="str">
        <f t="shared" si="48"/>
        <v/>
      </c>
      <c r="R55" s="1" t="str">
        <f t="shared" si="49"/>
        <v/>
      </c>
      <c r="S55" s="1" t="str">
        <f t="shared" si="50"/>
        <v/>
      </c>
      <c r="T55" s="1" t="str">
        <f t="shared" si="51"/>
        <v/>
      </c>
      <c r="U55" s="1" t="str">
        <f t="shared" si="52"/>
        <v/>
      </c>
      <c r="V55" s="1" t="str">
        <f t="shared" si="53"/>
        <v/>
      </c>
      <c r="W55" s="1" t="str">
        <f t="shared" si="54"/>
        <v>Table 1041: load characteristics (Load Factor),</v>
      </c>
      <c r="X55" s="1" t="str">
        <f t="shared" si="55"/>
        <v/>
      </c>
      <c r="Y55" s="1" t="str">
        <f t="shared" si="56"/>
        <v/>
      </c>
      <c r="Z55" s="1" t="str">
        <f t="shared" si="57"/>
        <v/>
      </c>
      <c r="AA55" s="1" t="str">
        <f t="shared" si="58"/>
        <v/>
      </c>
      <c r="AB55" s="1" t="str">
        <f t="shared" si="59"/>
        <v/>
      </c>
      <c r="AC55" s="1" t="str">
        <f t="shared" si="60"/>
        <v/>
      </c>
      <c r="AD55" s="1" t="str">
        <f t="shared" si="61"/>
        <v/>
      </c>
      <c r="AE55" s="1" t="str">
        <f t="shared" si="62"/>
        <v/>
      </c>
      <c r="AF55" s="1" t="str">
        <f t="shared" si="63"/>
        <v/>
      </c>
      <c r="AG55" s="1" t="str">
        <f t="shared" si="64"/>
        <v/>
      </c>
      <c r="AH55" s="1" t="str">
        <f t="shared" si="65"/>
        <v/>
      </c>
      <c r="AI55" s="1" t="str">
        <f t="shared" si="66"/>
        <v/>
      </c>
      <c r="AJ55" s="1" t="str">
        <f t="shared" si="67"/>
        <v/>
      </c>
      <c r="AK55" s="1" t="str">
        <f t="shared" si="68"/>
        <v/>
      </c>
      <c r="AL55" s="1" t="str">
        <f t="shared" si="69"/>
        <v/>
      </c>
      <c r="AM55" s="1" t="str">
        <f t="shared" si="70"/>
        <v/>
      </c>
      <c r="AN55" s="1" t="str">
        <f t="shared" si="71"/>
        <v>Table 1053: volumes and mpans etc forecast,</v>
      </c>
      <c r="AO55" s="1" t="str">
        <f t="shared" si="72"/>
        <v/>
      </c>
      <c r="AP55" s="1" t="str">
        <f t="shared" si="73"/>
        <v/>
      </c>
      <c r="AQ55" s="1" t="str">
        <f t="shared" si="74"/>
        <v>Table 1076: allowed revenue,</v>
      </c>
      <c r="AU55" s="1" t="str">
        <f t="shared" ref="AU55:AU71" si="75">D55&amp;F55&amp;H55&amp;J55&amp;L55&amp;N55&amp;P55&amp;R55&amp;T55&amp;V55&amp;X55&amp;Z55&amp;AB55&amp;AD55&amp;AF55&amp;AH55&amp;AJ55&amp;AL55&amp;AN55&amp;AP55</f>
        <v>Table 1053: volumes and mpans etc forecast,</v>
      </c>
      <c r="AV55" s="1" t="str">
        <f t="shared" ref="AV55:AV71" si="76">E55&amp;G55&amp;I55&amp;K55&amp;M55&amp;O55&amp;Q55&amp;S55&amp;U55&amp;W55&amp;Y55&amp;AA55&amp;AC55&amp;AE55&amp;AG55&amp;AI55&amp;AK55&amp;AM55&amp;AO55&amp;AQ55</f>
        <v>Table 1041: load characteristics (Load Factor),Table 1076: allowed revenue,</v>
      </c>
      <c r="AW55" s="1" t="str">
        <f t="shared" ref="AW55:AW71" si="77">IF(AU55="","No factors contributing to greater than 2% upward change.",AY55)</f>
        <v>Gone up mainly due to Table 1053: volumes and mpans etc forecast,</v>
      </c>
      <c r="AX55" s="1" t="str">
        <f t="shared" ref="AX55:AX71" si="78">IF(AV55="","No factors contributing to greater than 2% downward change.",AZ55)</f>
        <v>Gone down mainly due to Table 1041: load characteristics (Load Factor),Table 1076: allowed revenue,</v>
      </c>
      <c r="AY55" s="1" t="str">
        <f t="shared" ref="AY55:AY71" si="79">"Gone up mainly due to "&amp;AU55</f>
        <v>Gone up mainly due to Table 1053: volumes and mpans etc forecast,</v>
      </c>
      <c r="AZ55" s="1" t="str">
        <f t="shared" ref="AZ55:AZ71" si="80">"Gone down mainly due to "&amp;AV55</f>
        <v>Gone down mainly due to Table 1041: load characteristics (Load Factor),Table 1076: allowed revenue,</v>
      </c>
    </row>
    <row r="56" spans="2:52" x14ac:dyDescent="0.25">
      <c r="B56" s="1" t="s">
        <v>16</v>
      </c>
      <c r="D56" s="1" t="str">
        <f t="shared" si="35"/>
        <v/>
      </c>
      <c r="E56" s="1" t="str">
        <f t="shared" si="36"/>
        <v/>
      </c>
      <c r="F56" s="1" t="str">
        <f t="shared" si="37"/>
        <v/>
      </c>
      <c r="G56" s="1" t="str">
        <f t="shared" si="38"/>
        <v/>
      </c>
      <c r="H56" s="1" t="str">
        <f t="shared" si="39"/>
        <v/>
      </c>
      <c r="I56" s="1" t="str">
        <f t="shared" si="40"/>
        <v/>
      </c>
      <c r="J56" s="1" t="str">
        <f t="shared" si="41"/>
        <v/>
      </c>
      <c r="K56" s="1" t="str">
        <f t="shared" si="42"/>
        <v/>
      </c>
      <c r="L56" s="1" t="str">
        <f t="shared" si="43"/>
        <v/>
      </c>
      <c r="M56" s="1" t="str">
        <f t="shared" si="44"/>
        <v/>
      </c>
      <c r="N56" s="1" t="str">
        <f t="shared" si="45"/>
        <v/>
      </c>
      <c r="O56" s="1" t="str">
        <f t="shared" si="46"/>
        <v/>
      </c>
      <c r="P56" s="1" t="str">
        <f t="shared" si="47"/>
        <v/>
      </c>
      <c r="Q56" s="1" t="str">
        <f t="shared" si="48"/>
        <v/>
      </c>
      <c r="R56" s="1" t="str">
        <f t="shared" si="49"/>
        <v/>
      </c>
      <c r="S56" s="1" t="str">
        <f t="shared" si="50"/>
        <v/>
      </c>
      <c r="T56" s="1" t="str">
        <f t="shared" si="51"/>
        <v/>
      </c>
      <c r="U56" s="1" t="str">
        <f t="shared" si="52"/>
        <v/>
      </c>
      <c r="V56" s="1" t="str">
        <f t="shared" si="53"/>
        <v/>
      </c>
      <c r="W56" s="1" t="str">
        <f t="shared" si="54"/>
        <v/>
      </c>
      <c r="X56" s="1" t="str">
        <f t="shared" si="55"/>
        <v/>
      </c>
      <c r="Y56" s="1" t="str">
        <f t="shared" si="56"/>
        <v/>
      </c>
      <c r="Z56" s="1" t="str">
        <f t="shared" si="57"/>
        <v/>
      </c>
      <c r="AA56" s="1" t="str">
        <f t="shared" si="58"/>
        <v/>
      </c>
      <c r="AB56" s="1" t="str">
        <f t="shared" si="59"/>
        <v/>
      </c>
      <c r="AC56" s="1" t="str">
        <f t="shared" si="60"/>
        <v/>
      </c>
      <c r="AD56" s="1" t="str">
        <f t="shared" si="61"/>
        <v/>
      </c>
      <c r="AE56" s="1" t="str">
        <f t="shared" si="62"/>
        <v/>
      </c>
      <c r="AF56" s="1" t="str">
        <f t="shared" si="63"/>
        <v/>
      </c>
      <c r="AG56" s="1" t="str">
        <f t="shared" si="64"/>
        <v/>
      </c>
      <c r="AH56" s="1" t="str">
        <f t="shared" si="65"/>
        <v/>
      </c>
      <c r="AI56" s="1" t="str">
        <f t="shared" si="66"/>
        <v/>
      </c>
      <c r="AJ56" s="1" t="str">
        <f t="shared" si="67"/>
        <v/>
      </c>
      <c r="AK56" s="1" t="str">
        <f t="shared" si="68"/>
        <v/>
      </c>
      <c r="AL56" s="1" t="str">
        <f t="shared" si="69"/>
        <v/>
      </c>
      <c r="AM56" s="1" t="str">
        <f t="shared" si="70"/>
        <v/>
      </c>
      <c r="AN56" s="1" t="str">
        <f t="shared" si="71"/>
        <v/>
      </c>
      <c r="AO56" s="1" t="str">
        <f t="shared" si="72"/>
        <v/>
      </c>
      <c r="AP56" s="1" t="str">
        <f t="shared" si="73"/>
        <v/>
      </c>
      <c r="AQ56" s="1" t="str">
        <f t="shared" si="74"/>
        <v>Table 1076: allowed revenue,</v>
      </c>
      <c r="AU56" s="1" t="str">
        <f t="shared" si="75"/>
        <v/>
      </c>
      <c r="AV56" s="1" t="str">
        <f t="shared" si="76"/>
        <v>Table 1076: allowed revenue,</v>
      </c>
      <c r="AW56" s="1" t="str">
        <f t="shared" si="77"/>
        <v>No factors contributing to greater than 2% upward change.</v>
      </c>
      <c r="AX56" s="1" t="str">
        <f t="shared" si="78"/>
        <v>Gone down mainly due to Table 1076: allowed revenue,</v>
      </c>
      <c r="AY56" s="1" t="str">
        <f t="shared" si="79"/>
        <v xml:space="preserve">Gone up mainly due to </v>
      </c>
      <c r="AZ56" s="1" t="str">
        <f t="shared" si="80"/>
        <v>Gone down mainly due to Table 1076: allowed revenue,</v>
      </c>
    </row>
    <row r="57" spans="2:52" x14ac:dyDescent="0.25">
      <c r="B57" s="1" t="s">
        <v>17</v>
      </c>
      <c r="D57" s="1" t="str">
        <f t="shared" si="35"/>
        <v/>
      </c>
      <c r="E57" s="1" t="str">
        <f t="shared" si="36"/>
        <v/>
      </c>
      <c r="F57" s="1" t="str">
        <f t="shared" si="37"/>
        <v/>
      </c>
      <c r="G57" s="1" t="str">
        <f t="shared" si="38"/>
        <v/>
      </c>
      <c r="H57" s="1" t="str">
        <f t="shared" si="39"/>
        <v/>
      </c>
      <c r="I57" s="1" t="str">
        <f t="shared" si="40"/>
        <v/>
      </c>
      <c r="J57" s="1" t="str">
        <f t="shared" si="41"/>
        <v/>
      </c>
      <c r="K57" s="1" t="str">
        <f t="shared" si="42"/>
        <v/>
      </c>
      <c r="L57" s="1" t="str">
        <f t="shared" si="43"/>
        <v/>
      </c>
      <c r="M57" s="1" t="str">
        <f t="shared" si="44"/>
        <v/>
      </c>
      <c r="N57" s="1" t="str">
        <f t="shared" si="45"/>
        <v/>
      </c>
      <c r="O57" s="1" t="str">
        <f t="shared" si="46"/>
        <v/>
      </c>
      <c r="P57" s="1" t="str">
        <f t="shared" si="47"/>
        <v/>
      </c>
      <c r="Q57" s="1" t="str">
        <f t="shared" si="48"/>
        <v/>
      </c>
      <c r="R57" s="1" t="str">
        <f t="shared" si="49"/>
        <v/>
      </c>
      <c r="S57" s="1" t="str">
        <f t="shared" si="50"/>
        <v/>
      </c>
      <c r="T57" s="1" t="str">
        <f t="shared" si="51"/>
        <v/>
      </c>
      <c r="U57" s="1" t="str">
        <f t="shared" si="52"/>
        <v/>
      </c>
      <c r="V57" s="1" t="str">
        <f t="shared" si="53"/>
        <v/>
      </c>
      <c r="W57" s="1" t="str">
        <f t="shared" si="54"/>
        <v>Table 1041: load characteristics (Load Factor),</v>
      </c>
      <c r="X57" s="1" t="str">
        <f t="shared" si="55"/>
        <v>Table 1041: load characteristics (Coincidence Factor),</v>
      </c>
      <c r="Y57" s="1" t="str">
        <f t="shared" si="56"/>
        <v/>
      </c>
      <c r="Z57" s="1" t="str">
        <f t="shared" si="57"/>
        <v/>
      </c>
      <c r="AA57" s="1" t="str">
        <f t="shared" si="58"/>
        <v/>
      </c>
      <c r="AB57" s="1" t="str">
        <f t="shared" si="59"/>
        <v/>
      </c>
      <c r="AC57" s="1" t="str">
        <f t="shared" si="60"/>
        <v/>
      </c>
      <c r="AD57" s="1" t="str">
        <f t="shared" si="61"/>
        <v/>
      </c>
      <c r="AE57" s="1" t="str">
        <f t="shared" si="62"/>
        <v/>
      </c>
      <c r="AF57" s="1" t="str">
        <f t="shared" si="63"/>
        <v/>
      </c>
      <c r="AG57" s="1" t="str">
        <f t="shared" si="64"/>
        <v/>
      </c>
      <c r="AH57" s="1" t="str">
        <f t="shared" si="65"/>
        <v/>
      </c>
      <c r="AI57" s="1" t="str">
        <f t="shared" si="66"/>
        <v/>
      </c>
      <c r="AJ57" s="1" t="str">
        <f t="shared" si="67"/>
        <v/>
      </c>
      <c r="AK57" s="1" t="str">
        <f t="shared" si="68"/>
        <v/>
      </c>
      <c r="AL57" s="1" t="str">
        <f t="shared" si="69"/>
        <v/>
      </c>
      <c r="AM57" s="1" t="str">
        <f t="shared" si="70"/>
        <v/>
      </c>
      <c r="AN57" s="1" t="str">
        <f t="shared" si="71"/>
        <v/>
      </c>
      <c r="AO57" s="1" t="str">
        <f t="shared" si="72"/>
        <v/>
      </c>
      <c r="AP57" s="1" t="str">
        <f t="shared" si="73"/>
        <v/>
      </c>
      <c r="AQ57" s="1" t="str">
        <f t="shared" si="74"/>
        <v>Table 1076: allowed revenue,</v>
      </c>
      <c r="AU57" s="1" t="str">
        <f t="shared" si="75"/>
        <v>Table 1041: load characteristics (Coincidence Factor),</v>
      </c>
      <c r="AV57" s="1" t="str">
        <f t="shared" si="76"/>
        <v>Table 1041: load characteristics (Load Factor),Table 1076: allowed revenue,</v>
      </c>
      <c r="AW57" s="1" t="str">
        <f t="shared" si="77"/>
        <v>Gone up mainly due to Table 1041: load characteristics (Coincidence Factor),</v>
      </c>
      <c r="AX57" s="1" t="str">
        <f t="shared" si="78"/>
        <v>Gone down mainly due to Table 1041: load characteristics (Load Factor),Table 1076: allowed revenue,</v>
      </c>
      <c r="AY57" s="1" t="str">
        <f t="shared" si="79"/>
        <v>Gone up mainly due to Table 1041: load characteristics (Coincidence Factor),</v>
      </c>
      <c r="AZ57" s="1" t="str">
        <f t="shared" si="80"/>
        <v>Gone down mainly due to Table 1041: load characteristics (Load Factor),Table 1076: allowed revenue,</v>
      </c>
    </row>
    <row r="58" spans="2:52" x14ac:dyDescent="0.25">
      <c r="B58" s="1" t="s">
        <v>18</v>
      </c>
      <c r="D58" s="1" t="str">
        <f t="shared" si="35"/>
        <v/>
      </c>
      <c r="E58" s="1" t="str">
        <f t="shared" si="36"/>
        <v/>
      </c>
      <c r="F58" s="1" t="str">
        <f t="shared" si="37"/>
        <v/>
      </c>
      <c r="G58" s="1" t="str">
        <f t="shared" si="38"/>
        <v/>
      </c>
      <c r="H58" s="1" t="str">
        <f t="shared" si="39"/>
        <v/>
      </c>
      <c r="I58" s="1" t="str">
        <f t="shared" si="40"/>
        <v/>
      </c>
      <c r="J58" s="1" t="str">
        <f t="shared" si="41"/>
        <v/>
      </c>
      <c r="K58" s="1" t="str">
        <f t="shared" si="42"/>
        <v/>
      </c>
      <c r="L58" s="1" t="str">
        <f t="shared" si="43"/>
        <v/>
      </c>
      <c r="M58" s="1" t="str">
        <f t="shared" si="44"/>
        <v/>
      </c>
      <c r="N58" s="1" t="str">
        <f t="shared" si="45"/>
        <v/>
      </c>
      <c r="O58" s="1" t="str">
        <f t="shared" si="46"/>
        <v/>
      </c>
      <c r="P58" s="1" t="str">
        <f t="shared" si="47"/>
        <v/>
      </c>
      <c r="Q58" s="1" t="str">
        <f t="shared" si="48"/>
        <v/>
      </c>
      <c r="R58" s="1" t="str">
        <f t="shared" si="49"/>
        <v/>
      </c>
      <c r="S58" s="1" t="str">
        <f t="shared" si="50"/>
        <v/>
      </c>
      <c r="T58" s="1" t="str">
        <f t="shared" si="51"/>
        <v/>
      </c>
      <c r="U58" s="1" t="str">
        <f t="shared" si="52"/>
        <v/>
      </c>
      <c r="V58" s="1" t="str">
        <f t="shared" si="53"/>
        <v/>
      </c>
      <c r="W58" s="1" t="str">
        <f t="shared" si="54"/>
        <v>Table 1041: load characteristics (Load Factor),</v>
      </c>
      <c r="X58" s="1" t="str">
        <f t="shared" si="55"/>
        <v>Table 1041: load characteristics (Coincidence Factor),</v>
      </c>
      <c r="Y58" s="1" t="str">
        <f t="shared" si="56"/>
        <v/>
      </c>
      <c r="Z58" s="1" t="str">
        <f t="shared" si="57"/>
        <v/>
      </c>
      <c r="AA58" s="1" t="str">
        <f t="shared" si="58"/>
        <v/>
      </c>
      <c r="AB58" s="1" t="str">
        <f t="shared" si="59"/>
        <v/>
      </c>
      <c r="AC58" s="1" t="str">
        <f t="shared" si="60"/>
        <v/>
      </c>
      <c r="AD58" s="1" t="str">
        <f t="shared" si="61"/>
        <v/>
      </c>
      <c r="AE58" s="1" t="str">
        <f t="shared" si="62"/>
        <v/>
      </c>
      <c r="AF58" s="1" t="str">
        <f t="shared" si="63"/>
        <v/>
      </c>
      <c r="AG58" s="1" t="str">
        <f t="shared" si="64"/>
        <v/>
      </c>
      <c r="AH58" s="1" t="str">
        <f t="shared" si="65"/>
        <v/>
      </c>
      <c r="AI58" s="1" t="str">
        <f t="shared" si="66"/>
        <v/>
      </c>
      <c r="AJ58" s="1" t="str">
        <f t="shared" si="67"/>
        <v/>
      </c>
      <c r="AK58" s="1" t="str">
        <f t="shared" si="68"/>
        <v/>
      </c>
      <c r="AL58" s="1" t="str">
        <f t="shared" si="69"/>
        <v/>
      </c>
      <c r="AM58" s="1" t="str">
        <f t="shared" si="70"/>
        <v/>
      </c>
      <c r="AN58" s="1" t="str">
        <f t="shared" si="71"/>
        <v/>
      </c>
      <c r="AO58" s="1" t="str">
        <f t="shared" si="72"/>
        <v/>
      </c>
      <c r="AP58" s="1" t="str">
        <f t="shared" si="73"/>
        <v/>
      </c>
      <c r="AQ58" s="1" t="str">
        <f t="shared" si="74"/>
        <v>Table 1076: allowed revenue,</v>
      </c>
      <c r="AU58" s="1" t="str">
        <f t="shared" si="75"/>
        <v>Table 1041: load characteristics (Coincidence Factor),</v>
      </c>
      <c r="AV58" s="1" t="str">
        <f t="shared" si="76"/>
        <v>Table 1041: load characteristics (Load Factor),Table 1076: allowed revenue,</v>
      </c>
      <c r="AW58" s="1" t="str">
        <f t="shared" si="77"/>
        <v>Gone up mainly due to Table 1041: load characteristics (Coincidence Factor),</v>
      </c>
      <c r="AX58" s="1" t="str">
        <f t="shared" si="78"/>
        <v>Gone down mainly due to Table 1041: load characteristics (Load Factor),Table 1076: allowed revenue,</v>
      </c>
      <c r="AY58" s="1" t="str">
        <f t="shared" si="79"/>
        <v>Gone up mainly due to Table 1041: load characteristics (Coincidence Factor),</v>
      </c>
      <c r="AZ58" s="1" t="str">
        <f t="shared" si="80"/>
        <v>Gone down mainly due to Table 1041: load characteristics (Load Factor),Table 1076: allowed revenue,</v>
      </c>
    </row>
    <row r="59" spans="2:52" x14ac:dyDescent="0.25">
      <c r="B59" s="1" t="s">
        <v>19</v>
      </c>
      <c r="D59" s="1" t="str">
        <f t="shared" si="35"/>
        <v/>
      </c>
      <c r="E59" s="1" t="str">
        <f t="shared" si="36"/>
        <v/>
      </c>
      <c r="F59" s="1" t="str">
        <f t="shared" si="37"/>
        <v/>
      </c>
      <c r="G59" s="1" t="str">
        <f t="shared" si="38"/>
        <v/>
      </c>
      <c r="H59" s="1" t="str">
        <f t="shared" si="39"/>
        <v/>
      </c>
      <c r="I59" s="1" t="str">
        <f t="shared" si="40"/>
        <v/>
      </c>
      <c r="J59" s="1" t="str">
        <f t="shared" si="41"/>
        <v/>
      </c>
      <c r="K59" s="1" t="str">
        <f t="shared" si="42"/>
        <v/>
      </c>
      <c r="L59" s="1" t="str">
        <f t="shared" si="43"/>
        <v/>
      </c>
      <c r="M59" s="1" t="str">
        <f t="shared" si="44"/>
        <v/>
      </c>
      <c r="N59" s="1" t="str">
        <f t="shared" si="45"/>
        <v/>
      </c>
      <c r="O59" s="1" t="str">
        <f t="shared" si="46"/>
        <v/>
      </c>
      <c r="P59" s="1" t="str">
        <f t="shared" si="47"/>
        <v/>
      </c>
      <c r="Q59" s="1" t="str">
        <f t="shared" si="48"/>
        <v/>
      </c>
      <c r="R59" s="1" t="str">
        <f t="shared" si="49"/>
        <v/>
      </c>
      <c r="S59" s="1" t="str">
        <f t="shared" si="50"/>
        <v/>
      </c>
      <c r="T59" s="1" t="str">
        <f t="shared" si="51"/>
        <v/>
      </c>
      <c r="U59" s="1" t="str">
        <f t="shared" si="52"/>
        <v/>
      </c>
      <c r="V59" s="1" t="str">
        <f t="shared" si="53"/>
        <v>Table 1041: load characteristics (Load Factor),</v>
      </c>
      <c r="W59" s="1" t="str">
        <f t="shared" si="54"/>
        <v/>
      </c>
      <c r="X59" s="1" t="str">
        <f t="shared" si="55"/>
        <v/>
      </c>
      <c r="Y59" s="1" t="str">
        <f t="shared" si="56"/>
        <v/>
      </c>
      <c r="Z59" s="1" t="str">
        <f t="shared" si="57"/>
        <v/>
      </c>
      <c r="AA59" s="1" t="str">
        <f t="shared" si="58"/>
        <v/>
      </c>
      <c r="AB59" s="1" t="str">
        <f t="shared" si="59"/>
        <v/>
      </c>
      <c r="AC59" s="1" t="str">
        <f t="shared" si="60"/>
        <v/>
      </c>
      <c r="AD59" s="1" t="str">
        <f t="shared" si="61"/>
        <v/>
      </c>
      <c r="AE59" s="1" t="str">
        <f t="shared" si="62"/>
        <v/>
      </c>
      <c r="AF59" s="1" t="str">
        <f t="shared" si="63"/>
        <v>Table 1061/1062: TPR data,</v>
      </c>
      <c r="AG59" s="1" t="str">
        <f t="shared" si="64"/>
        <v/>
      </c>
      <c r="AH59" s="1" t="str">
        <f t="shared" si="65"/>
        <v/>
      </c>
      <c r="AI59" s="1" t="str">
        <f t="shared" si="66"/>
        <v/>
      </c>
      <c r="AJ59" s="1" t="str">
        <f t="shared" si="67"/>
        <v/>
      </c>
      <c r="AK59" s="1" t="str">
        <f t="shared" si="68"/>
        <v/>
      </c>
      <c r="AL59" s="1" t="str">
        <f t="shared" si="69"/>
        <v/>
      </c>
      <c r="AM59" s="1" t="str">
        <f t="shared" si="70"/>
        <v/>
      </c>
      <c r="AN59" s="1" t="str">
        <f t="shared" si="71"/>
        <v/>
      </c>
      <c r="AO59" s="1" t="str">
        <f t="shared" si="72"/>
        <v/>
      </c>
      <c r="AP59" s="1" t="str">
        <f t="shared" si="73"/>
        <v/>
      </c>
      <c r="AQ59" s="1" t="str">
        <f t="shared" si="74"/>
        <v>Table 1076: allowed revenue,</v>
      </c>
      <c r="AU59" s="1" t="str">
        <f t="shared" si="75"/>
        <v>Table 1041: load characteristics (Load Factor),Table 1061/1062: TPR data,</v>
      </c>
      <c r="AV59" s="1" t="str">
        <f t="shared" si="76"/>
        <v>Table 1076: allowed revenue,</v>
      </c>
      <c r="AW59" s="1" t="str">
        <f t="shared" si="77"/>
        <v>Gone up mainly due to Table 1041: load characteristics (Load Factor),Table 1061/1062: TPR data,</v>
      </c>
      <c r="AX59" s="1" t="str">
        <f t="shared" si="78"/>
        <v>Gone down mainly due to Table 1076: allowed revenue,</v>
      </c>
      <c r="AY59" s="1" t="str">
        <f t="shared" si="79"/>
        <v>Gone up mainly due to Table 1041: load characteristics (Load Factor),Table 1061/1062: TPR data,</v>
      </c>
      <c r="AZ59" s="1" t="str">
        <f t="shared" si="80"/>
        <v>Gone down mainly due to Table 1076: allowed revenue,</v>
      </c>
    </row>
    <row r="60" spans="2:52" x14ac:dyDescent="0.25">
      <c r="B60" s="1" t="s">
        <v>20</v>
      </c>
      <c r="D60" s="1" t="str">
        <f t="shared" si="35"/>
        <v/>
      </c>
      <c r="E60" s="1" t="str">
        <f t="shared" si="36"/>
        <v/>
      </c>
      <c r="F60" s="1" t="str">
        <f t="shared" si="37"/>
        <v/>
      </c>
      <c r="G60" s="1" t="str">
        <f t="shared" si="38"/>
        <v/>
      </c>
      <c r="H60" s="1" t="str">
        <f t="shared" si="39"/>
        <v/>
      </c>
      <c r="I60" s="1" t="str">
        <f t="shared" si="40"/>
        <v/>
      </c>
      <c r="J60" s="1" t="str">
        <f t="shared" si="41"/>
        <v/>
      </c>
      <c r="K60" s="1" t="str">
        <f t="shared" si="42"/>
        <v/>
      </c>
      <c r="L60" s="1" t="str">
        <f t="shared" si="43"/>
        <v/>
      </c>
      <c r="M60" s="1" t="str">
        <f t="shared" si="44"/>
        <v/>
      </c>
      <c r="N60" s="1" t="str">
        <f t="shared" si="45"/>
        <v/>
      </c>
      <c r="O60" s="1" t="str">
        <f t="shared" si="46"/>
        <v/>
      </c>
      <c r="P60" s="1" t="str">
        <f t="shared" si="47"/>
        <v/>
      </c>
      <c r="Q60" s="1" t="str">
        <f t="shared" si="48"/>
        <v/>
      </c>
      <c r="R60" s="1" t="str">
        <f t="shared" si="49"/>
        <v/>
      </c>
      <c r="S60" s="1" t="str">
        <f t="shared" si="50"/>
        <v/>
      </c>
      <c r="T60" s="1" t="str">
        <f t="shared" si="51"/>
        <v/>
      </c>
      <c r="U60" s="1" t="str">
        <f t="shared" si="52"/>
        <v/>
      </c>
      <c r="V60" s="1" t="str">
        <f t="shared" si="53"/>
        <v/>
      </c>
      <c r="W60" s="1" t="str">
        <f t="shared" si="54"/>
        <v/>
      </c>
      <c r="X60" s="1" t="str">
        <f t="shared" si="55"/>
        <v/>
      </c>
      <c r="Y60" s="1" t="str">
        <f t="shared" si="56"/>
        <v/>
      </c>
      <c r="Z60" s="1" t="str">
        <f t="shared" si="57"/>
        <v/>
      </c>
      <c r="AA60" s="1" t="str">
        <f t="shared" si="58"/>
        <v/>
      </c>
      <c r="AB60" s="1" t="str">
        <f t="shared" si="59"/>
        <v/>
      </c>
      <c r="AC60" s="1" t="str">
        <f t="shared" si="60"/>
        <v/>
      </c>
      <c r="AD60" s="1" t="str">
        <f t="shared" si="61"/>
        <v/>
      </c>
      <c r="AE60" s="1" t="str">
        <f t="shared" si="62"/>
        <v/>
      </c>
      <c r="AF60" s="1" t="str">
        <f t="shared" si="63"/>
        <v/>
      </c>
      <c r="AG60" s="1" t="str">
        <f t="shared" si="64"/>
        <v/>
      </c>
      <c r="AH60" s="1" t="str">
        <f t="shared" si="65"/>
        <v/>
      </c>
      <c r="AI60" s="1" t="str">
        <f t="shared" si="66"/>
        <v/>
      </c>
      <c r="AJ60" s="1" t="str">
        <f t="shared" si="67"/>
        <v/>
      </c>
      <c r="AK60" s="1" t="str">
        <f t="shared" si="68"/>
        <v/>
      </c>
      <c r="AL60" s="1" t="str">
        <f t="shared" si="69"/>
        <v/>
      </c>
      <c r="AM60" s="1" t="str">
        <f t="shared" si="70"/>
        <v/>
      </c>
      <c r="AN60" s="1" t="str">
        <f t="shared" si="71"/>
        <v/>
      </c>
      <c r="AO60" s="1" t="str">
        <f t="shared" si="72"/>
        <v/>
      </c>
      <c r="AP60" s="1" t="str">
        <f t="shared" si="73"/>
        <v/>
      </c>
      <c r="AQ60" s="1" t="str">
        <f t="shared" si="74"/>
        <v>Table 1076: allowed revenue,</v>
      </c>
      <c r="AU60" s="1" t="str">
        <f t="shared" si="75"/>
        <v/>
      </c>
      <c r="AV60" s="1" t="str">
        <f t="shared" si="76"/>
        <v>Table 1076: allowed revenue,</v>
      </c>
      <c r="AW60" s="1" t="str">
        <f t="shared" si="77"/>
        <v>No factors contributing to greater than 2% upward change.</v>
      </c>
      <c r="AX60" s="1" t="str">
        <f t="shared" si="78"/>
        <v>Gone down mainly due to Table 1076: allowed revenue,</v>
      </c>
      <c r="AY60" s="1" t="str">
        <f t="shared" si="79"/>
        <v xml:space="preserve">Gone up mainly due to </v>
      </c>
      <c r="AZ60" s="1" t="str">
        <f t="shared" si="80"/>
        <v>Gone down mainly due to Table 1076: allowed revenue,</v>
      </c>
    </row>
    <row r="61" spans="2:52" x14ac:dyDescent="0.25">
      <c r="B61" s="1" t="s">
        <v>21</v>
      </c>
      <c r="D61" s="1" t="str">
        <f t="shared" si="35"/>
        <v/>
      </c>
      <c r="E61" s="1" t="str">
        <f t="shared" si="36"/>
        <v/>
      </c>
      <c r="F61" s="1" t="str">
        <f t="shared" si="37"/>
        <v/>
      </c>
      <c r="G61" s="1" t="str">
        <f t="shared" si="38"/>
        <v/>
      </c>
      <c r="H61" s="1" t="str">
        <f t="shared" si="39"/>
        <v/>
      </c>
      <c r="I61" s="1" t="str">
        <f t="shared" si="40"/>
        <v/>
      </c>
      <c r="J61" s="1" t="str">
        <f t="shared" si="41"/>
        <v/>
      </c>
      <c r="K61" s="1" t="str">
        <f t="shared" si="42"/>
        <v/>
      </c>
      <c r="L61" s="1" t="str">
        <f t="shared" si="43"/>
        <v/>
      </c>
      <c r="M61" s="1" t="str">
        <f t="shared" si="44"/>
        <v/>
      </c>
      <c r="N61" s="1" t="str">
        <f t="shared" si="45"/>
        <v/>
      </c>
      <c r="O61" s="1" t="str">
        <f t="shared" si="46"/>
        <v/>
      </c>
      <c r="P61" s="1" t="str">
        <f t="shared" si="47"/>
        <v/>
      </c>
      <c r="Q61" s="1" t="str">
        <f t="shared" si="48"/>
        <v/>
      </c>
      <c r="R61" s="1" t="str">
        <f t="shared" si="49"/>
        <v/>
      </c>
      <c r="S61" s="1" t="str">
        <f t="shared" si="50"/>
        <v/>
      </c>
      <c r="T61" s="1" t="str">
        <f t="shared" si="51"/>
        <v/>
      </c>
      <c r="U61" s="1" t="str">
        <f t="shared" si="52"/>
        <v/>
      </c>
      <c r="V61" s="1" t="str">
        <f t="shared" si="53"/>
        <v/>
      </c>
      <c r="W61" s="1" t="str">
        <f t="shared" si="54"/>
        <v/>
      </c>
      <c r="X61" s="1" t="str">
        <f t="shared" si="55"/>
        <v>Table 1041: load characteristics (Coincidence Factor),</v>
      </c>
      <c r="Y61" s="1" t="str">
        <f t="shared" si="56"/>
        <v/>
      </c>
      <c r="Z61" s="1" t="str">
        <f t="shared" si="57"/>
        <v/>
      </c>
      <c r="AA61" s="1" t="str">
        <f t="shared" si="58"/>
        <v/>
      </c>
      <c r="AB61" s="1" t="str">
        <f t="shared" si="59"/>
        <v/>
      </c>
      <c r="AC61" s="1" t="str">
        <f t="shared" si="60"/>
        <v/>
      </c>
      <c r="AD61" s="1" t="str">
        <f t="shared" si="61"/>
        <v/>
      </c>
      <c r="AE61" s="1" t="str">
        <f t="shared" si="62"/>
        <v/>
      </c>
      <c r="AF61" s="1" t="str">
        <f t="shared" si="63"/>
        <v/>
      </c>
      <c r="AG61" s="1" t="str">
        <f t="shared" si="64"/>
        <v/>
      </c>
      <c r="AH61" s="1" t="str">
        <f t="shared" si="65"/>
        <v/>
      </c>
      <c r="AI61" s="1" t="str">
        <f t="shared" si="66"/>
        <v/>
      </c>
      <c r="AJ61" s="1" t="str">
        <f t="shared" si="67"/>
        <v/>
      </c>
      <c r="AK61" s="1" t="str">
        <f t="shared" si="68"/>
        <v/>
      </c>
      <c r="AL61" s="1" t="str">
        <f t="shared" si="69"/>
        <v/>
      </c>
      <c r="AM61" s="1" t="str">
        <f t="shared" si="70"/>
        <v/>
      </c>
      <c r="AN61" s="1" t="str">
        <f t="shared" si="71"/>
        <v/>
      </c>
      <c r="AO61" s="1" t="str">
        <f t="shared" si="72"/>
        <v>Table 1053: volumes and mpans etc forecast,</v>
      </c>
      <c r="AP61" s="1" t="str">
        <f t="shared" si="73"/>
        <v/>
      </c>
      <c r="AQ61" s="1" t="str">
        <f t="shared" si="74"/>
        <v>Table 1076: allowed revenue,</v>
      </c>
      <c r="AU61" s="1" t="str">
        <f t="shared" si="75"/>
        <v>Table 1041: load characteristics (Coincidence Factor),</v>
      </c>
      <c r="AV61" s="1" t="str">
        <f t="shared" si="76"/>
        <v>Table 1053: volumes and mpans etc forecast,Table 1076: allowed revenue,</v>
      </c>
      <c r="AW61" s="1" t="str">
        <f t="shared" si="77"/>
        <v>Gone up mainly due to Table 1041: load characteristics (Coincidence Factor),</v>
      </c>
      <c r="AX61" s="1" t="str">
        <f t="shared" si="78"/>
        <v>Gone down mainly due to Table 1053: volumes and mpans etc forecast,Table 1076: allowed revenue,</v>
      </c>
      <c r="AY61" s="1" t="str">
        <f t="shared" si="79"/>
        <v>Gone up mainly due to Table 1041: load characteristics (Coincidence Factor),</v>
      </c>
      <c r="AZ61" s="1" t="str">
        <f t="shared" si="80"/>
        <v>Gone down mainly due to Table 1053: volumes and mpans etc forecast,Table 1076: allowed revenue,</v>
      </c>
    </row>
    <row r="62" spans="2:52" x14ac:dyDescent="0.25">
      <c r="B62" s="1" t="s">
        <v>22</v>
      </c>
      <c r="D62" s="1" t="str">
        <f t="shared" si="35"/>
        <v/>
      </c>
      <c r="E62" s="1" t="str">
        <f t="shared" si="36"/>
        <v/>
      </c>
      <c r="F62" s="1" t="str">
        <f t="shared" si="37"/>
        <v/>
      </c>
      <c r="G62" s="1" t="str">
        <f t="shared" si="38"/>
        <v/>
      </c>
      <c r="H62" s="1" t="str">
        <f t="shared" si="39"/>
        <v/>
      </c>
      <c r="I62" s="1" t="str">
        <f t="shared" si="40"/>
        <v/>
      </c>
      <c r="J62" s="1" t="str">
        <f t="shared" si="41"/>
        <v/>
      </c>
      <c r="K62" s="1" t="str">
        <f t="shared" si="42"/>
        <v/>
      </c>
      <c r="L62" s="1" t="str">
        <f t="shared" si="43"/>
        <v/>
      </c>
      <c r="M62" s="1" t="str">
        <f t="shared" si="44"/>
        <v/>
      </c>
      <c r="N62" s="1" t="str">
        <f t="shared" si="45"/>
        <v/>
      </c>
      <c r="O62" s="1" t="str">
        <f t="shared" si="46"/>
        <v/>
      </c>
      <c r="P62" s="1" t="str">
        <f t="shared" si="47"/>
        <v/>
      </c>
      <c r="Q62" s="1" t="str">
        <f t="shared" si="48"/>
        <v/>
      </c>
      <c r="R62" s="1" t="str">
        <f t="shared" si="49"/>
        <v/>
      </c>
      <c r="S62" s="1" t="str">
        <f t="shared" si="50"/>
        <v/>
      </c>
      <c r="T62" s="1" t="str">
        <f t="shared" si="51"/>
        <v/>
      </c>
      <c r="U62" s="1" t="str">
        <f t="shared" si="52"/>
        <v/>
      </c>
      <c r="V62" s="1" t="str">
        <f t="shared" si="53"/>
        <v/>
      </c>
      <c r="W62" s="1" t="str">
        <f t="shared" si="54"/>
        <v>Table 1041: load characteristics (Load Factor),</v>
      </c>
      <c r="X62" s="1" t="str">
        <f t="shared" si="55"/>
        <v>Table 1041: load characteristics (Coincidence Factor),</v>
      </c>
      <c r="Y62" s="1" t="str">
        <f t="shared" si="56"/>
        <v/>
      </c>
      <c r="Z62" s="1" t="str">
        <f t="shared" si="57"/>
        <v/>
      </c>
      <c r="AA62" s="1" t="str">
        <f t="shared" si="58"/>
        <v/>
      </c>
      <c r="AB62" s="1" t="str">
        <f t="shared" si="59"/>
        <v/>
      </c>
      <c r="AC62" s="1" t="str">
        <f t="shared" si="60"/>
        <v/>
      </c>
      <c r="AD62" s="1" t="str">
        <f t="shared" si="61"/>
        <v/>
      </c>
      <c r="AE62" s="1" t="str">
        <f t="shared" si="62"/>
        <v/>
      </c>
      <c r="AF62" s="1" t="str">
        <f t="shared" si="63"/>
        <v/>
      </c>
      <c r="AG62" s="1" t="str">
        <f t="shared" si="64"/>
        <v/>
      </c>
      <c r="AH62" s="1" t="str">
        <f t="shared" si="65"/>
        <v/>
      </c>
      <c r="AI62" s="1" t="str">
        <f t="shared" si="66"/>
        <v/>
      </c>
      <c r="AJ62" s="1" t="str">
        <f t="shared" si="67"/>
        <v/>
      </c>
      <c r="AK62" s="1" t="str">
        <f t="shared" si="68"/>
        <v/>
      </c>
      <c r="AL62" s="1" t="str">
        <f t="shared" si="69"/>
        <v/>
      </c>
      <c r="AM62" s="1" t="str">
        <f t="shared" si="70"/>
        <v/>
      </c>
      <c r="AN62" s="1" t="str">
        <f t="shared" si="71"/>
        <v/>
      </c>
      <c r="AO62" s="1" t="str">
        <f t="shared" si="72"/>
        <v/>
      </c>
      <c r="AP62" s="1" t="str">
        <f t="shared" si="73"/>
        <v/>
      </c>
      <c r="AQ62" s="1" t="str">
        <f t="shared" si="74"/>
        <v>Table 1076: allowed revenue,</v>
      </c>
      <c r="AU62" s="1" t="str">
        <f t="shared" si="75"/>
        <v>Table 1041: load characteristics (Coincidence Factor),</v>
      </c>
      <c r="AV62" s="1" t="str">
        <f t="shared" si="76"/>
        <v>Table 1041: load characteristics (Load Factor),Table 1076: allowed revenue,</v>
      </c>
      <c r="AW62" s="1" t="str">
        <f t="shared" si="77"/>
        <v>Gone up mainly due to Table 1041: load characteristics (Coincidence Factor),</v>
      </c>
      <c r="AX62" s="1" t="str">
        <f t="shared" si="78"/>
        <v>Gone down mainly due to Table 1041: load characteristics (Load Factor),Table 1076: allowed revenue,</v>
      </c>
      <c r="AY62" s="1" t="str">
        <f t="shared" si="79"/>
        <v>Gone up mainly due to Table 1041: load characteristics (Coincidence Factor),</v>
      </c>
      <c r="AZ62" s="1" t="str">
        <f t="shared" si="80"/>
        <v>Gone down mainly due to Table 1041: load characteristics (Load Factor),Table 1076: allowed revenue,</v>
      </c>
    </row>
    <row r="63" spans="2:52" x14ac:dyDescent="0.25">
      <c r="B63" s="1" t="s">
        <v>90</v>
      </c>
      <c r="D63" s="1" t="str">
        <f t="shared" si="35"/>
        <v/>
      </c>
      <c r="E63" s="1" t="str">
        <f t="shared" si="36"/>
        <v/>
      </c>
      <c r="F63" s="1" t="str">
        <f t="shared" si="37"/>
        <v/>
      </c>
      <c r="G63" s="1" t="str">
        <f t="shared" si="38"/>
        <v/>
      </c>
      <c r="H63" s="1" t="str">
        <f t="shared" si="39"/>
        <v/>
      </c>
      <c r="I63" s="1" t="str">
        <f t="shared" si="40"/>
        <v/>
      </c>
      <c r="J63" s="1" t="str">
        <f t="shared" si="41"/>
        <v/>
      </c>
      <c r="K63" s="1" t="str">
        <f t="shared" si="42"/>
        <v/>
      </c>
      <c r="L63" s="1" t="str">
        <f t="shared" si="43"/>
        <v/>
      </c>
      <c r="M63" s="1" t="str">
        <f t="shared" si="44"/>
        <v/>
      </c>
      <c r="N63" s="1" t="str">
        <f t="shared" si="45"/>
        <v/>
      </c>
      <c r="O63" s="1" t="str">
        <f t="shared" si="46"/>
        <v/>
      </c>
      <c r="P63" s="1" t="str">
        <f t="shared" si="47"/>
        <v/>
      </c>
      <c r="Q63" s="1" t="str">
        <f t="shared" si="48"/>
        <v/>
      </c>
      <c r="R63" s="1" t="str">
        <f t="shared" si="49"/>
        <v/>
      </c>
      <c r="S63" s="1" t="str">
        <f t="shared" si="50"/>
        <v/>
      </c>
      <c r="T63" s="1" t="str">
        <f t="shared" si="51"/>
        <v/>
      </c>
      <c r="U63" s="1" t="str">
        <f t="shared" si="52"/>
        <v/>
      </c>
      <c r="V63" s="1" t="str">
        <f t="shared" si="53"/>
        <v/>
      </c>
      <c r="W63" s="1" t="str">
        <f t="shared" si="54"/>
        <v/>
      </c>
      <c r="X63" s="1" t="str">
        <f t="shared" si="55"/>
        <v/>
      </c>
      <c r="Y63" s="1" t="str">
        <f t="shared" si="56"/>
        <v/>
      </c>
      <c r="Z63" s="1" t="str">
        <f t="shared" si="57"/>
        <v/>
      </c>
      <c r="AA63" s="1" t="str">
        <f t="shared" si="58"/>
        <v/>
      </c>
      <c r="AB63" s="1" t="str">
        <f t="shared" si="59"/>
        <v/>
      </c>
      <c r="AC63" s="1" t="str">
        <f t="shared" si="60"/>
        <v/>
      </c>
      <c r="AD63" s="1" t="str">
        <f t="shared" si="61"/>
        <v/>
      </c>
      <c r="AE63" s="1" t="str">
        <f t="shared" si="62"/>
        <v/>
      </c>
      <c r="AF63" s="1" t="str">
        <f t="shared" si="63"/>
        <v/>
      </c>
      <c r="AG63" s="1" t="str">
        <f t="shared" si="64"/>
        <v/>
      </c>
      <c r="AH63" s="1" t="str">
        <f t="shared" si="65"/>
        <v/>
      </c>
      <c r="AI63" s="1" t="str">
        <f t="shared" si="66"/>
        <v/>
      </c>
      <c r="AJ63" s="1" t="str">
        <f t="shared" si="67"/>
        <v/>
      </c>
      <c r="AK63" s="1" t="str">
        <f t="shared" si="68"/>
        <v/>
      </c>
      <c r="AL63" s="1" t="str">
        <f t="shared" si="69"/>
        <v/>
      </c>
      <c r="AM63" s="1" t="str">
        <f t="shared" si="70"/>
        <v/>
      </c>
      <c r="AN63" s="1" t="str">
        <f t="shared" si="71"/>
        <v/>
      </c>
      <c r="AO63" s="1" t="str">
        <f t="shared" si="72"/>
        <v/>
      </c>
      <c r="AP63" s="1" t="str">
        <f t="shared" si="73"/>
        <v/>
      </c>
      <c r="AQ63" s="1" t="str">
        <f t="shared" si="74"/>
        <v/>
      </c>
      <c r="AU63" s="1" t="str">
        <f t="shared" si="75"/>
        <v/>
      </c>
      <c r="AV63" s="1" t="str">
        <f t="shared" si="76"/>
        <v/>
      </c>
      <c r="AW63" s="1" t="str">
        <f t="shared" si="77"/>
        <v>No factors contributing to greater than 2% upward change.</v>
      </c>
      <c r="AX63" s="1" t="str">
        <f t="shared" si="78"/>
        <v>No factors contributing to greater than 2% downward change.</v>
      </c>
      <c r="AY63" s="1" t="str">
        <f t="shared" si="79"/>
        <v xml:space="preserve">Gone up mainly due to </v>
      </c>
      <c r="AZ63" s="1" t="str">
        <f t="shared" si="80"/>
        <v xml:space="preserve">Gone down mainly due to </v>
      </c>
    </row>
    <row r="64" spans="2:52" x14ac:dyDescent="0.25">
      <c r="B64" s="1" t="s">
        <v>91</v>
      </c>
      <c r="D64" s="1" t="str">
        <f t="shared" si="35"/>
        <v/>
      </c>
      <c r="E64" s="1" t="str">
        <f t="shared" si="36"/>
        <v/>
      </c>
      <c r="F64" s="1" t="str">
        <f t="shared" si="37"/>
        <v/>
      </c>
      <c r="G64" s="1" t="str">
        <f t="shared" si="38"/>
        <v/>
      </c>
      <c r="H64" s="1" t="str">
        <f t="shared" si="39"/>
        <v/>
      </c>
      <c r="I64" s="1" t="str">
        <f t="shared" si="40"/>
        <v/>
      </c>
      <c r="J64" s="1" t="str">
        <f t="shared" si="41"/>
        <v/>
      </c>
      <c r="K64" s="1" t="str">
        <f t="shared" si="42"/>
        <v/>
      </c>
      <c r="L64" s="1" t="str">
        <f t="shared" si="43"/>
        <v/>
      </c>
      <c r="M64" s="1" t="str">
        <f t="shared" si="44"/>
        <v/>
      </c>
      <c r="N64" s="1" t="str">
        <f t="shared" si="45"/>
        <v/>
      </c>
      <c r="O64" s="1" t="str">
        <f t="shared" si="46"/>
        <v/>
      </c>
      <c r="P64" s="1" t="str">
        <f t="shared" si="47"/>
        <v/>
      </c>
      <c r="Q64" s="1" t="str">
        <f t="shared" si="48"/>
        <v/>
      </c>
      <c r="R64" s="1" t="str">
        <f t="shared" si="49"/>
        <v/>
      </c>
      <c r="S64" s="1" t="str">
        <f t="shared" si="50"/>
        <v/>
      </c>
      <c r="T64" s="1" t="str">
        <f t="shared" si="51"/>
        <v/>
      </c>
      <c r="U64" s="1" t="str">
        <f t="shared" si="52"/>
        <v/>
      </c>
      <c r="V64" s="1" t="str">
        <f t="shared" si="53"/>
        <v/>
      </c>
      <c r="W64" s="1" t="str">
        <f t="shared" si="54"/>
        <v/>
      </c>
      <c r="X64" s="1" t="str">
        <f t="shared" si="55"/>
        <v/>
      </c>
      <c r="Y64" s="1" t="str">
        <f t="shared" si="56"/>
        <v/>
      </c>
      <c r="Z64" s="1" t="str">
        <f t="shared" si="57"/>
        <v/>
      </c>
      <c r="AA64" s="1" t="str">
        <f t="shared" si="58"/>
        <v/>
      </c>
      <c r="AB64" s="1" t="str">
        <f t="shared" si="59"/>
        <v/>
      </c>
      <c r="AC64" s="1" t="str">
        <f t="shared" si="60"/>
        <v/>
      </c>
      <c r="AD64" s="1" t="str">
        <f t="shared" si="61"/>
        <v/>
      </c>
      <c r="AE64" s="1" t="str">
        <f t="shared" si="62"/>
        <v/>
      </c>
      <c r="AF64" s="1" t="str">
        <f t="shared" si="63"/>
        <v/>
      </c>
      <c r="AG64" s="1" t="str">
        <f t="shared" si="64"/>
        <v/>
      </c>
      <c r="AH64" s="1" t="str">
        <f t="shared" si="65"/>
        <v/>
      </c>
      <c r="AI64" s="1" t="str">
        <f t="shared" si="66"/>
        <v/>
      </c>
      <c r="AJ64" s="1" t="str">
        <f t="shared" si="67"/>
        <v/>
      </c>
      <c r="AK64" s="1" t="str">
        <f t="shared" si="68"/>
        <v/>
      </c>
      <c r="AL64" s="1" t="str">
        <f t="shared" si="69"/>
        <v/>
      </c>
      <c r="AM64" s="1" t="str">
        <f t="shared" si="70"/>
        <v/>
      </c>
      <c r="AN64" s="1" t="str">
        <f t="shared" si="71"/>
        <v/>
      </c>
      <c r="AO64" s="1" t="str">
        <f t="shared" si="72"/>
        <v/>
      </c>
      <c r="AP64" s="1" t="str">
        <f t="shared" si="73"/>
        <v/>
      </c>
      <c r="AQ64" s="1" t="str">
        <f t="shared" si="74"/>
        <v/>
      </c>
      <c r="AU64" s="1" t="str">
        <f t="shared" si="75"/>
        <v/>
      </c>
      <c r="AV64" s="1" t="str">
        <f t="shared" si="76"/>
        <v/>
      </c>
      <c r="AW64" s="1" t="str">
        <f t="shared" si="77"/>
        <v>No factors contributing to greater than 2% upward change.</v>
      </c>
      <c r="AX64" s="1" t="str">
        <f t="shared" si="78"/>
        <v>No factors contributing to greater than 2% downward change.</v>
      </c>
      <c r="AY64" s="1" t="str">
        <f t="shared" si="79"/>
        <v xml:space="preserve">Gone up mainly due to </v>
      </c>
      <c r="AZ64" s="1" t="str">
        <f t="shared" si="80"/>
        <v xml:space="preserve">Gone down mainly due to </v>
      </c>
    </row>
    <row r="65" spans="2:52" x14ac:dyDescent="0.25">
      <c r="B65" s="1" t="s">
        <v>23</v>
      </c>
      <c r="D65" s="1" t="str">
        <f t="shared" si="35"/>
        <v/>
      </c>
      <c r="E65" s="1" t="str">
        <f t="shared" si="36"/>
        <v/>
      </c>
      <c r="F65" s="1" t="str">
        <f t="shared" si="37"/>
        <v/>
      </c>
      <c r="G65" s="1" t="str">
        <f t="shared" si="38"/>
        <v/>
      </c>
      <c r="H65" s="1" t="str">
        <f t="shared" si="39"/>
        <v/>
      </c>
      <c r="I65" s="1" t="str">
        <f t="shared" si="40"/>
        <v/>
      </c>
      <c r="J65" s="1" t="str">
        <f t="shared" si="41"/>
        <v/>
      </c>
      <c r="K65" s="1" t="str">
        <f t="shared" si="42"/>
        <v/>
      </c>
      <c r="L65" s="1" t="str">
        <f t="shared" si="43"/>
        <v/>
      </c>
      <c r="M65" s="1" t="str">
        <f t="shared" si="44"/>
        <v/>
      </c>
      <c r="N65" s="1" t="str">
        <f t="shared" si="45"/>
        <v/>
      </c>
      <c r="O65" s="1" t="str">
        <f t="shared" si="46"/>
        <v/>
      </c>
      <c r="P65" s="1" t="str">
        <f t="shared" si="47"/>
        <v/>
      </c>
      <c r="Q65" s="1" t="str">
        <f t="shared" si="48"/>
        <v/>
      </c>
      <c r="R65" s="1" t="str">
        <f t="shared" si="49"/>
        <v/>
      </c>
      <c r="S65" s="1" t="str">
        <f t="shared" si="50"/>
        <v/>
      </c>
      <c r="T65" s="1" t="str">
        <f t="shared" si="51"/>
        <v/>
      </c>
      <c r="U65" s="1" t="str">
        <f t="shared" si="52"/>
        <v/>
      </c>
      <c r="V65" s="1" t="str">
        <f t="shared" si="53"/>
        <v/>
      </c>
      <c r="W65" s="1" t="str">
        <f t="shared" si="54"/>
        <v/>
      </c>
      <c r="X65" s="1" t="str">
        <f t="shared" si="55"/>
        <v/>
      </c>
      <c r="Y65" s="1" t="str">
        <f t="shared" si="56"/>
        <v/>
      </c>
      <c r="Z65" s="1" t="str">
        <f t="shared" si="57"/>
        <v/>
      </c>
      <c r="AA65" s="1" t="str">
        <f t="shared" si="58"/>
        <v/>
      </c>
      <c r="AB65" s="1" t="str">
        <f t="shared" si="59"/>
        <v/>
      </c>
      <c r="AC65" s="1" t="str">
        <f t="shared" si="60"/>
        <v/>
      </c>
      <c r="AD65" s="1" t="str">
        <f t="shared" si="61"/>
        <v/>
      </c>
      <c r="AE65" s="1" t="str">
        <f t="shared" si="62"/>
        <v/>
      </c>
      <c r="AF65" s="1" t="str">
        <f t="shared" si="63"/>
        <v/>
      </c>
      <c r="AG65" s="1" t="str">
        <f t="shared" si="64"/>
        <v/>
      </c>
      <c r="AH65" s="1" t="str">
        <f t="shared" si="65"/>
        <v/>
      </c>
      <c r="AI65" s="1" t="str">
        <f t="shared" si="66"/>
        <v/>
      </c>
      <c r="AJ65" s="1" t="str">
        <f t="shared" si="67"/>
        <v/>
      </c>
      <c r="AK65" s="1" t="str">
        <f t="shared" si="68"/>
        <v/>
      </c>
      <c r="AL65" s="1" t="str">
        <f t="shared" si="69"/>
        <v/>
      </c>
      <c r="AM65" s="1" t="str">
        <f t="shared" si="70"/>
        <v/>
      </c>
      <c r="AN65" s="1" t="str">
        <f t="shared" si="71"/>
        <v/>
      </c>
      <c r="AO65" s="1" t="str">
        <f t="shared" si="72"/>
        <v/>
      </c>
      <c r="AP65" s="1" t="str">
        <f t="shared" si="73"/>
        <v/>
      </c>
      <c r="AQ65" s="1" t="str">
        <f t="shared" si="74"/>
        <v>Table 1076: allowed revenue,</v>
      </c>
      <c r="AU65" s="1" t="str">
        <f t="shared" si="75"/>
        <v/>
      </c>
      <c r="AV65" s="1" t="str">
        <f t="shared" si="76"/>
        <v>Table 1076: allowed revenue,</v>
      </c>
      <c r="AW65" s="1" t="str">
        <f t="shared" si="77"/>
        <v>No factors contributing to greater than 2% upward change.</v>
      </c>
      <c r="AX65" s="1" t="str">
        <f t="shared" si="78"/>
        <v>Gone down mainly due to Table 1076: allowed revenue,</v>
      </c>
      <c r="AY65" s="1" t="str">
        <f t="shared" si="79"/>
        <v xml:space="preserve">Gone up mainly due to </v>
      </c>
      <c r="AZ65" s="1" t="str">
        <f t="shared" si="80"/>
        <v>Gone down mainly due to Table 1076: allowed revenue,</v>
      </c>
    </row>
    <row r="66" spans="2:52" x14ac:dyDescent="0.25">
      <c r="B66" s="1" t="s">
        <v>24</v>
      </c>
      <c r="D66" s="1" t="str">
        <f t="shared" ref="D66:D71" si="81">IF(OR(D19="-",D19&lt;0.02),"",D$28&amp;",")</f>
        <v/>
      </c>
      <c r="E66" s="1" t="str">
        <f t="shared" ref="E66:E71" si="82">IF(OR(D19="-",D19&gt;-0.02),"",D$28&amp;",")</f>
        <v/>
      </c>
      <c r="F66" s="1" t="str">
        <f t="shared" ref="F66:F71" si="83">IF(OR(F43="-",F43&lt;0.02),"",F$28&amp;",")</f>
        <v/>
      </c>
      <c r="G66" s="1" t="str">
        <f t="shared" ref="G66:G71" si="84">IF(OR(F43="-",F43&gt;-0.02),"",F$28&amp;",")</f>
        <v/>
      </c>
      <c r="H66" s="1" t="str">
        <f t="shared" ref="H66:H71" si="85">IF(OR(H43="-",H43&lt;0.02),"",H$28&amp;",")</f>
        <v/>
      </c>
      <c r="I66" s="1" t="str">
        <f t="shared" ref="I66:I71" si="86">IF(OR(H43="-",H43&gt;-0.02),"",H$28&amp;",")</f>
        <v/>
      </c>
      <c r="J66" s="1" t="str">
        <f t="shared" ref="J66:J71" si="87">IF(OR(J43="-",J43&lt;0.02),"",J$28&amp;",")</f>
        <v/>
      </c>
      <c r="K66" s="1" t="str">
        <f t="shared" ref="K66:K71" si="88">IF(OR(J43="-",J43&gt;-0.02),"",J$28&amp;",")</f>
        <v/>
      </c>
      <c r="L66" s="1" t="str">
        <f t="shared" ref="L66:L71" si="89">IF(OR(L43="-",L43&lt;0.02),"",L$28&amp;",")</f>
        <v/>
      </c>
      <c r="M66" s="1" t="str">
        <f t="shared" ref="M66:M71" si="90">IF(OR(L43="-",L43&gt;-0.02),"",L$28&amp;",")</f>
        <v/>
      </c>
      <c r="N66" s="1" t="str">
        <f t="shared" ref="N66:N71" si="91">IF(OR(N43="-",N43&lt;0.02),"",N$28&amp;",")</f>
        <v/>
      </c>
      <c r="O66" s="1" t="str">
        <f t="shared" ref="O66:O71" si="92">IF(OR(N43="-",N43&gt;-0.02),"",N$28&amp;",")</f>
        <v/>
      </c>
      <c r="P66" s="1" t="str">
        <f t="shared" ref="P66:P71" si="93">IF(OR(P43="-",P43&lt;0.02),"",P$28&amp;",")</f>
        <v/>
      </c>
      <c r="Q66" s="1" t="str">
        <f t="shared" ref="Q66:Q71" si="94">IF(OR(P43="-",P43&gt;-0.02),"",P$28&amp;",")</f>
        <v/>
      </c>
      <c r="R66" s="1" t="str">
        <f t="shared" ref="R66:R71" si="95">IF(OR(R43="-",R43&lt;0.02),"",R$28&amp;",")</f>
        <v/>
      </c>
      <c r="S66" s="1" t="str">
        <f t="shared" ref="S66:S71" si="96">IF(OR(R43="-",R43&gt;-0.02),"",R$28&amp;",")</f>
        <v/>
      </c>
      <c r="T66" s="1" t="str">
        <f t="shared" ref="T66:T71" si="97">IF(OR(T43="-",T43&lt;0.02),"",T$28&amp;",")</f>
        <v/>
      </c>
      <c r="U66" s="1" t="str">
        <f t="shared" ref="U66:U71" si="98">IF(OR(T43="-",T43&gt;-0.02),"",T$28&amp;",")</f>
        <v/>
      </c>
      <c r="V66" s="1" t="str">
        <f t="shared" ref="V66:V71" si="99">IF(OR(V43="-",V43&lt;0.02),"",V$28&amp;",")</f>
        <v/>
      </c>
      <c r="W66" s="1" t="str">
        <f t="shared" ref="W66:W71" si="100">IF(OR(V43="-",V43&gt;-0.02),"",V$28&amp;",")</f>
        <v/>
      </c>
      <c r="X66" s="1" t="str">
        <f t="shared" ref="X66:X71" si="101">IF(OR(X43="-",X43&lt;0.02),"",X$28&amp;",")</f>
        <v/>
      </c>
      <c r="Y66" s="1" t="str">
        <f t="shared" ref="Y66:Y71" si="102">IF(OR(X43="-",X43&gt;-0.02),"",X$28&amp;",")</f>
        <v/>
      </c>
      <c r="Z66" s="1" t="str">
        <f t="shared" ref="Z66:Z71" si="103">IF(OR(Z43="-",Z43&lt;0.02),"",Z$28&amp;",")</f>
        <v/>
      </c>
      <c r="AA66" s="1" t="str">
        <f t="shared" ref="AA66:AA71" si="104">IF(OR(Z43="-",Z43&gt;-0.02),"",Z$28&amp;",")</f>
        <v/>
      </c>
      <c r="AB66" s="1" t="str">
        <f t="shared" ref="AB66:AB71" si="105">IF(OR(AB43="-",AB43&lt;0.02),"",AB$28&amp;",")</f>
        <v/>
      </c>
      <c r="AC66" s="1" t="str">
        <f t="shared" ref="AC66:AC71" si="106">IF(OR(AB43="-",AB43&gt;-0.02),"",AB$28&amp;",")</f>
        <v/>
      </c>
      <c r="AD66" s="1" t="str">
        <f t="shared" ref="AD66:AD71" si="107">IF(OR(AD43="-",AD43&lt;0.02),"",AD$28&amp;",")</f>
        <v/>
      </c>
      <c r="AE66" s="1" t="str">
        <f t="shared" ref="AE66:AE71" si="108">IF(OR(AD43="-",AD43&gt;-0.02),"",AD$28&amp;",")</f>
        <v/>
      </c>
      <c r="AF66" s="1" t="str">
        <f t="shared" ref="AF66:AF71" si="109">IF(OR(AF43="-",AF43&lt;0.02),"",AF$28&amp;",")</f>
        <v/>
      </c>
      <c r="AG66" s="1" t="str">
        <f t="shared" ref="AG66:AG71" si="110">IF(OR(AF43="-",AF43&gt;-0.02),"",AF$28&amp;",")</f>
        <v/>
      </c>
      <c r="AH66" s="1" t="str">
        <f t="shared" ref="AH66:AH71" si="111">IF(OR(AH43="-",AH43&lt;0.02),"",AH$28&amp;",")</f>
        <v/>
      </c>
      <c r="AI66" s="1" t="str">
        <f t="shared" ref="AI66:AI71" si="112">IF(OR(AH43="-",AH43&gt;-0.02),"",AH$28&amp;",")</f>
        <v/>
      </c>
      <c r="AJ66" s="1" t="str">
        <f t="shared" ref="AJ66:AJ71" si="113">IF(OR(AJ43="-",AJ43&lt;0.02),"",AJ$28&amp;",")</f>
        <v/>
      </c>
      <c r="AK66" s="1" t="str">
        <f t="shared" ref="AK66:AK71" si="114">IF(OR(AJ43="-",AJ43&gt;-0.02),"",AJ$28&amp;",")</f>
        <v/>
      </c>
      <c r="AL66" s="1" t="str">
        <f t="shared" ref="AL66:AL71" si="115">IF(OR(AL43="-",AL43&lt;0.02),"",AL$28&amp;",")</f>
        <v/>
      </c>
      <c r="AM66" s="1" t="str">
        <f t="shared" ref="AM66:AM71" si="116">IF(OR(AL43="-",AL43&gt;-0.02),"",AL$28&amp;",")</f>
        <v/>
      </c>
      <c r="AN66" s="1" t="str">
        <f t="shared" ref="AN66:AN71" si="117">IF(OR(AN43="-",AN43&lt;0.02),"",AN$28&amp;",")</f>
        <v/>
      </c>
      <c r="AO66" s="1" t="str">
        <f t="shared" ref="AO66:AO71" si="118">IF(OR(AN43="-",AN43&gt;-0.02),"",AN$28&amp;",")</f>
        <v/>
      </c>
      <c r="AP66" s="1" t="str">
        <f t="shared" ref="AP66:AP71" si="119">IF(OR(AP43="-",AP43&lt;0.02),"",AP$28&amp;",")</f>
        <v/>
      </c>
      <c r="AQ66" s="1" t="str">
        <f t="shared" ref="AQ66:AQ71" si="120">IF(OR(AP43="-",AP43&gt;-0.02),"",AP$28&amp;",")</f>
        <v>Table 1076: allowed revenue,</v>
      </c>
      <c r="AU66" s="1" t="str">
        <f t="shared" ref="AU66" si="121">D66&amp;F66&amp;H66&amp;J66&amp;L66&amp;N66&amp;P66&amp;R66&amp;T66&amp;V66&amp;X66&amp;Z66&amp;AB66&amp;AD66&amp;AF66&amp;AH66&amp;AJ66&amp;AL66&amp;AN66&amp;AP66</f>
        <v/>
      </c>
      <c r="AV66" s="1" t="str">
        <f t="shared" ref="AV66" si="122">E66&amp;G66&amp;I66&amp;K66&amp;M66&amp;O66&amp;Q66&amp;S66&amp;U66&amp;W66&amp;Y66&amp;AA66&amp;AC66&amp;AE66&amp;AG66&amp;AI66&amp;AK66&amp;AM66&amp;AO66&amp;AQ66</f>
        <v>Table 1076: allowed revenue,</v>
      </c>
      <c r="AW66" s="1" t="str">
        <f t="shared" ref="AW66" si="123">IF(AU66="","No factors contributing to greater than 2% upward change.",AY66)</f>
        <v>No factors contributing to greater than 2% upward change.</v>
      </c>
      <c r="AX66" s="1" t="str">
        <f t="shared" ref="AX66" si="124">IF(AV66="","No factors contributing to greater than 2% downward change.",AZ66)</f>
        <v>Gone down mainly due to Table 1076: allowed revenue,</v>
      </c>
      <c r="AY66" s="1" t="str">
        <f t="shared" ref="AY66" si="125">"Gone up mainly due to "&amp;AU66</f>
        <v xml:space="preserve">Gone up mainly due to </v>
      </c>
      <c r="AZ66" s="1" t="str">
        <f t="shared" ref="AZ66" si="126">"Gone down mainly due to "&amp;AV66</f>
        <v>Gone down mainly due to Table 1076: allowed revenue,</v>
      </c>
    </row>
    <row r="67" spans="2:52" x14ac:dyDescent="0.25">
      <c r="B67" s="1" t="s">
        <v>25</v>
      </c>
      <c r="D67" s="1" t="str">
        <f t="shared" si="81"/>
        <v/>
      </c>
      <c r="E67" s="1" t="str">
        <f t="shared" si="82"/>
        <v/>
      </c>
      <c r="F67" s="1" t="str">
        <f t="shared" si="83"/>
        <v/>
      </c>
      <c r="G67" s="1" t="str">
        <f t="shared" si="84"/>
        <v/>
      </c>
      <c r="H67" s="1" t="str">
        <f t="shared" si="85"/>
        <v/>
      </c>
      <c r="I67" s="1" t="str">
        <f t="shared" si="86"/>
        <v/>
      </c>
      <c r="J67" s="1" t="str">
        <f t="shared" si="87"/>
        <v/>
      </c>
      <c r="K67" s="1" t="str">
        <f t="shared" si="88"/>
        <v/>
      </c>
      <c r="L67" s="1" t="str">
        <f t="shared" si="89"/>
        <v/>
      </c>
      <c r="M67" s="1" t="str">
        <f t="shared" si="90"/>
        <v/>
      </c>
      <c r="N67" s="1" t="str">
        <f t="shared" si="91"/>
        <v/>
      </c>
      <c r="O67" s="1" t="str">
        <f t="shared" si="92"/>
        <v/>
      </c>
      <c r="P67" s="1" t="str">
        <f t="shared" si="93"/>
        <v/>
      </c>
      <c r="Q67" s="1" t="str">
        <f t="shared" si="94"/>
        <v/>
      </c>
      <c r="R67" s="1" t="str">
        <f t="shared" si="95"/>
        <v/>
      </c>
      <c r="S67" s="1" t="str">
        <f t="shared" si="96"/>
        <v/>
      </c>
      <c r="T67" s="1" t="str">
        <f t="shared" si="97"/>
        <v/>
      </c>
      <c r="U67" s="1" t="str">
        <f t="shared" si="98"/>
        <v/>
      </c>
      <c r="V67" s="1" t="str">
        <f t="shared" si="99"/>
        <v>Table 1041: load characteristics (Load Factor),</v>
      </c>
      <c r="W67" s="1" t="str">
        <f t="shared" si="100"/>
        <v/>
      </c>
      <c r="X67" s="1" t="str">
        <f t="shared" si="101"/>
        <v/>
      </c>
      <c r="Y67" s="1" t="str">
        <f t="shared" si="102"/>
        <v/>
      </c>
      <c r="Z67" s="1" t="str">
        <f t="shared" si="103"/>
        <v/>
      </c>
      <c r="AA67" s="1" t="str">
        <f t="shared" si="104"/>
        <v/>
      </c>
      <c r="AB67" s="1" t="str">
        <f t="shared" si="105"/>
        <v/>
      </c>
      <c r="AC67" s="1" t="str">
        <f t="shared" si="106"/>
        <v/>
      </c>
      <c r="AD67" s="1" t="str">
        <f t="shared" si="107"/>
        <v/>
      </c>
      <c r="AE67" s="1" t="str">
        <f t="shared" si="108"/>
        <v/>
      </c>
      <c r="AF67" s="1" t="str">
        <f t="shared" si="109"/>
        <v/>
      </c>
      <c r="AG67" s="1" t="str">
        <f t="shared" si="110"/>
        <v/>
      </c>
      <c r="AH67" s="1" t="str">
        <f t="shared" si="111"/>
        <v/>
      </c>
      <c r="AI67" s="1" t="str">
        <f t="shared" si="112"/>
        <v/>
      </c>
      <c r="AJ67" s="1" t="str">
        <f t="shared" si="113"/>
        <v/>
      </c>
      <c r="AK67" s="1" t="str">
        <f t="shared" si="114"/>
        <v/>
      </c>
      <c r="AL67" s="1" t="str">
        <f t="shared" si="115"/>
        <v/>
      </c>
      <c r="AM67" s="1" t="str">
        <f t="shared" si="116"/>
        <v/>
      </c>
      <c r="AN67" s="1" t="str">
        <f t="shared" si="117"/>
        <v/>
      </c>
      <c r="AO67" s="1" t="str">
        <f t="shared" si="118"/>
        <v/>
      </c>
      <c r="AP67" s="1" t="str">
        <f t="shared" si="119"/>
        <v/>
      </c>
      <c r="AQ67" s="1" t="str">
        <f t="shared" si="120"/>
        <v>Table 1076: allowed revenue,</v>
      </c>
      <c r="AU67" s="1" t="str">
        <f t="shared" si="75"/>
        <v>Table 1041: load characteristics (Load Factor),</v>
      </c>
      <c r="AV67" s="1" t="str">
        <f t="shared" si="76"/>
        <v>Table 1076: allowed revenue,</v>
      </c>
      <c r="AW67" s="1" t="str">
        <f t="shared" si="77"/>
        <v>Gone up mainly due to Table 1041: load characteristics (Load Factor),</v>
      </c>
      <c r="AX67" s="1" t="str">
        <f t="shared" si="78"/>
        <v>Gone down mainly due to Table 1076: allowed revenue,</v>
      </c>
      <c r="AY67" s="1" t="str">
        <f t="shared" si="79"/>
        <v>Gone up mainly due to Table 1041: load characteristics (Load Factor),</v>
      </c>
      <c r="AZ67" s="1" t="str">
        <f t="shared" si="80"/>
        <v>Gone down mainly due to Table 1076: allowed revenue,</v>
      </c>
    </row>
    <row r="68" spans="2:52" x14ac:dyDescent="0.25">
      <c r="B68" s="1" t="s">
        <v>78</v>
      </c>
      <c r="D68" s="1" t="str">
        <f t="shared" si="81"/>
        <v/>
      </c>
      <c r="E68" s="1" t="str">
        <f t="shared" si="82"/>
        <v/>
      </c>
      <c r="F68" s="1" t="str">
        <f t="shared" si="83"/>
        <v/>
      </c>
      <c r="G68" s="1" t="str">
        <f t="shared" si="84"/>
        <v/>
      </c>
      <c r="H68" s="1" t="str">
        <f t="shared" si="85"/>
        <v/>
      </c>
      <c r="I68" s="1" t="str">
        <f t="shared" si="86"/>
        <v/>
      </c>
      <c r="J68" s="1" t="str">
        <f t="shared" si="87"/>
        <v/>
      </c>
      <c r="K68" s="1" t="str">
        <f t="shared" si="88"/>
        <v/>
      </c>
      <c r="L68" s="1" t="str">
        <f t="shared" si="89"/>
        <v/>
      </c>
      <c r="M68" s="1" t="str">
        <f t="shared" si="90"/>
        <v/>
      </c>
      <c r="N68" s="1" t="str">
        <f t="shared" si="91"/>
        <v/>
      </c>
      <c r="O68" s="1" t="str">
        <f t="shared" si="92"/>
        <v/>
      </c>
      <c r="P68" s="1" t="str">
        <f t="shared" si="93"/>
        <v/>
      </c>
      <c r="Q68" s="1" t="str">
        <f t="shared" si="94"/>
        <v/>
      </c>
      <c r="R68" s="1" t="str">
        <f t="shared" si="95"/>
        <v/>
      </c>
      <c r="S68" s="1" t="str">
        <f t="shared" si="96"/>
        <v/>
      </c>
      <c r="T68" s="1" t="str">
        <f t="shared" si="97"/>
        <v/>
      </c>
      <c r="U68" s="1" t="str">
        <f t="shared" si="98"/>
        <v/>
      </c>
      <c r="V68" s="1" t="str">
        <f t="shared" si="99"/>
        <v>Table 1041: load characteristics (Load Factor),</v>
      </c>
      <c r="W68" s="1" t="str">
        <f t="shared" si="100"/>
        <v/>
      </c>
      <c r="X68" s="1" t="str">
        <f t="shared" si="101"/>
        <v/>
      </c>
      <c r="Y68" s="1" t="str">
        <f t="shared" si="102"/>
        <v>Table 1041: load characteristics (Coincidence Factor),</v>
      </c>
      <c r="Z68" s="1" t="str">
        <f t="shared" si="103"/>
        <v/>
      </c>
      <c r="AA68" s="1" t="str">
        <f t="shared" si="104"/>
        <v/>
      </c>
      <c r="AB68" s="1" t="str">
        <f t="shared" si="105"/>
        <v/>
      </c>
      <c r="AC68" s="1" t="str">
        <f t="shared" si="106"/>
        <v/>
      </c>
      <c r="AD68" s="1" t="str">
        <f t="shared" si="107"/>
        <v/>
      </c>
      <c r="AE68" s="1" t="str">
        <f t="shared" si="108"/>
        <v/>
      </c>
      <c r="AF68" s="1" t="str">
        <f t="shared" si="109"/>
        <v/>
      </c>
      <c r="AG68" s="1" t="str">
        <f t="shared" si="110"/>
        <v/>
      </c>
      <c r="AH68" s="1" t="str">
        <f t="shared" si="111"/>
        <v/>
      </c>
      <c r="AI68" s="1" t="str">
        <f t="shared" si="112"/>
        <v/>
      </c>
      <c r="AJ68" s="1" t="str">
        <f t="shared" si="113"/>
        <v/>
      </c>
      <c r="AK68" s="1" t="str">
        <f t="shared" si="114"/>
        <v/>
      </c>
      <c r="AL68" s="1" t="str">
        <f t="shared" si="115"/>
        <v/>
      </c>
      <c r="AM68" s="1" t="str">
        <f t="shared" si="116"/>
        <v/>
      </c>
      <c r="AN68" s="1" t="str">
        <f t="shared" si="117"/>
        <v/>
      </c>
      <c r="AO68" s="1" t="str">
        <f t="shared" si="118"/>
        <v/>
      </c>
      <c r="AP68" s="1" t="str">
        <f t="shared" si="119"/>
        <v/>
      </c>
      <c r="AQ68" s="1" t="str">
        <f t="shared" si="120"/>
        <v>Table 1076: allowed revenue,</v>
      </c>
      <c r="AU68" s="1" t="str">
        <f t="shared" si="75"/>
        <v>Table 1041: load characteristics (Load Factor),</v>
      </c>
      <c r="AV68" s="1" t="str">
        <f t="shared" si="76"/>
        <v>Table 1041: load characteristics (Coincidence Factor),Table 1076: allowed revenue,</v>
      </c>
      <c r="AW68" s="1" t="str">
        <f t="shared" si="77"/>
        <v>Gone up mainly due to Table 1041: load characteristics (Load Factor),</v>
      </c>
      <c r="AX68" s="1" t="str">
        <f t="shared" si="78"/>
        <v>Gone down mainly due to Table 1041: load characteristics (Coincidence Factor),Table 1076: allowed revenue,</v>
      </c>
      <c r="AY68" s="1" t="str">
        <f t="shared" si="79"/>
        <v>Gone up mainly due to Table 1041: load characteristics (Load Factor),</v>
      </c>
      <c r="AZ68" s="1" t="str">
        <f t="shared" si="80"/>
        <v>Gone down mainly due to Table 1041: load characteristics (Coincidence Factor),Table 1076: allowed revenue,</v>
      </c>
    </row>
    <row r="69" spans="2:52" x14ac:dyDescent="0.25">
      <c r="B69" s="1" t="s">
        <v>79</v>
      </c>
      <c r="D69" s="1" t="str">
        <f t="shared" si="81"/>
        <v/>
      </c>
      <c r="E69" s="1" t="str">
        <f t="shared" si="82"/>
        <v/>
      </c>
      <c r="F69" s="1" t="str">
        <f t="shared" si="83"/>
        <v/>
      </c>
      <c r="G69" s="1" t="str">
        <f t="shared" si="84"/>
        <v/>
      </c>
      <c r="H69" s="1" t="str">
        <f t="shared" si="85"/>
        <v/>
      </c>
      <c r="I69" s="1" t="str">
        <f t="shared" si="86"/>
        <v/>
      </c>
      <c r="J69" s="1" t="str">
        <f t="shared" si="87"/>
        <v/>
      </c>
      <c r="K69" s="1" t="str">
        <f t="shared" si="88"/>
        <v/>
      </c>
      <c r="L69" s="1" t="str">
        <f t="shared" si="89"/>
        <v/>
      </c>
      <c r="M69" s="1" t="str">
        <f t="shared" si="90"/>
        <v/>
      </c>
      <c r="N69" s="1" t="str">
        <f t="shared" si="91"/>
        <v/>
      </c>
      <c r="O69" s="1" t="str">
        <f t="shared" si="92"/>
        <v/>
      </c>
      <c r="P69" s="1" t="str">
        <f t="shared" si="93"/>
        <v/>
      </c>
      <c r="Q69" s="1" t="str">
        <f t="shared" si="94"/>
        <v/>
      </c>
      <c r="R69" s="1" t="str">
        <f t="shared" si="95"/>
        <v/>
      </c>
      <c r="S69" s="1" t="str">
        <f t="shared" si="96"/>
        <v/>
      </c>
      <c r="T69" s="1" t="str">
        <f t="shared" si="97"/>
        <v/>
      </c>
      <c r="U69" s="1" t="str">
        <f t="shared" si="98"/>
        <v/>
      </c>
      <c r="V69" s="1" t="str">
        <f t="shared" si="99"/>
        <v>Table 1041: load characteristics (Load Factor),</v>
      </c>
      <c r="W69" s="1" t="str">
        <f t="shared" si="100"/>
        <v/>
      </c>
      <c r="X69" s="1" t="str">
        <f t="shared" si="101"/>
        <v/>
      </c>
      <c r="Y69" s="1" t="str">
        <f t="shared" si="102"/>
        <v>Table 1041: load characteristics (Coincidence Factor),</v>
      </c>
      <c r="Z69" s="1" t="str">
        <f t="shared" si="103"/>
        <v/>
      </c>
      <c r="AA69" s="1" t="str">
        <f t="shared" si="104"/>
        <v/>
      </c>
      <c r="AB69" s="1" t="str">
        <f t="shared" si="105"/>
        <v/>
      </c>
      <c r="AC69" s="1" t="str">
        <f t="shared" si="106"/>
        <v/>
      </c>
      <c r="AD69" s="1" t="str">
        <f t="shared" si="107"/>
        <v/>
      </c>
      <c r="AE69" s="1" t="str">
        <f t="shared" si="108"/>
        <v/>
      </c>
      <c r="AF69" s="1" t="str">
        <f t="shared" si="109"/>
        <v/>
      </c>
      <c r="AG69" s="1" t="str">
        <f t="shared" si="110"/>
        <v/>
      </c>
      <c r="AH69" s="1" t="str">
        <f t="shared" si="111"/>
        <v/>
      </c>
      <c r="AI69" s="1" t="str">
        <f t="shared" si="112"/>
        <v/>
      </c>
      <c r="AJ69" s="1" t="str">
        <f t="shared" si="113"/>
        <v/>
      </c>
      <c r="AK69" s="1" t="str">
        <f t="shared" si="114"/>
        <v/>
      </c>
      <c r="AL69" s="1" t="str">
        <f t="shared" si="115"/>
        <v/>
      </c>
      <c r="AM69" s="1" t="str">
        <f t="shared" si="116"/>
        <v/>
      </c>
      <c r="AN69" s="1" t="str">
        <f t="shared" si="117"/>
        <v/>
      </c>
      <c r="AO69" s="1" t="str">
        <f t="shared" si="118"/>
        <v/>
      </c>
      <c r="AP69" s="1" t="str">
        <f t="shared" si="119"/>
        <v/>
      </c>
      <c r="AQ69" s="1" t="str">
        <f t="shared" si="120"/>
        <v>Table 1076: allowed revenue,</v>
      </c>
      <c r="AU69" s="1" t="str">
        <f t="shared" si="75"/>
        <v>Table 1041: load characteristics (Load Factor),</v>
      </c>
      <c r="AV69" s="1" t="str">
        <f t="shared" si="76"/>
        <v>Table 1041: load characteristics (Coincidence Factor),Table 1076: allowed revenue,</v>
      </c>
      <c r="AW69" s="1" t="str">
        <f t="shared" si="77"/>
        <v>Gone up mainly due to Table 1041: load characteristics (Load Factor),</v>
      </c>
      <c r="AX69" s="1" t="str">
        <f t="shared" si="78"/>
        <v>Gone down mainly due to Table 1041: load characteristics (Coincidence Factor),Table 1076: allowed revenue,</v>
      </c>
      <c r="AY69" s="1" t="str">
        <f t="shared" si="79"/>
        <v>Gone up mainly due to Table 1041: load characteristics (Load Factor),</v>
      </c>
      <c r="AZ69" s="1" t="str">
        <f t="shared" si="80"/>
        <v>Gone down mainly due to Table 1041: load characteristics (Coincidence Factor),Table 1076: allowed revenue,</v>
      </c>
    </row>
    <row r="70" spans="2:52" x14ac:dyDescent="0.25">
      <c r="B70" s="1" t="s">
        <v>80</v>
      </c>
      <c r="D70" s="1" t="str">
        <f t="shared" si="81"/>
        <v/>
      </c>
      <c r="E70" s="1" t="str">
        <f t="shared" si="82"/>
        <v/>
      </c>
      <c r="F70" s="1" t="str">
        <f t="shared" si="83"/>
        <v/>
      </c>
      <c r="G70" s="1" t="str">
        <f t="shared" si="84"/>
        <v/>
      </c>
      <c r="H70" s="1" t="str">
        <f t="shared" si="85"/>
        <v/>
      </c>
      <c r="I70" s="1" t="str">
        <f t="shared" si="86"/>
        <v/>
      </c>
      <c r="J70" s="1" t="str">
        <f t="shared" si="87"/>
        <v/>
      </c>
      <c r="K70" s="1" t="str">
        <f t="shared" si="88"/>
        <v/>
      </c>
      <c r="L70" s="1" t="str">
        <f t="shared" si="89"/>
        <v/>
      </c>
      <c r="M70" s="1" t="str">
        <f t="shared" si="90"/>
        <v/>
      </c>
      <c r="N70" s="1" t="str">
        <f t="shared" si="91"/>
        <v/>
      </c>
      <c r="O70" s="1" t="str">
        <f t="shared" si="92"/>
        <v/>
      </c>
      <c r="P70" s="1" t="str">
        <f t="shared" si="93"/>
        <v/>
      </c>
      <c r="Q70" s="1" t="str">
        <f t="shared" si="94"/>
        <v/>
      </c>
      <c r="R70" s="1" t="str">
        <f t="shared" si="95"/>
        <v/>
      </c>
      <c r="S70" s="1" t="str">
        <f t="shared" si="96"/>
        <v/>
      </c>
      <c r="T70" s="1" t="str">
        <f t="shared" si="97"/>
        <v/>
      </c>
      <c r="U70" s="1" t="str">
        <f t="shared" si="98"/>
        <v/>
      </c>
      <c r="V70" s="1" t="str">
        <f t="shared" si="99"/>
        <v>Table 1041: load characteristics (Load Factor),</v>
      </c>
      <c r="W70" s="1" t="str">
        <f t="shared" si="100"/>
        <v/>
      </c>
      <c r="X70" s="1" t="str">
        <f t="shared" si="101"/>
        <v/>
      </c>
      <c r="Y70" s="1" t="str">
        <f t="shared" si="102"/>
        <v>Table 1041: load characteristics (Coincidence Factor),</v>
      </c>
      <c r="Z70" s="1" t="str">
        <f t="shared" si="103"/>
        <v/>
      </c>
      <c r="AA70" s="1" t="str">
        <f t="shared" si="104"/>
        <v/>
      </c>
      <c r="AB70" s="1" t="str">
        <f t="shared" si="105"/>
        <v/>
      </c>
      <c r="AC70" s="1" t="str">
        <f t="shared" si="106"/>
        <v/>
      </c>
      <c r="AD70" s="1" t="str">
        <f t="shared" si="107"/>
        <v/>
      </c>
      <c r="AE70" s="1" t="str">
        <f t="shared" si="108"/>
        <v/>
      </c>
      <c r="AF70" s="1" t="str">
        <f t="shared" si="109"/>
        <v/>
      </c>
      <c r="AG70" s="1" t="str">
        <f t="shared" si="110"/>
        <v/>
      </c>
      <c r="AH70" s="1" t="str">
        <f t="shared" si="111"/>
        <v/>
      </c>
      <c r="AI70" s="1" t="str">
        <f t="shared" si="112"/>
        <v/>
      </c>
      <c r="AJ70" s="1" t="str">
        <f t="shared" si="113"/>
        <v/>
      </c>
      <c r="AK70" s="1" t="str">
        <f t="shared" si="114"/>
        <v/>
      </c>
      <c r="AL70" s="1" t="str">
        <f t="shared" si="115"/>
        <v/>
      </c>
      <c r="AM70" s="1" t="str">
        <f t="shared" si="116"/>
        <v/>
      </c>
      <c r="AN70" s="1" t="str">
        <f t="shared" si="117"/>
        <v/>
      </c>
      <c r="AO70" s="1" t="str">
        <f t="shared" si="118"/>
        <v/>
      </c>
      <c r="AP70" s="1" t="str">
        <f t="shared" si="119"/>
        <v/>
      </c>
      <c r="AQ70" s="1" t="str">
        <f t="shared" si="120"/>
        <v>Table 1076: allowed revenue,</v>
      </c>
      <c r="AU70" s="1" t="str">
        <f t="shared" si="75"/>
        <v>Table 1041: load characteristics (Load Factor),</v>
      </c>
      <c r="AV70" s="1" t="str">
        <f t="shared" si="76"/>
        <v>Table 1041: load characteristics (Coincidence Factor),Table 1076: allowed revenue,</v>
      </c>
      <c r="AW70" s="1" t="str">
        <f t="shared" si="77"/>
        <v>Gone up mainly due to Table 1041: load characteristics (Load Factor),</v>
      </c>
      <c r="AX70" s="1" t="str">
        <f t="shared" si="78"/>
        <v>Gone down mainly due to Table 1041: load characteristics (Coincidence Factor),Table 1076: allowed revenue,</v>
      </c>
      <c r="AY70" s="1" t="str">
        <f t="shared" si="79"/>
        <v>Gone up mainly due to Table 1041: load characteristics (Load Factor),</v>
      </c>
      <c r="AZ70" s="1" t="str">
        <f t="shared" si="80"/>
        <v>Gone down mainly due to Table 1041: load characteristics (Coincidence Factor),Table 1076: allowed revenue,</v>
      </c>
    </row>
    <row r="71" spans="2:52" x14ac:dyDescent="0.25">
      <c r="B71" s="1" t="s">
        <v>81</v>
      </c>
      <c r="D71" s="1" t="str">
        <f t="shared" si="81"/>
        <v/>
      </c>
      <c r="E71" s="1" t="str">
        <f t="shared" si="82"/>
        <v/>
      </c>
      <c r="F71" s="1" t="str">
        <f t="shared" si="83"/>
        <v/>
      </c>
      <c r="G71" s="1" t="str">
        <f t="shared" si="84"/>
        <v/>
      </c>
      <c r="H71" s="1" t="str">
        <f t="shared" si="85"/>
        <v/>
      </c>
      <c r="I71" s="1" t="str">
        <f t="shared" si="86"/>
        <v/>
      </c>
      <c r="J71" s="1" t="str">
        <f t="shared" si="87"/>
        <v/>
      </c>
      <c r="K71" s="1" t="str">
        <f t="shared" si="88"/>
        <v/>
      </c>
      <c r="L71" s="1" t="str">
        <f t="shared" si="89"/>
        <v/>
      </c>
      <c r="M71" s="1" t="str">
        <f t="shared" si="90"/>
        <v/>
      </c>
      <c r="N71" s="1" t="str">
        <f t="shared" si="91"/>
        <v/>
      </c>
      <c r="O71" s="1" t="str">
        <f t="shared" si="92"/>
        <v/>
      </c>
      <c r="P71" s="1" t="str">
        <f t="shared" si="93"/>
        <v/>
      </c>
      <c r="Q71" s="1" t="str">
        <f t="shared" si="94"/>
        <v/>
      </c>
      <c r="R71" s="1" t="str">
        <f t="shared" si="95"/>
        <v/>
      </c>
      <c r="S71" s="1" t="str">
        <f t="shared" si="96"/>
        <v/>
      </c>
      <c r="T71" s="1" t="str">
        <f t="shared" si="97"/>
        <v/>
      </c>
      <c r="U71" s="1" t="str">
        <f t="shared" si="98"/>
        <v/>
      </c>
      <c r="V71" s="1" t="str">
        <f t="shared" si="99"/>
        <v>Table 1041: load characteristics (Load Factor),</v>
      </c>
      <c r="W71" s="1" t="str">
        <f t="shared" si="100"/>
        <v/>
      </c>
      <c r="X71" s="1" t="str">
        <f t="shared" si="101"/>
        <v/>
      </c>
      <c r="Y71" s="1" t="str">
        <f t="shared" si="102"/>
        <v>Table 1041: load characteristics (Coincidence Factor),</v>
      </c>
      <c r="Z71" s="1" t="str">
        <f t="shared" si="103"/>
        <v/>
      </c>
      <c r="AA71" s="1" t="str">
        <f t="shared" si="104"/>
        <v/>
      </c>
      <c r="AB71" s="1" t="str">
        <f t="shared" si="105"/>
        <v/>
      </c>
      <c r="AC71" s="1" t="str">
        <f t="shared" si="106"/>
        <v>Table 1059: Otex,</v>
      </c>
      <c r="AD71" s="1" t="str">
        <f t="shared" si="107"/>
        <v/>
      </c>
      <c r="AE71" s="1" t="str">
        <f t="shared" si="108"/>
        <v/>
      </c>
      <c r="AF71" s="1" t="str">
        <f t="shared" si="109"/>
        <v/>
      </c>
      <c r="AG71" s="1" t="str">
        <f t="shared" si="110"/>
        <v>Table 1061/1062: TPR data,</v>
      </c>
      <c r="AH71" s="1" t="str">
        <f t="shared" si="111"/>
        <v/>
      </c>
      <c r="AI71" s="1" t="str">
        <f t="shared" si="112"/>
        <v/>
      </c>
      <c r="AJ71" s="1" t="str">
        <f t="shared" si="113"/>
        <v/>
      </c>
      <c r="AK71" s="1" t="str">
        <f t="shared" si="114"/>
        <v/>
      </c>
      <c r="AL71" s="1" t="str">
        <f t="shared" si="115"/>
        <v/>
      </c>
      <c r="AM71" s="1" t="str">
        <f t="shared" si="116"/>
        <v/>
      </c>
      <c r="AN71" s="1" t="str">
        <f t="shared" si="117"/>
        <v/>
      </c>
      <c r="AO71" s="1" t="str">
        <f t="shared" si="118"/>
        <v/>
      </c>
      <c r="AP71" s="1" t="str">
        <f t="shared" si="119"/>
        <v/>
      </c>
      <c r="AQ71" s="1" t="str">
        <f t="shared" si="120"/>
        <v>Table 1076: allowed revenue,</v>
      </c>
      <c r="AU71" s="1" t="str">
        <f t="shared" si="75"/>
        <v>Table 1041: load characteristics (Load Factor),</v>
      </c>
      <c r="AV71" s="1" t="str">
        <f t="shared" si="76"/>
        <v>Table 1041: load characteristics (Coincidence Factor),Table 1059: Otex,Table 1061/1062: TPR data,Table 1076: allowed revenue,</v>
      </c>
      <c r="AW71" s="1" t="str">
        <f t="shared" si="77"/>
        <v>Gone up mainly due to Table 1041: load characteristics (Load Factor),</v>
      </c>
      <c r="AX71" s="1" t="str">
        <f t="shared" si="78"/>
        <v>Gone down mainly due to Table 1041: load characteristics (Coincidence Factor),Table 1059: Otex,Table 1061/1062: TPR data,Table 1076: allowed revenue,</v>
      </c>
      <c r="AY71" s="1" t="str">
        <f t="shared" si="79"/>
        <v>Gone up mainly due to Table 1041: load characteristics (Load Factor),</v>
      </c>
      <c r="AZ71" s="1" t="str">
        <f t="shared" si="80"/>
        <v>Gone down mainly due to Table 1041: load characteristics (Coincidence Factor),Table 1059: Otex,Table 1061/1062: TPR data,Table 1076: allowed revenue,</v>
      </c>
    </row>
    <row r="72" spans="2:52" x14ac:dyDescent="0.25">
      <c r="B72" s="1" t="s">
        <v>26</v>
      </c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3" sqref="C13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95</v>
      </c>
    </row>
    <row r="4" spans="1:17" ht="45.75" customHeight="1" x14ac:dyDescent="0.2">
      <c r="B4" s="67" t="s">
        <v>77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35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 t="s">
        <v>49</v>
      </c>
      <c r="Q5" s="48" t="s">
        <v>50</v>
      </c>
    </row>
    <row r="6" spans="1:17" ht="28.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VLOOKUP($B6,[2]Tariffs!$A:$I,4,FALSE)</f>
        <v>2.161</v>
      </c>
      <c r="F6" s="44">
        <f>VLOOKUP($B6,[2]Tariffs!$A$1:$I$65536,5,FALSE)</f>
        <v>0</v>
      </c>
      <c r="G6" s="44">
        <f>VLOOKUP($B6,[2]Tariffs!$A$1:$I$65536,6,FALSE)</f>
        <v>0</v>
      </c>
      <c r="H6" s="44">
        <f>VLOOKUP($B6,[2]Tariffs!$A$1:$I$65536,7,FALSE)</f>
        <v>3.44</v>
      </c>
      <c r="I6" s="44">
        <f>VLOOKUP($B6,[2]Tariffs!$A$1:$I$65536,8,FALSE)</f>
        <v>0</v>
      </c>
      <c r="J6" s="44">
        <f>VLOOKUP($B6,[2]Tariffs!$A$1:$I$65536,9,FALSE)</f>
        <v>0</v>
      </c>
      <c r="K6" s="44">
        <f>I6</f>
        <v>0</v>
      </c>
      <c r="L6" s="49"/>
      <c r="M6" s="47">
        <f>VLOOKUP(B6,[2]Summary!$A$1:$I$65536,9,FALSE)</f>
        <v>2.5036542816058933</v>
      </c>
      <c r="N6" s="47">
        <f>VLOOKUP(B6,[3]Summary!$A$1:$P$65536,9,FALSE)</f>
        <v>2.717139427008715</v>
      </c>
      <c r="O6" s="50">
        <f>M6/N6-1</f>
        <v>-7.8569816212135435E-2</v>
      </c>
      <c r="P6" s="51">
        <f>VLOOKUP(B6,[2]Summary!$A$1:$IJ$65536,10,FALSE)</f>
        <v>91.993623191862412</v>
      </c>
      <c r="Q6" s="52" t="str">
        <f>'Detailed Breakdown'!AW54&amp;" and "&amp;'Detailed Breakdown'!AX54</f>
        <v>No factors contributing to greater than 2% upward change. and Gone down mainly due to Table 1076: allowed revenue,</v>
      </c>
    </row>
    <row r="7" spans="1:17" ht="42.75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VLOOKUP($B7,[2]Tariffs!$A:$I,4,FALSE)</f>
        <v>2.431</v>
      </c>
      <c r="F7" s="44">
        <f>VLOOKUP($B7,[2]Tariffs!$A$1:$I$65536,5,FALSE)</f>
        <v>6.6000000000000003E-2</v>
      </c>
      <c r="G7" s="44">
        <f>VLOOKUP($B7,[2]Tariffs!$A$1:$I$65536,6,FALSE)</f>
        <v>0</v>
      </c>
      <c r="H7" s="44">
        <f>VLOOKUP($B7,[2]Tariffs!$A$1:$I$65536,7,FALSE)</f>
        <v>3.44</v>
      </c>
      <c r="I7" s="44">
        <f>VLOOKUP($B7,[2]Tariffs!$A$1:$I$65536,8,FALSE)</f>
        <v>0</v>
      </c>
      <c r="J7" s="44">
        <f>VLOOKUP($B7,[2]Tariffs!$A$1:$I$65536,9,FALSE)</f>
        <v>0</v>
      </c>
      <c r="K7" s="44">
        <f t="shared" ref="K7:K31" si="0">I7</f>
        <v>0</v>
      </c>
      <c r="L7" s="49"/>
      <c r="M7" s="47">
        <f>VLOOKUP(B7,[2]Summary!$A$1:$I$65536,9,FALSE)</f>
        <v>1.6034143277246917</v>
      </c>
      <c r="N7" s="47">
        <f>VLOOKUP(B7,[3]Summary!$A$1:$P$65536,9,FALSE)</f>
        <v>1.8059574454526388</v>
      </c>
      <c r="O7" s="50">
        <f t="shared" ref="O7:O31" si="1">M7/N7-1</f>
        <v>-0.11215276319934686</v>
      </c>
      <c r="P7" s="51">
        <f>VLOOKUP(B7,[2]Summary!$A$1:$IJ$65536,10,FALSE)</f>
        <v>92.13412518527754</v>
      </c>
      <c r="Q7" s="52" t="str">
        <f>'Detailed Breakdown'!AW55&amp;" and "&amp;'Detailed Breakdown'!AX55</f>
        <v>Gone up mainly due to Table 1053: volumes and mpans etc forecast, and Gone down mainly due to Table 1041: load characteristics (Load Factor),Table 1076: allowed revenue,</v>
      </c>
    </row>
    <row r="8" spans="1:17" ht="28.5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VLOOKUP($B8,[2]Tariffs!$A:$I,4,FALSE)</f>
        <v>0.17799999999999999</v>
      </c>
      <c r="F8" s="44">
        <f>VLOOKUP($B8,[2]Tariffs!$A$1:$I$65536,5,FALSE)</f>
        <v>0</v>
      </c>
      <c r="G8" s="44">
        <f>VLOOKUP($B8,[2]Tariffs!$A$1:$I$65536,6,FALSE)</f>
        <v>0</v>
      </c>
      <c r="H8" s="44">
        <f>VLOOKUP($B8,[2]Tariffs!$A$1:$I$65536,7,FALSE)</f>
        <v>0</v>
      </c>
      <c r="I8" s="44">
        <f>VLOOKUP($B8,[2]Tariffs!$A$1:$I$65536,8,FALSE)</f>
        <v>0</v>
      </c>
      <c r="J8" s="44">
        <f>VLOOKUP($B8,[2]Tariffs!$A$1:$I$65536,9,FALSE)</f>
        <v>0</v>
      </c>
      <c r="K8" s="44">
        <f t="shared" si="0"/>
        <v>0</v>
      </c>
      <c r="L8" s="49"/>
      <c r="M8" s="47">
        <f>VLOOKUP(B8,[2]Summary!$A$1:$I$65536,9,FALSE)</f>
        <v>0.17799999999999999</v>
      </c>
      <c r="N8" s="47">
        <f>VLOOKUP(B8,[3]Summary!$A$1:$P$65536,9,FALSE)</f>
        <v>0.18099999999999999</v>
      </c>
      <c r="O8" s="50">
        <f t="shared" si="1"/>
        <v>-1.6574585635359185E-2</v>
      </c>
      <c r="P8" s="51" t="str">
        <f>VLOOKUP(B8,[2]Summary!$A$1:$IJ$65536,10,FALSE)</f>
        <v/>
      </c>
      <c r="Q8" s="52" t="str">
        <f>'Detailed Breakdown'!AW56&amp;" and "&amp;'Detailed Breakdown'!AX56</f>
        <v>No factors contributing to greater than 2% upward change. and Gone down mainly due to Table 1076: allowed revenue,</v>
      </c>
    </row>
    <row r="9" spans="1:17" ht="42.7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VLOOKUP($B9,[2]Tariffs!$A:$I,4,FALSE)</f>
        <v>1.8029999999999999</v>
      </c>
      <c r="F9" s="44">
        <f>VLOOKUP($B9,[2]Tariffs!$A$1:$I$65536,5,FALSE)</f>
        <v>0</v>
      </c>
      <c r="G9" s="44">
        <f>VLOOKUP($B9,[2]Tariffs!$A$1:$I$65536,6,FALSE)</f>
        <v>0</v>
      </c>
      <c r="H9" s="44">
        <f>VLOOKUP($B9,[2]Tariffs!$A$1:$I$65536,7,FALSE)</f>
        <v>5.89</v>
      </c>
      <c r="I9" s="44">
        <f>VLOOKUP($B9,[2]Tariffs!$A$1:$I$65536,8,FALSE)</f>
        <v>0</v>
      </c>
      <c r="J9" s="44">
        <f>VLOOKUP($B9,[2]Tariffs!$A$1:$I$65536,9,FALSE)</f>
        <v>0</v>
      </c>
      <c r="K9" s="44">
        <f t="shared" si="0"/>
        <v>0</v>
      </c>
      <c r="L9" s="49"/>
      <c r="M9" s="47">
        <f>VLOOKUP(B9,[2]Summary!$A$1:$I$65536,9,FALSE)</f>
        <v>1.984228337491871</v>
      </c>
      <c r="N9" s="47">
        <f>VLOOKUP(B9,[3]Summary!$A$1:$P$65536,9,FALSE)</f>
        <v>2.1511863903370694</v>
      </c>
      <c r="O9" s="50">
        <f t="shared" si="1"/>
        <v>-7.7612081219534779E-2</v>
      </c>
      <c r="P9" s="51">
        <f>VLOOKUP(B9,[2]Summary!$A$1:$IJ$65536,10,FALSE)</f>
        <v>236.02712773638902</v>
      </c>
      <c r="Q9" s="52" t="str">
        <f>'Detailed Breakdown'!AW57&amp;" and "&amp;'Detailed Breakdown'!AX57</f>
        <v>Gone up mainly due to Table 1041: load characteristics (Coincidence Factor), and Gone down mainly due to Table 1041: load characteristics (Load Factor),Table 1076: allowed revenue,</v>
      </c>
    </row>
    <row r="10" spans="1:17" ht="42.75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VLOOKUP($B10,[2]Tariffs!$A:$I,4,FALSE)</f>
        <v>2.1429999999999998</v>
      </c>
      <c r="F10" s="44">
        <f>VLOOKUP($B10,[2]Tariffs!$A$1:$I$65536,5,FALSE)</f>
        <v>6.0999999999999999E-2</v>
      </c>
      <c r="G10" s="44">
        <f>VLOOKUP($B10,[2]Tariffs!$A$1:$I$65536,6,FALSE)</f>
        <v>0</v>
      </c>
      <c r="H10" s="44">
        <f>VLOOKUP($B10,[2]Tariffs!$A$1:$I$65536,7,FALSE)</f>
        <v>5.89</v>
      </c>
      <c r="I10" s="44">
        <f>VLOOKUP($B10,[2]Tariffs!$A$1:$I$65536,8,FALSE)</f>
        <v>0</v>
      </c>
      <c r="J10" s="44">
        <f>VLOOKUP($B10,[2]Tariffs!$A$1:$I$65536,9,FALSE)</f>
        <v>0</v>
      </c>
      <c r="K10" s="44">
        <f t="shared" si="0"/>
        <v>0</v>
      </c>
      <c r="L10" s="49"/>
      <c r="M10" s="47">
        <f>VLOOKUP(B10,[2]Summary!$A$1:$I$65536,9,FALSE)</f>
        <v>1.6164612982499578</v>
      </c>
      <c r="N10" s="47">
        <f>VLOOKUP(B10,[3]Summary!$A$1:$P$65536,9,FALSE)</f>
        <v>1.7281162557989846</v>
      </c>
      <c r="O10" s="50">
        <f t="shared" si="1"/>
        <v>-6.4610790607605217E-2</v>
      </c>
      <c r="P10" s="51">
        <f>VLOOKUP(B10,[2]Summary!$A$1:$IJ$65536,10,FALSE)</f>
        <v>341.42085410763644</v>
      </c>
      <c r="Q10" s="52" t="str">
        <f>'Detailed Breakdown'!AW58&amp;" and "&amp;'Detailed Breakdown'!AX58</f>
        <v>Gone up mainly due to Table 1041: load characteristics (Coincidence Factor), and Gone down mainly due to Table 1041: load characteristics (Load Factor),Table 1076: allowed revenue,</v>
      </c>
    </row>
    <row r="11" spans="1:17" ht="42.75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VLOOKUP($B11,[2]Tariffs!$A:$I,4,FALSE)</f>
        <v>0.318</v>
      </c>
      <c r="F11" s="44">
        <f>VLOOKUP($B11,[2]Tariffs!$A$1:$I$65536,5,FALSE)</f>
        <v>0</v>
      </c>
      <c r="G11" s="44">
        <f>VLOOKUP($B11,[2]Tariffs!$A$1:$I$65536,6,FALSE)</f>
        <v>0</v>
      </c>
      <c r="H11" s="44">
        <f>VLOOKUP($B11,[2]Tariffs!$A$1:$I$65536,7,FALSE)</f>
        <v>0</v>
      </c>
      <c r="I11" s="44">
        <f>VLOOKUP($B11,[2]Tariffs!$A$1:$I$65536,8,FALSE)</f>
        <v>0</v>
      </c>
      <c r="J11" s="44">
        <f>VLOOKUP($B11,[2]Tariffs!$A$1:$I$65536,9,FALSE)</f>
        <v>0</v>
      </c>
      <c r="K11" s="44">
        <f t="shared" si="0"/>
        <v>0</v>
      </c>
      <c r="L11" s="49"/>
      <c r="M11" s="47">
        <f>VLOOKUP(B11,[2]Summary!$A$1:$I$65536,9,FALSE)</f>
        <v>0.31799999999999995</v>
      </c>
      <c r="N11" s="47">
        <f>VLOOKUP(B11,[3]Summary!$A$1:$P$65536,9,FALSE)</f>
        <v>0.318</v>
      </c>
      <c r="O11" s="50">
        <f t="shared" si="1"/>
        <v>0</v>
      </c>
      <c r="P11" s="51" t="str">
        <f>VLOOKUP(B11,[2]Summary!$A$1:$IJ$65536,10,FALSE)</f>
        <v/>
      </c>
      <c r="Q11" s="52" t="str">
        <f>'Detailed Breakdown'!AW59&amp;" and "&amp;'Detailed Breakdown'!AX59</f>
        <v>Gone up mainly due to Table 1041: load characteristics (Load Factor),Table 1061/1062: TPR data, and Gone down mainly due to Table 1076: allowed revenue,</v>
      </c>
    </row>
    <row r="12" spans="1:17" ht="28.5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VLOOKUP($B12,[2]Tariffs!$A:$I,4,FALSE)</f>
        <v>2.0819999999999999</v>
      </c>
      <c r="F12" s="44">
        <f>VLOOKUP($B12,[2]Tariffs!$A$1:$I$65536,5,FALSE)</f>
        <v>5.7000000000000002E-2</v>
      </c>
      <c r="G12" s="44">
        <f>VLOOKUP($B12,[2]Tariffs!$A$1:$I$65536,6,FALSE)</f>
        <v>0</v>
      </c>
      <c r="H12" s="44">
        <f>VLOOKUP($B12,[2]Tariffs!$A$1:$I$65536,7,FALSE)</f>
        <v>29.01</v>
      </c>
      <c r="I12" s="44">
        <f>VLOOKUP($B12,[2]Tariffs!$A$1:$I$65536,8,FALSE)</f>
        <v>0</v>
      </c>
      <c r="J12" s="44">
        <f>VLOOKUP($B12,[2]Tariffs!$A$1:$I$65536,9,FALSE)</f>
        <v>0</v>
      </c>
      <c r="K12" s="44">
        <f t="shared" si="0"/>
        <v>0</v>
      </c>
      <c r="L12" s="49"/>
      <c r="M12" s="47">
        <f>VLOOKUP(B12,[2]Summary!$A$1:$I$65536,9,FALSE)</f>
        <v>1.8053123067042027</v>
      </c>
      <c r="N12" s="47">
        <f>VLOOKUP(B12,[3]Summary!$A$1:$P$65536,9,FALSE)</f>
        <v>1.9284689266465487</v>
      </c>
      <c r="O12" s="50">
        <f t="shared" si="1"/>
        <v>-6.3862382349351821E-2</v>
      </c>
      <c r="P12" s="51">
        <f>VLOOKUP(B12,[2]Summary!$A$1:$IJ$65536,10,FALSE)</f>
        <v>1540.4247925804559</v>
      </c>
      <c r="Q12" s="52" t="str">
        <f>'Detailed Breakdown'!AW60&amp;" and "&amp;'Detailed Breakdown'!AX60</f>
        <v>No factors contributing to greater than 2% upward change. and Gone down mainly due to Table 1076: allowed revenue,</v>
      </c>
    </row>
    <row r="13" spans="1:17" ht="42.75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VLOOKUP($B13,[2]Tariffs!$A:$I,4,FALSE)</f>
        <v>2.0630000000000002</v>
      </c>
      <c r="F13" s="44">
        <f>VLOOKUP($B13,[2]Tariffs!$A$1:$I$65536,5,FALSE)</f>
        <v>0.05</v>
      </c>
      <c r="G13" s="44">
        <f>VLOOKUP($B13,[2]Tariffs!$A$1:$I$65536,6,FALSE)</f>
        <v>0</v>
      </c>
      <c r="H13" s="44">
        <f>VLOOKUP($B13,[2]Tariffs!$A$1:$I$65536,7,FALSE)</f>
        <v>28.44</v>
      </c>
      <c r="I13" s="44">
        <f>VLOOKUP($B13,[2]Tariffs!$A$1:$I$65536,8,FALSE)</f>
        <v>0</v>
      </c>
      <c r="J13" s="44">
        <f>VLOOKUP($B13,[2]Tariffs!$A$1:$I$65536,9,FALSE)</f>
        <v>0</v>
      </c>
      <c r="K13" s="44">
        <f t="shared" si="0"/>
        <v>0</v>
      </c>
      <c r="L13" s="49"/>
      <c r="M13" s="47">
        <f>VLOOKUP(B13,[2]Summary!$A$1:$I$65536,9,FALSE)</f>
        <v>1.654090967502267</v>
      </c>
      <c r="N13" s="47">
        <f>VLOOKUP(B13,[3]Summary!$A$1:$P$65536,9,FALSE)</f>
        <v>1.7231557006967908</v>
      </c>
      <c r="O13" s="50">
        <f t="shared" si="1"/>
        <v>-4.0080378787939019E-2</v>
      </c>
      <c r="P13" s="51">
        <f>VLOOKUP(B13,[2]Summary!$A$1:$IJ$65536,10,FALSE)</f>
        <v>1354.298559399007</v>
      </c>
      <c r="Q13" s="52" t="str">
        <f>'Detailed Breakdown'!AW61&amp;" and "&amp;'Detailed Breakdown'!AX61</f>
        <v>Gone up mainly due to Table 1041: load characteristics (Coincidence Factor), and Gone down mainly due to Table 1053: volumes and mpans etc forecast,Table 1076: allowed revenue,</v>
      </c>
    </row>
    <row r="14" spans="1:17" ht="42.75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VLOOKUP($B14,[2]Tariffs!$A:$I,4,FALSE)</f>
        <v>1.2170000000000001</v>
      </c>
      <c r="F14" s="44">
        <f>VLOOKUP($B14,[2]Tariffs!$A$1:$I$65536,5,FALSE)</f>
        <v>1.2E-2</v>
      </c>
      <c r="G14" s="44">
        <f>VLOOKUP($B14,[2]Tariffs!$A$1:$I$65536,6,FALSE)</f>
        <v>0</v>
      </c>
      <c r="H14" s="44">
        <f>VLOOKUP($B14,[2]Tariffs!$A$1:$I$65536,7,FALSE)</f>
        <v>274.45999999999998</v>
      </c>
      <c r="I14" s="44">
        <f>VLOOKUP($B14,[2]Tariffs!$A$1:$I$65536,8,FALSE)</f>
        <v>0</v>
      </c>
      <c r="J14" s="44">
        <f>VLOOKUP($B14,[2]Tariffs!$A$1:$I$65536,9,FALSE)</f>
        <v>0</v>
      </c>
      <c r="K14" s="44">
        <f t="shared" si="0"/>
        <v>0</v>
      </c>
      <c r="L14" s="49"/>
      <c r="M14" s="47">
        <f>VLOOKUP(B14,[2]Summary!$A$1:$I$65536,9,FALSE)</f>
        <v>1.5748701769332394</v>
      </c>
      <c r="N14" s="47">
        <f>VLOOKUP(B14,[3]Summary!$A$1:$P$65536,9,FALSE)</f>
        <v>1.6430509814658063</v>
      </c>
      <c r="O14" s="50">
        <f t="shared" si="1"/>
        <v>-4.1496463166189268E-2</v>
      </c>
      <c r="P14" s="51">
        <f>VLOOKUP(B14,[2]Summary!$A$1:$IJ$65536,10,FALSE)</f>
        <v>2516.0917423054098</v>
      </c>
      <c r="Q14" s="52" t="str">
        <f>'Detailed Breakdown'!AW62&amp;" and "&amp;'Detailed Breakdown'!AX62</f>
        <v>Gone up mainly due to Table 1041: load characteristics (Coincidence Factor), and Gone down mainly due to Table 1041: load characteristics (Load Factor),Table 1076: allowed revenue,</v>
      </c>
    </row>
    <row r="15" spans="1:17" ht="28.5" x14ac:dyDescent="0.2">
      <c r="A15" s="40"/>
      <c r="B15" s="41" t="s">
        <v>23</v>
      </c>
      <c r="C15" s="42"/>
      <c r="D15" s="43">
        <f>VLOOKUP($B15,[1]Tariffs!$A$15:$I$42,3,FALSE)</f>
        <v>0</v>
      </c>
      <c r="E15" s="44">
        <f>VLOOKUP($B15,[2]Tariffs!$A:$I,4,FALSE)</f>
        <v>10.096</v>
      </c>
      <c r="F15" s="44">
        <f>VLOOKUP($B15,[2]Tariffs!$A$1:$I$65536,5,FALSE)</f>
        <v>0.59899999999999998</v>
      </c>
      <c r="G15" s="44">
        <f>VLOOKUP($B15,[2]Tariffs!$A$1:$I$65536,6,FALSE)</f>
        <v>3.9E-2</v>
      </c>
      <c r="H15" s="44">
        <f>VLOOKUP($B15,[2]Tariffs!$A$1:$I$65536,7,FALSE)</f>
        <v>8.31</v>
      </c>
      <c r="I15" s="44">
        <f>VLOOKUP($B15,[2]Tariffs!$A$1:$I$65536,8,FALSE)</f>
        <v>3.17</v>
      </c>
      <c r="J15" s="44">
        <f>VLOOKUP($B15,[2]Tariffs!$A$1:$I$65536,9,FALSE)</f>
        <v>0.36599999999999999</v>
      </c>
      <c r="K15" s="44">
        <f t="shared" si="0"/>
        <v>3.17</v>
      </c>
      <c r="L15" s="54"/>
      <c r="M15" s="47">
        <f>VLOOKUP(B15,[2]Summary!$A$1:$I$65536,9,FALSE)</f>
        <v>2.0452195230149557</v>
      </c>
      <c r="N15" s="47">
        <f>VLOOKUP(B15,[3]Summary!$A$1:$P$65536,9,FALSE)</f>
        <v>2.1481820961051028</v>
      </c>
      <c r="O15" s="50">
        <f t="shared" si="1"/>
        <v>-4.7930095533721184E-2</v>
      </c>
      <c r="P15" s="51">
        <f>VLOOKUP(B15,[2]Summary!$A$1:$IJ$65536,10,FALSE)</f>
        <v>6210.54288196179</v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24</v>
      </c>
      <c r="C16" s="42"/>
      <c r="D16" s="43">
        <f>VLOOKUP($B16,[1]Tariffs!$A$15:$I$42,3,FALSE)</f>
        <v>0</v>
      </c>
      <c r="E16" s="44">
        <f>VLOOKUP($B16,[2]Tariffs!$A:$I,4,FALSE)</f>
        <v>8.5649999999999995</v>
      </c>
      <c r="F16" s="44">
        <f>VLOOKUP($B16,[2]Tariffs!$A$1:$I$65536,5,FALSE)</f>
        <v>0.48699999999999999</v>
      </c>
      <c r="G16" s="44">
        <f>VLOOKUP($B16,[2]Tariffs!$A$1:$I$65536,6,FALSE)</f>
        <v>2.1999999999999999E-2</v>
      </c>
      <c r="H16" s="44">
        <f>VLOOKUP($B16,[2]Tariffs!$A$1:$I$65536,7,FALSE)</f>
        <v>6.28</v>
      </c>
      <c r="I16" s="44">
        <f>VLOOKUP($B16,[2]Tariffs!$A$1:$I$65536,8,FALSE)</f>
        <v>4.16</v>
      </c>
      <c r="J16" s="44">
        <f>VLOOKUP($B16,[2]Tariffs!$A$1:$I$65536,9,FALSE)</f>
        <v>0.3</v>
      </c>
      <c r="K16" s="44">
        <f t="shared" si="0"/>
        <v>4.16</v>
      </c>
      <c r="L16" s="54"/>
      <c r="M16" s="47">
        <f>VLOOKUP(B16,[2]Summary!$A$1:$I$65536,9,FALSE)</f>
        <v>2.2824644803021665</v>
      </c>
      <c r="N16" s="47">
        <f>VLOOKUP(B16,[3]Summary!$A$1:$P$65536,9,FALSE)</f>
        <v>2.2187864923152527</v>
      </c>
      <c r="O16" s="50">
        <f t="shared" si="1"/>
        <v>2.8699466220594827E-2</v>
      </c>
      <c r="P16" s="51">
        <f>VLOOKUP(B16,[2]Summary!$A$1:$IJ$65536,10,FALSE)</f>
        <v>14080.135889937055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25</v>
      </c>
      <c r="C17" s="42"/>
      <c r="D17" s="43">
        <f>VLOOKUP($B17,[1]Tariffs!$A$15:$I$42,3,FALSE)</f>
        <v>0</v>
      </c>
      <c r="E17" s="44">
        <f>VLOOKUP($B17,[2]Tariffs!$A:$I,4,FALSE)</f>
        <v>6.2350000000000003</v>
      </c>
      <c r="F17" s="44">
        <f>VLOOKUP($B17,[2]Tariffs!$A$1:$I$65536,5,FALSE)</f>
        <v>0.32600000000000001</v>
      </c>
      <c r="G17" s="44">
        <f>VLOOKUP($B17,[2]Tariffs!$A$1:$I$65536,6,FALSE)</f>
        <v>0.01</v>
      </c>
      <c r="H17" s="44">
        <f>VLOOKUP($B17,[2]Tariffs!$A$1:$I$65536,7,FALSE)</f>
        <v>63.14</v>
      </c>
      <c r="I17" s="44">
        <f>VLOOKUP($B17,[2]Tariffs!$A$1:$I$65536,8,FALSE)</f>
        <v>4.62</v>
      </c>
      <c r="J17" s="44">
        <f>VLOOKUP($B17,[2]Tariffs!$A$1:$I$65536,9,FALSE)</f>
        <v>0.19700000000000001</v>
      </c>
      <c r="K17" s="44">
        <f t="shared" si="0"/>
        <v>4.62</v>
      </c>
      <c r="L17" s="54"/>
      <c r="M17" s="47">
        <f>VLOOKUP(B17,[2]Summary!$A$1:$I$65536,9,FALSE)</f>
        <v>1.4053624762438597</v>
      </c>
      <c r="N17" s="47">
        <f>VLOOKUP(B17,[3]Summary!$A$1:$P$65536,9,FALSE)</f>
        <v>1.4558251184713125</v>
      </c>
      <c r="O17" s="50">
        <f t="shared" si="1"/>
        <v>-3.4662571477294568E-2</v>
      </c>
      <c r="P17" s="51">
        <f>VLOOKUP(B17,[2]Summary!$A$1:$IJ$65536,10,FALSE)</f>
        <v>29727.211529673245</v>
      </c>
      <c r="Q17" s="52" t="str">
        <f>'Detailed Breakdown'!AW65&amp;" and "&amp;'Detailed Breakdown'!AX65</f>
        <v>No factors contributing to greater than 2% upward change. and Gone down mainly due to Table 1076: allowed revenue,</v>
      </c>
    </row>
    <row r="18" spans="1:17" x14ac:dyDescent="0.2">
      <c r="A18" s="40"/>
      <c r="B18" s="41"/>
      <c r="C18" s="42"/>
      <c r="D18" s="43"/>
      <c r="E18" s="44"/>
      <c r="F18" s="44"/>
      <c r="G18" s="44"/>
      <c r="H18" s="44"/>
      <c r="I18" s="44"/>
      <c r="J18" s="44"/>
      <c r="K18" s="44"/>
      <c r="L18" s="54"/>
      <c r="M18" s="47"/>
      <c r="N18" s="47"/>
      <c r="O18" s="50"/>
      <c r="P18" s="51"/>
      <c r="Q18" s="52"/>
    </row>
    <row r="19" spans="1:17" ht="28.5" x14ac:dyDescent="0.2">
      <c r="A19" s="40"/>
      <c r="B19" s="41" t="s">
        <v>78</v>
      </c>
      <c r="C19" s="42"/>
      <c r="D19" s="43">
        <f>VLOOKUP($B19,[1]Tariffs!$A$15:$I$42,3,FALSE)</f>
        <v>8</v>
      </c>
      <c r="E19" s="44">
        <f>VLOOKUP($B19,[2]Tariffs!$A:$I,4,FALSE)</f>
        <v>1.907</v>
      </c>
      <c r="F19" s="44">
        <f>VLOOKUP($B19,[2]Tariffs!$A$1:$I$65536,5,FALSE)</f>
        <v>0</v>
      </c>
      <c r="G19" s="44">
        <f>VLOOKUP($B19,[2]Tariffs!$A$1:$I$65536,6,FALSE)</f>
        <v>0</v>
      </c>
      <c r="H19" s="44">
        <f>VLOOKUP($B19,[2]Tariffs!$A$1:$I$65536,7,FALSE)</f>
        <v>0</v>
      </c>
      <c r="I19" s="44">
        <f>VLOOKUP($B19,[2]Tariffs!$A$1:$I$65536,8,FALSE)</f>
        <v>0</v>
      </c>
      <c r="J19" s="44">
        <f>VLOOKUP($B19,[2]Tariffs!$A$1:$I$65536,9,FALSE)</f>
        <v>0</v>
      </c>
      <c r="K19" s="44">
        <f t="shared" si="0"/>
        <v>0</v>
      </c>
      <c r="L19" s="54"/>
      <c r="M19" s="47">
        <f>VLOOKUP(B19,[2]Summary!$A$1:$I$65536,9,FALSE)</f>
        <v>1.9070000000000003</v>
      </c>
      <c r="N19" s="47">
        <f>VLOOKUP(B19,[3]Summary!$A$1:$P$65536,9,FALSE)</f>
        <v>2.0209999999999999</v>
      </c>
      <c r="O19" s="50">
        <f t="shared" si="1"/>
        <v>-5.6407718951014152E-2</v>
      </c>
      <c r="P19" s="51">
        <f>VLOOKUP(B19,[2]Summary!$A$1:$IJ$65536,10,FALSE)</f>
        <v>1154.5225511891049</v>
      </c>
      <c r="Q19" s="52" t="str">
        <f>'Detailed Breakdown'!AW67&amp;" and "&amp;'Detailed Breakdown'!AX67</f>
        <v>Gone up mainly due to Table 1041: load characteristics (Load Factor), and Gone down mainly due to Table 1076: allowed revenue,</v>
      </c>
    </row>
    <row r="20" spans="1:17" ht="42.75" x14ac:dyDescent="0.2">
      <c r="A20" s="40"/>
      <c r="B20" s="41" t="s">
        <v>79</v>
      </c>
      <c r="C20" s="42"/>
      <c r="D20" s="43">
        <f>VLOOKUP($B20,[1]Tariffs!$A$15:$I$42,3,FALSE)</f>
        <v>1</v>
      </c>
      <c r="E20" s="44">
        <f>VLOOKUP($B20,[2]Tariffs!$A:$I,4,FALSE)</f>
        <v>2.4470000000000001</v>
      </c>
      <c r="F20" s="44">
        <f>VLOOKUP($B20,[2]Tariffs!$A$1:$I$65536,5,FALSE)</f>
        <v>0</v>
      </c>
      <c r="G20" s="44">
        <f>VLOOKUP($B20,[2]Tariffs!$A$1:$I$65536,6,FALSE)</f>
        <v>0</v>
      </c>
      <c r="H20" s="44">
        <f>VLOOKUP($B20,[2]Tariffs!$A$1:$I$65536,7,FALSE)</f>
        <v>0</v>
      </c>
      <c r="I20" s="44">
        <f>VLOOKUP($B20,[2]Tariffs!$A$1:$I$65536,8,FALSE)</f>
        <v>0</v>
      </c>
      <c r="J20" s="44">
        <f>VLOOKUP($B20,[2]Tariffs!$A$1:$I$65536,9,FALSE)</f>
        <v>0</v>
      </c>
      <c r="K20" s="44">
        <f t="shared" si="0"/>
        <v>0</v>
      </c>
      <c r="L20" s="54"/>
      <c r="M20" s="47">
        <f>VLOOKUP(B20,[2]Summary!$A$1:$I$65536,9,FALSE)</f>
        <v>2.4470000000000001</v>
      </c>
      <c r="N20" s="47">
        <f>VLOOKUP(B20,[3]Summary!$A$1:$P$65536,9,FALSE)</f>
        <v>2.6240000000000001</v>
      </c>
      <c r="O20" s="50">
        <f t="shared" si="1"/>
        <v>-6.7454268292682973E-2</v>
      </c>
      <c r="P20" s="51">
        <f>VLOOKUP(B20,[2]Summary!$A$1:$IJ$65536,10,FALSE)</f>
        <v>946.12271148543596</v>
      </c>
      <c r="Q20" s="52" t="str">
        <f>'Detailed Breakdown'!AW68&amp;" and "&amp;'Detailed Breakdown'!AX68</f>
        <v>Gone up mainly due to Table 1041: load characteristics (Load Factor), and Gone down mainly due to Table 1041: load characteristics (Coincidence Factor),Table 1076: allowed revenue,</v>
      </c>
    </row>
    <row r="21" spans="1:17" ht="42.75" x14ac:dyDescent="0.2">
      <c r="A21" s="40"/>
      <c r="B21" s="41" t="s">
        <v>80</v>
      </c>
      <c r="C21" s="42"/>
      <c r="D21" s="43">
        <f>VLOOKUP($B21,[1]Tariffs!$A$15:$I$42,3,FALSE)</f>
        <v>1</v>
      </c>
      <c r="E21" s="44">
        <f>VLOOKUP($B21,[2]Tariffs!$A:$I,4,FALSE)</f>
        <v>4.0069999999999997</v>
      </c>
      <c r="F21" s="44">
        <f>VLOOKUP($B21,[2]Tariffs!$A$1:$I$65536,5,FALSE)</f>
        <v>0</v>
      </c>
      <c r="G21" s="44">
        <f>VLOOKUP($B21,[2]Tariffs!$A$1:$I$65536,6,FALSE)</f>
        <v>0</v>
      </c>
      <c r="H21" s="44">
        <f>VLOOKUP($B21,[2]Tariffs!$A$1:$I$65536,7,FALSE)</f>
        <v>0</v>
      </c>
      <c r="I21" s="44">
        <f>VLOOKUP($B21,[2]Tariffs!$A$1:$I$65536,8,FALSE)</f>
        <v>0</v>
      </c>
      <c r="J21" s="44">
        <f>VLOOKUP($B21,[2]Tariffs!$A$1:$I$65536,9,FALSE)</f>
        <v>0</v>
      </c>
      <c r="K21" s="44">
        <f t="shared" si="0"/>
        <v>0</v>
      </c>
      <c r="L21" s="54"/>
      <c r="M21" s="47">
        <f>VLOOKUP(B21,[2]Summary!$A$1:$I$65536,9,FALSE)</f>
        <v>4.0069999999999997</v>
      </c>
      <c r="N21" s="47">
        <f>VLOOKUP(B21,[3]Summary!$A$1:$P$65536,9,FALSE)</f>
        <v>4.4009999999999998</v>
      </c>
      <c r="O21" s="50">
        <f t="shared" si="1"/>
        <v>-8.952510793001589E-2</v>
      </c>
      <c r="P21" s="51">
        <f>VLOOKUP(B21,[2]Summary!$A$1:$IJ$65536,10,FALSE)</f>
        <v>207.32337105332246</v>
      </c>
      <c r="Q21" s="52" t="str">
        <f>'Detailed Breakdown'!AW69&amp;" and "&amp;'Detailed Breakdown'!AX69</f>
        <v>Gone up mainly due to Table 1041: load characteristics (Load Factor), and Gone down mainly due to Table 1041: load characteristics (Coincidence Factor),Table 1076: allowed revenue,</v>
      </c>
    </row>
    <row r="22" spans="1:17" x14ac:dyDescent="0.2">
      <c r="A22" s="40"/>
      <c r="B22" s="41" t="s">
        <v>81</v>
      </c>
      <c r="C22" s="42"/>
      <c r="D22" s="43">
        <f>VLOOKUP($B22,[1]Tariffs!$A$15:$I$42,3,FALSE)</f>
        <v>1</v>
      </c>
      <c r="E22" s="44">
        <f>VLOOKUP($B22,[2]Tariffs!$A:$I,4,FALSE)</f>
        <v>1.44</v>
      </c>
      <c r="F22" s="44">
        <f>VLOOKUP($B22,[2]Tariffs!$A$1:$I$65536,5,FALSE)</f>
        <v>0</v>
      </c>
      <c r="G22" s="44">
        <f>VLOOKUP($B22,[2]Tariffs!$A$1:$I$65536,6,FALSE)</f>
        <v>0</v>
      </c>
      <c r="H22" s="44">
        <f>VLOOKUP($B22,[2]Tariffs!$A$1:$I$65536,7,FALSE)</f>
        <v>0</v>
      </c>
      <c r="I22" s="44">
        <f>VLOOKUP($B22,[2]Tariffs!$A$1:$I$65536,8,FALSE)</f>
        <v>0</v>
      </c>
      <c r="J22" s="44">
        <f>VLOOKUP($B22,[2]Tariffs!$A$1:$I$65536,9,FALSE)</f>
        <v>0</v>
      </c>
      <c r="K22" s="44">
        <f t="shared" si="0"/>
        <v>0</v>
      </c>
      <c r="L22" s="49"/>
      <c r="M22" s="47">
        <f>VLOOKUP(B22,[2]Summary!$A$1:$I$65536,9,FALSE)</f>
        <v>1.44</v>
      </c>
      <c r="N22" s="47">
        <f>VLOOKUP(B22,[3]Summary!$A$1:$P$65536,9,FALSE)</f>
        <v>1.577</v>
      </c>
      <c r="O22" s="50">
        <f t="shared" si="1"/>
        <v>-8.6873811033608139E-2</v>
      </c>
      <c r="P22" s="51">
        <f>VLOOKUP(B22,[2]Summary!$A$1:$IJ$65536,10,FALSE)</f>
        <v>1785.5061224312849</v>
      </c>
      <c r="Q22" s="52"/>
    </row>
    <row r="23" spans="1:17" ht="57" x14ac:dyDescent="0.2">
      <c r="A23" s="40"/>
      <c r="B23" s="41" t="s">
        <v>26</v>
      </c>
      <c r="C23" s="42"/>
      <c r="D23" s="43">
        <f>VLOOKUP($B23,[1]Tariffs!$A$15:$I$42,3,FALSE)</f>
        <v>0</v>
      </c>
      <c r="E23" s="44">
        <f>VLOOKUP($B23,[2]Tariffs!$A:$I,4,FALSE)</f>
        <v>36.179000000000002</v>
      </c>
      <c r="F23" s="44">
        <f>VLOOKUP($B23,[2]Tariffs!$A$1:$I$65536,5,FALSE)</f>
        <v>1.206</v>
      </c>
      <c r="G23" s="44">
        <f>VLOOKUP($B23,[2]Tariffs!$A$1:$I$65536,6,FALSE)</f>
        <v>0.65</v>
      </c>
      <c r="H23" s="44">
        <f>VLOOKUP($B23,[2]Tariffs!$A$1:$I$65536,7,FALSE)</f>
        <v>0</v>
      </c>
      <c r="I23" s="44">
        <f>VLOOKUP($B23,[2]Tariffs!$A$1:$I$65536,8,FALSE)</f>
        <v>0</v>
      </c>
      <c r="J23" s="44">
        <f>VLOOKUP($B23,[2]Tariffs!$A$1:$I$65536,9,FALSE)</f>
        <v>0</v>
      </c>
      <c r="K23" s="44">
        <f t="shared" si="0"/>
        <v>0</v>
      </c>
      <c r="L23" s="49"/>
      <c r="M23" s="47">
        <f>VLOOKUP(B23,[2]Summary!$A$1:$I$65536,9,FALSE)</f>
        <v>2.4295904997441999</v>
      </c>
      <c r="N23" s="47">
        <f>VLOOKUP(B23,[3]Summary!$A$1:$P$65536,9,FALSE)</f>
        <v>2.600024779941092</v>
      </c>
      <c r="O23" s="50">
        <f t="shared" si="1"/>
        <v>-6.5551021479400506E-2</v>
      </c>
      <c r="P23" s="51">
        <f>VLOOKUP(B23,[2]Summary!$A$1:$IJ$65536,10,FALSE)</f>
        <v>305548.90524923429</v>
      </c>
      <c r="Q23" s="52" t="str">
        <f>'Detailed Breakdown'!AW71&amp;" and "&amp;'Detailed Breakdown'!AX71</f>
        <v>Gone up mainly due to Table 1041: load characteristics (Load Factor), and Gone down mainly due to Table 1041: load characteristics (Coincidence Factor),Table 1059: Otex,Table 1061/1062: TPR data,Table 1076: allowed revenue,</v>
      </c>
    </row>
    <row r="24" spans="1:17" ht="15" customHeight="1" x14ac:dyDescent="0.2">
      <c r="A24" s="40"/>
      <c r="B24" s="41" t="s">
        <v>94</v>
      </c>
      <c r="C24" s="42"/>
      <c r="D24" s="43"/>
      <c r="E24" s="44">
        <f>VLOOKUP($B24,[2]Tariffs!$A:$I,4,FALSE)</f>
        <v>-0.627</v>
      </c>
      <c r="F24" s="44">
        <f>VLOOKUP($B24,[2]Tariffs!$A$1:$I$65536,5,FALSE)</f>
        <v>0</v>
      </c>
      <c r="G24" s="44">
        <f>VLOOKUP($B24,[2]Tariffs!$A$1:$I$65536,6,FALSE)</f>
        <v>0</v>
      </c>
      <c r="H24" s="44">
        <f>VLOOKUP($B24,[2]Tariffs!$A$1:$I$65536,7,FALSE)</f>
        <v>0</v>
      </c>
      <c r="I24" s="44">
        <f>VLOOKUP($B24,[2]Tariffs!$A$1:$I$65536,8,FALSE)</f>
        <v>0</v>
      </c>
      <c r="J24" s="44">
        <f>VLOOKUP($B24,[2]Tariffs!$A$1:$I$65536,9,FALSE)</f>
        <v>0</v>
      </c>
      <c r="K24" s="44">
        <f t="shared" si="0"/>
        <v>0</v>
      </c>
      <c r="L24" s="49"/>
      <c r="M24" s="47">
        <f>VLOOKUP(B24,[2]Summary!$A$1:$I$65536,9,FALSE)</f>
        <v>-0.627</v>
      </c>
      <c r="N24" s="47">
        <f>VLOOKUP("LV Generation NHH",[3]Summary!$A$1:$P$65536,9,FALSE)</f>
        <v>-0.625</v>
      </c>
      <c r="O24" s="50">
        <f t="shared" si="1"/>
        <v>3.2000000000000917E-3</v>
      </c>
      <c r="P24" s="51">
        <f>VLOOKUP(B24,[2]Summary!$A$1:$IJ$65536,10,FALSE)</f>
        <v>-76.258068464457779</v>
      </c>
      <c r="Q24" s="55"/>
    </row>
    <row r="25" spans="1:17" ht="15" customHeight="1" x14ac:dyDescent="0.2">
      <c r="A25" s="40"/>
      <c r="B25" s="41" t="s">
        <v>51</v>
      </c>
      <c r="C25" s="42"/>
      <c r="D25" s="43">
        <f>VLOOKUP($B25,[1]Tariffs!$A$15:$I$42,3,FALSE)</f>
        <v>8</v>
      </c>
      <c r="E25" s="44">
        <f>VLOOKUP($B25,[2]Tariffs!$A:$I,4,FALSE)</f>
        <v>-0.53</v>
      </c>
      <c r="F25" s="44">
        <f>VLOOKUP($B25,[2]Tariffs!$A$1:$I$65536,5,FALSE)</f>
        <v>0</v>
      </c>
      <c r="G25" s="44">
        <f>VLOOKUP($B25,[2]Tariffs!$A$1:$I$65536,6,FALSE)</f>
        <v>0</v>
      </c>
      <c r="H25" s="44">
        <f>VLOOKUP($B25,[2]Tariffs!$A$1:$I$65536,7,FALSE)</f>
        <v>0</v>
      </c>
      <c r="I25" s="44">
        <f>VLOOKUP($B25,[2]Tariffs!$A$1:$I$65536,8,FALSE)</f>
        <v>0</v>
      </c>
      <c r="J25" s="44">
        <f>VLOOKUP($B25,[2]Tariffs!$A$1:$I$65536,9,FALSE)</f>
        <v>0</v>
      </c>
      <c r="K25" s="44">
        <f t="shared" si="0"/>
        <v>0</v>
      </c>
      <c r="L25" s="49"/>
      <c r="M25" s="47" t="str">
        <f>VLOOKUP(B25,[2]Summary!$A$1:$I$65536,9,FALSE)</f>
        <v/>
      </c>
      <c r="N25" s="47" t="str">
        <f>VLOOKUP(B25,[3]Summary!$A$1:$P$65536,9,FALSE)</f>
        <v/>
      </c>
      <c r="O25" s="50"/>
      <c r="P25" s="51" t="str">
        <f>VLOOKUP(B25,[2]Summary!$A$1:$IJ$65536,10,FALSE)</f>
        <v/>
      </c>
      <c r="Q25" s="55"/>
    </row>
    <row r="26" spans="1:17" x14ac:dyDescent="0.2">
      <c r="A26" s="40"/>
      <c r="B26" s="41" t="s">
        <v>52</v>
      </c>
      <c r="C26" s="42"/>
      <c r="D26" s="43">
        <f>VLOOKUP($B26,[1]Tariffs!$A$15:$I$42,3,FALSE)</f>
        <v>0</v>
      </c>
      <c r="E26" s="44">
        <f>VLOOKUP($B26,[2]Tariffs!$A:$I,4,FALSE)</f>
        <v>-0.627</v>
      </c>
      <c r="F26" s="44">
        <f>VLOOKUP($B26,[2]Tariffs!$A$1:$I$65536,5,FALSE)</f>
        <v>0</v>
      </c>
      <c r="G26" s="44">
        <f>VLOOKUP($B26,[2]Tariffs!$A$1:$I$65536,6,FALSE)</f>
        <v>0</v>
      </c>
      <c r="H26" s="44">
        <f>VLOOKUP($B26,[2]Tariffs!$A$1:$I$65536,7,FALSE)</f>
        <v>0</v>
      </c>
      <c r="I26" s="44">
        <f>VLOOKUP($B26,[2]Tariffs!$A$1:$I$65536,8,FALSE)</f>
        <v>0</v>
      </c>
      <c r="J26" s="44">
        <f>VLOOKUP($B26,[2]Tariffs!$A$1:$I$65536,9,FALSE)</f>
        <v>0.25900000000000001</v>
      </c>
      <c r="K26" s="44">
        <f t="shared" si="0"/>
        <v>0</v>
      </c>
      <c r="L26" s="49"/>
      <c r="M26" s="47">
        <f>VLOOKUP(B26,[2]Summary!$A$1:$I$65536,9,FALSE)</f>
        <v>-0.60745933263812102</v>
      </c>
      <c r="N26" s="47">
        <f>VLOOKUP(B26,[3]Summary!$A$1:$P$65536,9,FALSE)</f>
        <v>-0.60174007867197843</v>
      </c>
      <c r="O26" s="50">
        <f t="shared" si="1"/>
        <v>9.504525573175826E-3</v>
      </c>
      <c r="P26" s="51">
        <f>VLOOKUP(B26,[2]Summary!$A$1:$IJ$65536,10,FALSE)</f>
        <v>-376.1950610471248</v>
      </c>
      <c r="Q26" s="55"/>
    </row>
    <row r="27" spans="1:17" ht="15" customHeight="1" x14ac:dyDescent="0.2">
      <c r="A27" s="40"/>
      <c r="B27" s="41" t="s">
        <v>53</v>
      </c>
      <c r="C27" s="42"/>
      <c r="D27" s="43">
        <f>VLOOKUP($B27,[1]Tariffs!$A$15:$I$42,3,FALSE)</f>
        <v>0</v>
      </c>
      <c r="E27" s="44">
        <f>VLOOKUP($B27,[2]Tariffs!$A:$I,4,FALSE)</f>
        <v>-5.2830000000000004</v>
      </c>
      <c r="F27" s="44">
        <f>VLOOKUP($B27,[2]Tariffs!$A$1:$I$65536,5,FALSE)</f>
        <v>-0.40899999999999997</v>
      </c>
      <c r="G27" s="44">
        <f>VLOOKUP($B27,[2]Tariffs!$A$1:$I$65536,6,FALSE)</f>
        <v>-4.3999999999999997E-2</v>
      </c>
      <c r="H27" s="44">
        <f>VLOOKUP($B27,[2]Tariffs!$A$1:$I$65536,7,FALSE)</f>
        <v>0</v>
      </c>
      <c r="I27" s="44">
        <f>VLOOKUP($B27,[2]Tariffs!$A$1:$I$65536,8,FALSE)</f>
        <v>0</v>
      </c>
      <c r="J27" s="44">
        <f>VLOOKUP($B27,[2]Tariffs!$A$1:$I$65536,9,FALSE)</f>
        <v>0.25900000000000001</v>
      </c>
      <c r="K27" s="44">
        <f t="shared" si="0"/>
        <v>0</v>
      </c>
      <c r="L27" s="49"/>
      <c r="M27" s="47">
        <f>VLOOKUP(B27,[2]Summary!$A$1:$I$65536,9,FALSE)</f>
        <v>-0.62715765946876134</v>
      </c>
      <c r="N27" s="47">
        <f>VLOOKUP(B27,[3]Summary!$A$1:$P$65536,9,FALSE)</f>
        <v>-0.6441219257749633</v>
      </c>
      <c r="O27" s="50">
        <f t="shared" si="1"/>
        <v>-2.6337042145851086E-2</v>
      </c>
      <c r="P27" s="51">
        <f>VLOOKUP(B27,[2]Summary!$A$1:$IJ$65536,10,FALSE)</f>
        <v>-355.65942678495003</v>
      </c>
      <c r="Q27" s="55"/>
    </row>
    <row r="28" spans="1:17" ht="15" customHeight="1" x14ac:dyDescent="0.2">
      <c r="A28" s="40"/>
      <c r="B28" s="41" t="s">
        <v>54</v>
      </c>
      <c r="C28" s="42"/>
      <c r="D28" s="43">
        <f>VLOOKUP($B28,[1]Tariffs!$A$15:$I$42,3,FALSE)</f>
        <v>0</v>
      </c>
      <c r="E28" s="44">
        <f>VLOOKUP($B28,[2]Tariffs!$A:$I,4,FALSE)</f>
        <v>-0.53</v>
      </c>
      <c r="F28" s="44">
        <f>VLOOKUP($B28,[2]Tariffs!$A$1:$I$65536,5,FALSE)</f>
        <v>0</v>
      </c>
      <c r="G28" s="44">
        <f>VLOOKUP($B28,[2]Tariffs!$A$1:$I$65536,6,FALSE)</f>
        <v>0</v>
      </c>
      <c r="H28" s="44">
        <f>VLOOKUP($B28,[2]Tariffs!$A$1:$I$65536,7,FALSE)</f>
        <v>0</v>
      </c>
      <c r="I28" s="44">
        <f>VLOOKUP($B28,[2]Tariffs!$A$1:$I$65536,8,FALSE)</f>
        <v>0</v>
      </c>
      <c r="J28" s="44">
        <f>VLOOKUP($B28,[2]Tariffs!$A$1:$I$65536,9,FALSE)</f>
        <v>0.23300000000000001</v>
      </c>
      <c r="K28" s="44">
        <f t="shared" si="0"/>
        <v>0</v>
      </c>
      <c r="L28" s="49"/>
      <c r="M28" s="47">
        <f>VLOOKUP(B28,[2]Summary!$A$1:$I$65536,9,FALSE)</f>
        <v>-0.45229483217424815</v>
      </c>
      <c r="N28" s="47">
        <f>VLOOKUP(B28,[3]Summary!$A$1:$P$65536,9,FALSE)</f>
        <v>-0.46606581469648567</v>
      </c>
      <c r="O28" s="50">
        <f t="shared" si="1"/>
        <v>-2.9547291579850254E-2</v>
      </c>
      <c r="P28" s="51">
        <f>VLOOKUP(B28,[2]Summary!$A$1:$IJ$65536,10,FALSE)</f>
        <v>-66.307926434578846</v>
      </c>
      <c r="Q28" s="55"/>
    </row>
    <row r="29" spans="1:17" ht="15" customHeight="1" x14ac:dyDescent="0.2">
      <c r="A29" s="40"/>
      <c r="B29" s="41" t="s">
        <v>55</v>
      </c>
      <c r="C29" s="42"/>
      <c r="D29" s="43">
        <f>VLOOKUP($B29,[1]Tariffs!$A$15:$I$42,3,FALSE)</f>
        <v>0</v>
      </c>
      <c r="E29" s="44">
        <f>VLOOKUP($B29,[2]Tariffs!$A:$I,4,FALSE)</f>
        <v>-4.4649999999999999</v>
      </c>
      <c r="F29" s="44">
        <f>VLOOKUP($B29,[2]Tariffs!$A$1:$I$65536,5,FALSE)</f>
        <v>-0.34899999999999998</v>
      </c>
      <c r="G29" s="44">
        <f>VLOOKUP($B29,[2]Tariffs!$A$1:$I$65536,6,FALSE)</f>
        <v>-3.5000000000000003E-2</v>
      </c>
      <c r="H29" s="44">
        <f>VLOOKUP($B29,[2]Tariffs!$A$1:$I$65536,7,FALSE)</f>
        <v>0</v>
      </c>
      <c r="I29" s="44">
        <f>VLOOKUP($B29,[2]Tariffs!$A$1:$I$65536,8,FALSE)</f>
        <v>0</v>
      </c>
      <c r="J29" s="44">
        <f>VLOOKUP($B29,[2]Tariffs!$A$1:$I$65536,9,FALSE)</f>
        <v>0.23300000000000001</v>
      </c>
      <c r="K29" s="44">
        <f t="shared" si="0"/>
        <v>0</v>
      </c>
      <c r="L29" s="49"/>
      <c r="M29" s="47">
        <f>VLOOKUP(B29,[2]Summary!$A$1:$I$65536,9,FALSE)</f>
        <v>-0.52101096678650693</v>
      </c>
      <c r="N29" s="47">
        <f>VLOOKUP(B29,[3]Summary!$A$1:$P$65536,9,FALSE)</f>
        <v>-0.3927053844868868</v>
      </c>
      <c r="O29" s="50">
        <f t="shared" si="1"/>
        <v>0.32672223852307414</v>
      </c>
      <c r="P29" s="51">
        <f>VLOOKUP(B29,[2]Summary!$A$1:$IJ$65536,10,FALSE)</f>
        <v>-6515.4501008315183</v>
      </c>
      <c r="Q29" s="55"/>
    </row>
    <row r="30" spans="1:17" x14ac:dyDescent="0.2">
      <c r="A30" s="40"/>
      <c r="B30" s="41" t="s">
        <v>56</v>
      </c>
      <c r="C30" s="42"/>
      <c r="D30" s="43">
        <f>VLOOKUP($B30,[1]Tariffs!$A$15:$I$42,3,FALSE)</f>
        <v>0</v>
      </c>
      <c r="E30" s="44">
        <f>VLOOKUP($B30,[2]Tariffs!$A:$I,4,FALSE)</f>
        <v>-0.32100000000000001</v>
      </c>
      <c r="F30" s="44">
        <f>VLOOKUP($B30,[2]Tariffs!$A$1:$I$65536,5,FALSE)</f>
        <v>0</v>
      </c>
      <c r="G30" s="44">
        <f>VLOOKUP($B30,[2]Tariffs!$A$1:$I$65536,6,FALSE)</f>
        <v>0</v>
      </c>
      <c r="H30" s="44">
        <f>VLOOKUP($B30,[2]Tariffs!$A$1:$I$65536,7,FALSE)</f>
        <v>30.51</v>
      </c>
      <c r="I30" s="44">
        <f>VLOOKUP($B30,[2]Tariffs!$A$1:$I$65536,8,FALSE)</f>
        <v>0</v>
      </c>
      <c r="J30" s="44">
        <f>VLOOKUP($B30,[2]Tariffs!$A$1:$I$65536,9,FALSE)</f>
        <v>0.189</v>
      </c>
      <c r="K30" s="44">
        <f t="shared" si="0"/>
        <v>0</v>
      </c>
      <c r="L30" s="49"/>
      <c r="M30" s="47">
        <f>VLOOKUP(B30,[2]Summary!$A$1:$I$65536,9,FALSE)</f>
        <v>-0.28832664599440339</v>
      </c>
      <c r="N30" s="47">
        <f>VLOOKUP(B30,[3]Summary!$A$1:$P$65536,9,FALSE)</f>
        <v>-0.15080878910794232</v>
      </c>
      <c r="O30" s="50">
        <f t="shared" si="1"/>
        <v>0.91186898124373772</v>
      </c>
      <c r="P30" s="51">
        <f>VLOOKUP(B30,[2]Summary!$A$1:$IJ$65536,10,FALSE)</f>
        <v>-2251.4799243451293</v>
      </c>
      <c r="Q30" s="55"/>
    </row>
    <row r="31" spans="1:17" x14ac:dyDescent="0.2">
      <c r="A31" s="40"/>
      <c r="B31" s="41" t="s">
        <v>57</v>
      </c>
      <c r="C31" s="42"/>
      <c r="D31" s="43">
        <f>VLOOKUP($B31,[1]Tariffs!$A$15:$I$42,3,FALSE)</f>
        <v>0</v>
      </c>
      <c r="E31" s="44">
        <f>VLOOKUP($B31,[2]Tariffs!$A:$I,4,FALSE)</f>
        <v>-2.7210000000000001</v>
      </c>
      <c r="F31" s="44">
        <f>VLOOKUP($B31,[2]Tariffs!$A$1:$I$65536,5,FALSE)</f>
        <v>-0.219</v>
      </c>
      <c r="G31" s="44">
        <f>VLOOKUP($B31,[2]Tariffs!$A$1:$I$65536,6,FALSE)</f>
        <v>-1.6E-2</v>
      </c>
      <c r="H31" s="44">
        <f>VLOOKUP($B31,[2]Tariffs!$A$1:$I$65536,7,FALSE)</f>
        <v>30.51</v>
      </c>
      <c r="I31" s="44">
        <f>VLOOKUP($B31,[2]Tariffs!$A$1:$I$65536,8,FALSE)</f>
        <v>0</v>
      </c>
      <c r="J31" s="44">
        <f>VLOOKUP($B31,[2]Tariffs!$A$1:$I$65536,9,FALSE)</f>
        <v>0.189</v>
      </c>
      <c r="K31" s="44">
        <f t="shared" si="0"/>
        <v>0</v>
      </c>
      <c r="L31" s="49"/>
      <c r="M31" s="47">
        <f>VLOOKUP(B31,[2]Summary!$A$1:$I$65536,9,FALSE)</f>
        <v>-0.33273635155199771</v>
      </c>
      <c r="N31" s="47">
        <f>VLOOKUP(B31,[3]Summary!$A$1:$P$65536,9,FALSE)</f>
        <v>-0.31351974504494584</v>
      </c>
      <c r="O31" s="50">
        <f t="shared" si="1"/>
        <v>6.1293130052453293E-2</v>
      </c>
      <c r="P31" s="51">
        <f>VLOOKUP(B31,[2]Summary!$A$1:$IJ$65536,10,FALSE)</f>
        <v>-17435.620790323523</v>
      </c>
      <c r="Q31" s="55"/>
    </row>
    <row r="32" spans="1:17" x14ac:dyDescent="0.2">
      <c r="A32" s="40"/>
      <c r="B32" s="41"/>
      <c r="C32" s="42"/>
      <c r="D32" s="43"/>
      <c r="E32" s="44"/>
      <c r="F32" s="44"/>
      <c r="G32" s="44"/>
      <c r="H32" s="44"/>
      <c r="I32" s="44"/>
      <c r="J32" s="44"/>
      <c r="K32" s="44"/>
      <c r="L32" s="49"/>
      <c r="M32" s="47"/>
      <c r="N32" s="47"/>
      <c r="O32" s="53"/>
      <c r="P32" s="51"/>
      <c r="Q32" s="55"/>
    </row>
    <row r="33" spans="1:17" ht="1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2014-12-10T19:44:08Z</cp:lastPrinted>
  <dcterms:created xsi:type="dcterms:W3CDTF">2012-04-17T13:56:47Z</dcterms:created>
  <dcterms:modified xsi:type="dcterms:W3CDTF">2014-12-18T11:28:51Z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