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95" yWindow="285" windowWidth="14250" windowHeight="9720" activeTab="2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Q23" i="3" l="1"/>
  <c r="Q22" i="3"/>
  <c r="G7" i="3"/>
  <c r="I7" i="3"/>
  <c r="J7" i="3"/>
  <c r="F8" i="3"/>
  <c r="G8" i="3"/>
  <c r="H8" i="3"/>
  <c r="I8" i="3"/>
  <c r="J8" i="3"/>
  <c r="F9" i="3"/>
  <c r="G9" i="3"/>
  <c r="I9" i="3"/>
  <c r="J9" i="3"/>
  <c r="G10" i="3"/>
  <c r="I10" i="3"/>
  <c r="J10" i="3"/>
  <c r="F11" i="3"/>
  <c r="G11" i="3"/>
  <c r="H11" i="3"/>
  <c r="I11" i="3"/>
  <c r="J11" i="3"/>
  <c r="G12" i="3"/>
  <c r="I12" i="3"/>
  <c r="J12" i="3"/>
  <c r="G13" i="3"/>
  <c r="I13" i="3"/>
  <c r="J13" i="3"/>
  <c r="G14" i="3"/>
  <c r="I14" i="3"/>
  <c r="J14" i="3"/>
  <c r="F19" i="3"/>
  <c r="G19" i="3"/>
  <c r="H19" i="3"/>
  <c r="I19" i="3"/>
  <c r="J19" i="3"/>
  <c r="F20" i="3"/>
  <c r="G20" i="3"/>
  <c r="H20" i="3"/>
  <c r="I20" i="3"/>
  <c r="J20" i="3"/>
  <c r="F21" i="3"/>
  <c r="G21" i="3"/>
  <c r="H21" i="3"/>
  <c r="I21" i="3"/>
  <c r="J21" i="3"/>
  <c r="F22" i="3"/>
  <c r="G22" i="3"/>
  <c r="H22" i="3"/>
  <c r="I22" i="3"/>
  <c r="J22" i="3"/>
  <c r="H23" i="3"/>
  <c r="I23" i="3"/>
  <c r="J23" i="3"/>
  <c r="F24" i="3"/>
  <c r="G24" i="3"/>
  <c r="I24" i="3"/>
  <c r="J24" i="3"/>
  <c r="F25" i="3"/>
  <c r="G25" i="3"/>
  <c r="I25" i="3"/>
  <c r="J25" i="3"/>
  <c r="F26" i="3"/>
  <c r="G26" i="3"/>
  <c r="I26" i="3"/>
  <c r="I27" i="3"/>
  <c r="F28" i="3"/>
  <c r="G28" i="3"/>
  <c r="I28" i="3"/>
  <c r="I29" i="3"/>
  <c r="F30" i="3"/>
  <c r="G30" i="3"/>
  <c r="I30" i="3"/>
  <c r="I31" i="3"/>
  <c r="F6" i="3"/>
  <c r="G6" i="3"/>
  <c r="I6" i="3"/>
  <c r="J6" i="3"/>
  <c r="AU8" i="2" l="1"/>
  <c r="AV8" i="2"/>
  <c r="AU9" i="2"/>
  <c r="AV9" i="2"/>
  <c r="AU10" i="2"/>
  <c r="AV10" i="2"/>
  <c r="AU11" i="2"/>
  <c r="AV11" i="2"/>
  <c r="AU12" i="2"/>
  <c r="AV12" i="2"/>
  <c r="AU13" i="2"/>
  <c r="AV13" i="2"/>
  <c r="AU14" i="2"/>
  <c r="AV14" i="2"/>
  <c r="AU15" i="2"/>
  <c r="AV15" i="2"/>
  <c r="AU16" i="2"/>
  <c r="AV16" i="2"/>
  <c r="AU17" i="2"/>
  <c r="AV17" i="2"/>
  <c r="AU18" i="2"/>
  <c r="AV18" i="2"/>
  <c r="AU19" i="2"/>
  <c r="AV19" i="2"/>
  <c r="AU20" i="2"/>
  <c r="AV20" i="2"/>
  <c r="AU21" i="2"/>
  <c r="AV21" i="2"/>
  <c r="AU22" i="2"/>
  <c r="AV22" i="2"/>
  <c r="AU23" i="2"/>
  <c r="AV23" i="2"/>
  <c r="AU24" i="2"/>
  <c r="AV24" i="2"/>
  <c r="AV7" i="2"/>
  <c r="AU7" i="2"/>
  <c r="D53" i="2" l="1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AU64" i="2" s="1"/>
  <c r="E64" i="2"/>
  <c r="AV64" i="2" s="1"/>
  <c r="D65" i="2"/>
  <c r="E65" i="2"/>
  <c r="D66" i="2"/>
  <c r="E66" i="2"/>
  <c r="D67" i="2"/>
  <c r="E67" i="2"/>
  <c r="D68" i="2"/>
  <c r="E68" i="2"/>
  <c r="D69" i="2"/>
  <c r="E69" i="2"/>
  <c r="E52" i="2"/>
  <c r="D52" i="2"/>
  <c r="D6" i="3" l="1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7" i="3"/>
  <c r="D16" i="3"/>
  <c r="D15" i="3"/>
  <c r="D14" i="3"/>
  <c r="D13" i="3"/>
  <c r="D12" i="3"/>
  <c r="D11" i="3"/>
  <c r="D10" i="3"/>
  <c r="D9" i="3"/>
  <c r="D8" i="3"/>
  <c r="D7" i="3"/>
  <c r="AW64" i="2" l="1"/>
  <c r="AX64" i="2"/>
  <c r="AY64" i="2"/>
  <c r="AZ64" i="2"/>
  <c r="B53" i="2"/>
  <c r="B54" i="2"/>
  <c r="B55" i="2"/>
  <c r="B56" i="2"/>
  <c r="B57" i="2"/>
  <c r="B58" i="2"/>
  <c r="B59" i="2"/>
  <c r="B60" i="2"/>
  <c r="B61" i="2"/>
  <c r="B62" i="2"/>
  <c r="B63" i="2"/>
  <c r="B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B65" i="2"/>
  <c r="B66" i="2"/>
  <c r="B67" i="2"/>
  <c r="B68" i="2"/>
  <c r="B69" i="2"/>
  <c r="B52" i="2"/>
  <c r="F44" i="2" l="1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F30" i="2"/>
  <c r="H31" i="2"/>
  <c r="J30" i="2"/>
  <c r="J36" i="2"/>
  <c r="G52" i="2" l="1"/>
  <c r="F52" i="2"/>
  <c r="AO68" i="2"/>
  <c r="AN68" i="2"/>
  <c r="AK68" i="2"/>
  <c r="AJ68" i="2"/>
  <c r="AG68" i="2"/>
  <c r="AF68" i="2"/>
  <c r="K58" i="2"/>
  <c r="J58" i="2"/>
  <c r="I53" i="2"/>
  <c r="H53" i="2"/>
  <c r="K52" i="2"/>
  <c r="J52" i="2"/>
  <c r="AQ68" i="2"/>
  <c r="AP68" i="2"/>
  <c r="AM68" i="2"/>
  <c r="AL68" i="2"/>
  <c r="AI68" i="2"/>
  <c r="AH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AQ67" i="2"/>
  <c r="AO67" i="2"/>
  <c r="AL67" i="2"/>
  <c r="AM67" i="2"/>
  <c r="AJ67" i="2"/>
  <c r="AK67" i="2"/>
  <c r="AH67" i="2"/>
  <c r="AI67" i="2"/>
  <c r="AF67" i="2"/>
  <c r="AG67" i="2"/>
  <c r="AD67" i="2"/>
  <c r="AE67" i="2"/>
  <c r="AB67" i="2"/>
  <c r="AC67" i="2"/>
  <c r="Z67" i="2"/>
  <c r="AA67" i="2"/>
  <c r="X67" i="2"/>
  <c r="Y67" i="2"/>
  <c r="W67" i="2"/>
  <c r="T67" i="2"/>
  <c r="U67" i="2"/>
  <c r="R67" i="2"/>
  <c r="S67" i="2"/>
  <c r="P67" i="2"/>
  <c r="Q67" i="2"/>
  <c r="N67" i="2"/>
  <c r="O67" i="2"/>
  <c r="L67" i="2"/>
  <c r="M67" i="2"/>
  <c r="J67" i="2"/>
  <c r="K67" i="2"/>
  <c r="H67" i="2"/>
  <c r="I67" i="2"/>
  <c r="F67" i="2"/>
  <c r="G67" i="2"/>
  <c r="AQ66" i="2"/>
  <c r="AO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W47" i="2"/>
  <c r="V47" i="2"/>
  <c r="W43" i="2"/>
  <c r="V43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V27" i="2"/>
  <c r="V67" i="2" s="1"/>
  <c r="K47" i="2"/>
  <c r="J47" i="2"/>
  <c r="K43" i="2"/>
  <c r="J43" i="2"/>
  <c r="K41" i="2"/>
  <c r="J41" i="2"/>
  <c r="K40" i="2"/>
  <c r="J40" i="2"/>
  <c r="K39" i="2"/>
  <c r="J39" i="2"/>
  <c r="K38" i="2"/>
  <c r="J38" i="2"/>
  <c r="K37" i="2"/>
  <c r="J37" i="2"/>
  <c r="K36" i="2"/>
  <c r="K35" i="2"/>
  <c r="J35" i="2"/>
  <c r="K34" i="2"/>
  <c r="J34" i="2"/>
  <c r="K33" i="2"/>
  <c r="J33" i="2"/>
  <c r="K32" i="2"/>
  <c r="J32" i="2"/>
  <c r="K31" i="2"/>
  <c r="J31" i="2"/>
  <c r="K30" i="2"/>
  <c r="I47" i="2"/>
  <c r="H47" i="2"/>
  <c r="I43" i="2"/>
  <c r="H43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I30" i="2"/>
  <c r="H30" i="2"/>
  <c r="G47" i="2"/>
  <c r="F47" i="2"/>
  <c r="G43" i="2"/>
  <c r="F43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D49" i="2"/>
  <c r="AU68" i="2" l="1"/>
  <c r="AY68" i="2" s="1"/>
  <c r="AW68" i="2" s="1"/>
  <c r="AV67" i="2"/>
  <c r="AZ67" i="2" s="1"/>
  <c r="AX67" i="2" s="1"/>
  <c r="AV68" i="2"/>
  <c r="AZ68" i="2" s="1"/>
  <c r="AX68" i="2" s="1"/>
  <c r="J49" i="2"/>
  <c r="AV66" i="2"/>
  <c r="AZ66" i="2" s="1"/>
  <c r="AX66" i="2" s="1"/>
  <c r="F49" i="2"/>
  <c r="G53" i="2"/>
  <c r="F53" i="2"/>
  <c r="F54" i="2"/>
  <c r="G54" i="2"/>
  <c r="G55" i="2"/>
  <c r="F55" i="2"/>
  <c r="F56" i="2"/>
  <c r="G56" i="2"/>
  <c r="G57" i="2"/>
  <c r="F57" i="2"/>
  <c r="G58" i="2"/>
  <c r="F58" i="2"/>
  <c r="F59" i="2"/>
  <c r="G59" i="2"/>
  <c r="G60" i="2"/>
  <c r="F60" i="2"/>
  <c r="F61" i="2"/>
  <c r="G61" i="2"/>
  <c r="G62" i="2"/>
  <c r="F62" i="2"/>
  <c r="F63" i="2"/>
  <c r="G63" i="2"/>
  <c r="F65" i="2"/>
  <c r="G65" i="2"/>
  <c r="F69" i="2"/>
  <c r="G69" i="2"/>
  <c r="I52" i="2"/>
  <c r="H52" i="2"/>
  <c r="J59" i="2"/>
  <c r="K59" i="2"/>
  <c r="K60" i="2"/>
  <c r="J60" i="2"/>
  <c r="J61" i="2"/>
  <c r="K61" i="2"/>
  <c r="K62" i="2"/>
  <c r="J62" i="2"/>
  <c r="J63" i="2"/>
  <c r="K63" i="2"/>
  <c r="J65" i="2"/>
  <c r="K65" i="2"/>
  <c r="J69" i="2"/>
  <c r="K69" i="2"/>
  <c r="V66" i="2"/>
  <c r="H54" i="2"/>
  <c r="I54" i="2"/>
  <c r="I55" i="2"/>
  <c r="H55" i="2"/>
  <c r="H56" i="2"/>
  <c r="I56" i="2"/>
  <c r="I57" i="2"/>
  <c r="H57" i="2"/>
  <c r="I58" i="2"/>
  <c r="H58" i="2"/>
  <c r="H59" i="2"/>
  <c r="I59" i="2"/>
  <c r="I60" i="2"/>
  <c r="H60" i="2"/>
  <c r="H61" i="2"/>
  <c r="I61" i="2"/>
  <c r="I62" i="2"/>
  <c r="H62" i="2"/>
  <c r="H63" i="2"/>
  <c r="I63" i="2"/>
  <c r="H65" i="2"/>
  <c r="I65" i="2"/>
  <c r="H69" i="2"/>
  <c r="I69" i="2"/>
  <c r="K53" i="2"/>
  <c r="J53" i="2"/>
  <c r="J54" i="2"/>
  <c r="K54" i="2"/>
  <c r="K55" i="2"/>
  <c r="J55" i="2"/>
  <c r="J56" i="2"/>
  <c r="K56" i="2"/>
  <c r="K57" i="2"/>
  <c r="J57" i="2"/>
  <c r="V49" i="2"/>
  <c r="W52" i="2"/>
  <c r="V52" i="2"/>
  <c r="W53" i="2"/>
  <c r="V53" i="2"/>
  <c r="V54" i="2"/>
  <c r="W54" i="2"/>
  <c r="W55" i="2"/>
  <c r="V55" i="2"/>
  <c r="V56" i="2"/>
  <c r="W56" i="2"/>
  <c r="V57" i="2"/>
  <c r="W57" i="2"/>
  <c r="W58" i="2"/>
  <c r="V58" i="2"/>
  <c r="V59" i="2"/>
  <c r="W59" i="2"/>
  <c r="W60" i="2"/>
  <c r="V60" i="2"/>
  <c r="V61" i="2"/>
  <c r="W61" i="2"/>
  <c r="W62" i="2"/>
  <c r="V62" i="2"/>
  <c r="V63" i="2"/>
  <c r="W63" i="2"/>
  <c r="V65" i="2"/>
  <c r="W65" i="2"/>
  <c r="V69" i="2"/>
  <c r="W69" i="2"/>
  <c r="H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U47" i="2"/>
  <c r="T47" i="2"/>
  <c r="S47" i="2"/>
  <c r="R47" i="2"/>
  <c r="Q47" i="2"/>
  <c r="P47" i="2"/>
  <c r="O47" i="2"/>
  <c r="N47" i="2"/>
  <c r="M47" i="2"/>
  <c r="L47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U43" i="2"/>
  <c r="T43" i="2"/>
  <c r="S43" i="2"/>
  <c r="R43" i="2"/>
  <c r="Q43" i="2"/>
  <c r="P43" i="2"/>
  <c r="O43" i="2"/>
  <c r="N43" i="2"/>
  <c r="M43" i="2"/>
  <c r="L43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U41" i="2"/>
  <c r="T41" i="2"/>
  <c r="S41" i="2"/>
  <c r="R41" i="2"/>
  <c r="Q41" i="2"/>
  <c r="P41" i="2"/>
  <c r="O41" i="2"/>
  <c r="N41" i="2"/>
  <c r="M41" i="2"/>
  <c r="L41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U40" i="2"/>
  <c r="T40" i="2"/>
  <c r="S40" i="2"/>
  <c r="R40" i="2"/>
  <c r="Q40" i="2"/>
  <c r="P40" i="2"/>
  <c r="O40" i="2"/>
  <c r="N40" i="2"/>
  <c r="M40" i="2"/>
  <c r="L40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U39" i="2"/>
  <c r="T39" i="2"/>
  <c r="S39" i="2"/>
  <c r="R39" i="2"/>
  <c r="Q39" i="2"/>
  <c r="P39" i="2"/>
  <c r="O39" i="2"/>
  <c r="N39" i="2"/>
  <c r="M39" i="2"/>
  <c r="L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U38" i="2"/>
  <c r="T38" i="2"/>
  <c r="S38" i="2"/>
  <c r="R38" i="2"/>
  <c r="Q38" i="2"/>
  <c r="P38" i="2"/>
  <c r="O38" i="2"/>
  <c r="N38" i="2"/>
  <c r="M38" i="2"/>
  <c r="L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U37" i="2"/>
  <c r="T37" i="2"/>
  <c r="S37" i="2"/>
  <c r="R37" i="2"/>
  <c r="Q37" i="2"/>
  <c r="P37" i="2"/>
  <c r="O37" i="2"/>
  <c r="N37" i="2"/>
  <c r="M37" i="2"/>
  <c r="L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U36" i="2"/>
  <c r="T36" i="2"/>
  <c r="S36" i="2"/>
  <c r="R36" i="2"/>
  <c r="Q36" i="2"/>
  <c r="P36" i="2"/>
  <c r="O36" i="2"/>
  <c r="N36" i="2"/>
  <c r="M36" i="2"/>
  <c r="L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U35" i="2"/>
  <c r="T35" i="2"/>
  <c r="S35" i="2"/>
  <c r="R35" i="2"/>
  <c r="Q35" i="2"/>
  <c r="P35" i="2"/>
  <c r="O35" i="2"/>
  <c r="N35" i="2"/>
  <c r="M35" i="2"/>
  <c r="L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U34" i="2"/>
  <c r="T34" i="2"/>
  <c r="S34" i="2"/>
  <c r="R34" i="2"/>
  <c r="Q34" i="2"/>
  <c r="P34" i="2"/>
  <c r="O34" i="2"/>
  <c r="N34" i="2"/>
  <c r="M34" i="2"/>
  <c r="L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U33" i="2"/>
  <c r="T33" i="2"/>
  <c r="S33" i="2"/>
  <c r="R33" i="2"/>
  <c r="Q33" i="2"/>
  <c r="P33" i="2"/>
  <c r="O33" i="2"/>
  <c r="N33" i="2"/>
  <c r="M33" i="2"/>
  <c r="L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U32" i="2"/>
  <c r="T32" i="2"/>
  <c r="S32" i="2"/>
  <c r="R32" i="2"/>
  <c r="Q32" i="2"/>
  <c r="P32" i="2"/>
  <c r="O32" i="2"/>
  <c r="N32" i="2"/>
  <c r="M32" i="2"/>
  <c r="L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U31" i="2"/>
  <c r="T31" i="2"/>
  <c r="S31" i="2"/>
  <c r="R31" i="2"/>
  <c r="Q31" i="2"/>
  <c r="P31" i="2"/>
  <c r="O31" i="2"/>
  <c r="N31" i="2"/>
  <c r="M31" i="2"/>
  <c r="L31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U30" i="2"/>
  <c r="T30" i="2"/>
  <c r="S30" i="2"/>
  <c r="R30" i="2"/>
  <c r="Q30" i="2"/>
  <c r="P30" i="2"/>
  <c r="O30" i="2"/>
  <c r="N30" i="2"/>
  <c r="M30" i="2"/>
  <c r="L30" i="2"/>
  <c r="AP27" i="2"/>
  <c r="AN27" i="2"/>
  <c r="AL27" i="2"/>
  <c r="AJ27" i="2"/>
  <c r="AF27" i="2"/>
  <c r="AD27" i="2"/>
  <c r="AB27" i="2"/>
  <c r="Z27" i="2"/>
  <c r="X27" i="2"/>
  <c r="R27" i="2"/>
  <c r="P27" i="2"/>
  <c r="N27" i="2"/>
  <c r="M52" i="2" l="1"/>
  <c r="L52" i="2"/>
  <c r="O52" i="2"/>
  <c r="N52" i="2"/>
  <c r="S52" i="2"/>
  <c r="R52" i="2"/>
  <c r="Y52" i="2"/>
  <c r="X52" i="2"/>
  <c r="AC52" i="2"/>
  <c r="AB52" i="2"/>
  <c r="AE52" i="2"/>
  <c r="AD52" i="2"/>
  <c r="AI52" i="2"/>
  <c r="AH52" i="2"/>
  <c r="AM52" i="2"/>
  <c r="AL52" i="2"/>
  <c r="AQ52" i="2"/>
  <c r="AP52" i="2"/>
  <c r="O53" i="2"/>
  <c r="N53" i="2"/>
  <c r="S53" i="2"/>
  <c r="R53" i="2"/>
  <c r="Y53" i="2"/>
  <c r="X53" i="2"/>
  <c r="AC53" i="2"/>
  <c r="AB53" i="2"/>
  <c r="AP67" i="2"/>
  <c r="AP66" i="2"/>
  <c r="AN67" i="2"/>
  <c r="AN66" i="2"/>
  <c r="Q52" i="2"/>
  <c r="P52" i="2"/>
  <c r="U52" i="2"/>
  <c r="T52" i="2"/>
  <c r="AA52" i="2"/>
  <c r="Z52" i="2"/>
  <c r="AG52" i="2"/>
  <c r="AF52" i="2"/>
  <c r="AK52" i="2"/>
  <c r="AJ52" i="2"/>
  <c r="AO52" i="2"/>
  <c r="AN52" i="2"/>
  <c r="M53" i="2"/>
  <c r="L53" i="2"/>
  <c r="Q53" i="2"/>
  <c r="P53" i="2"/>
  <c r="U53" i="2"/>
  <c r="T53" i="2"/>
  <c r="AA53" i="2"/>
  <c r="Z53" i="2"/>
  <c r="AE53" i="2"/>
  <c r="AD53" i="2"/>
  <c r="AG53" i="2"/>
  <c r="AF53" i="2"/>
  <c r="AI53" i="2"/>
  <c r="AH53" i="2"/>
  <c r="AK53" i="2"/>
  <c r="AJ53" i="2"/>
  <c r="AM53" i="2"/>
  <c r="AL53" i="2"/>
  <c r="AO53" i="2"/>
  <c r="AN53" i="2"/>
  <c r="AQ53" i="2"/>
  <c r="AP53" i="2"/>
  <c r="L54" i="2"/>
  <c r="M54" i="2"/>
  <c r="N54" i="2"/>
  <c r="O54" i="2"/>
  <c r="P54" i="2"/>
  <c r="Q54" i="2"/>
  <c r="R54" i="2"/>
  <c r="S54" i="2"/>
  <c r="T54" i="2"/>
  <c r="U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M55" i="2"/>
  <c r="L55" i="2"/>
  <c r="O55" i="2"/>
  <c r="N55" i="2"/>
  <c r="Q55" i="2"/>
  <c r="P55" i="2"/>
  <c r="S55" i="2"/>
  <c r="R55" i="2"/>
  <c r="U55" i="2"/>
  <c r="T55" i="2"/>
  <c r="Y55" i="2"/>
  <c r="X55" i="2"/>
  <c r="AA55" i="2"/>
  <c r="Z55" i="2"/>
  <c r="AC55" i="2"/>
  <c r="AB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R57" i="2"/>
  <c r="S57" i="2"/>
  <c r="T57" i="2"/>
  <c r="U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M58" i="2"/>
  <c r="L58" i="2"/>
  <c r="O58" i="2"/>
  <c r="N58" i="2"/>
  <c r="Q58" i="2"/>
  <c r="P58" i="2"/>
  <c r="S58" i="2"/>
  <c r="R58" i="2"/>
  <c r="U58" i="2"/>
  <c r="T58" i="2"/>
  <c r="Y58" i="2"/>
  <c r="X58" i="2"/>
  <c r="AA58" i="2"/>
  <c r="Z58" i="2"/>
  <c r="AC58" i="2"/>
  <c r="AB58" i="2"/>
  <c r="AE58" i="2"/>
  <c r="AD58" i="2"/>
  <c r="AG58" i="2"/>
  <c r="AF58" i="2"/>
  <c r="AI58" i="2"/>
  <c r="AH58" i="2"/>
  <c r="AK58" i="2"/>
  <c r="AJ58" i="2"/>
  <c r="AM58" i="2"/>
  <c r="AL58" i="2"/>
  <c r="AO58" i="2"/>
  <c r="AN58" i="2"/>
  <c r="AQ58" i="2"/>
  <c r="AP58" i="2"/>
  <c r="L59" i="2"/>
  <c r="M59" i="2"/>
  <c r="N59" i="2"/>
  <c r="O59" i="2"/>
  <c r="P59" i="2"/>
  <c r="Q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L69" i="2"/>
  <c r="M69" i="2"/>
  <c r="N69" i="2"/>
  <c r="O69" i="2"/>
  <c r="P69" i="2"/>
  <c r="Q69" i="2"/>
  <c r="R69" i="2"/>
  <c r="S69" i="2"/>
  <c r="T69" i="2"/>
  <c r="U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N49" i="2"/>
  <c r="X49" i="2"/>
  <c r="AF49" i="2"/>
  <c r="AN49" i="2"/>
  <c r="R49" i="2"/>
  <c r="AB49" i="2"/>
  <c r="AJ49" i="2"/>
  <c r="AH49" i="2"/>
  <c r="AL49" i="2"/>
  <c r="L49" i="2"/>
  <c r="Z49" i="2"/>
  <c r="AD49" i="2"/>
  <c r="AP49" i="2"/>
  <c r="T49" i="2"/>
  <c r="P49" i="2"/>
  <c r="AU53" i="2" l="1"/>
  <c r="AY53" i="2" s="1"/>
  <c r="AW53" i="2" s="1"/>
  <c r="AU61" i="2"/>
  <c r="AY61" i="2" s="1"/>
  <c r="AW61" i="2" s="1"/>
  <c r="AU59" i="2"/>
  <c r="AV65" i="2"/>
  <c r="AZ65" i="2" s="1"/>
  <c r="AX65" i="2" s="1"/>
  <c r="AU62" i="2"/>
  <c r="AY62" i="2" s="1"/>
  <c r="AW62" i="2" s="1"/>
  <c r="AU60" i="2"/>
  <c r="AY60" i="2" s="1"/>
  <c r="AW60" i="2" s="1"/>
  <c r="AU58" i="2"/>
  <c r="AY58" i="2" s="1"/>
  <c r="AW58" i="2" s="1"/>
  <c r="AV56" i="2"/>
  <c r="AZ56" i="2" s="1"/>
  <c r="AX56" i="2" s="1"/>
  <c r="AV54" i="2"/>
  <c r="AZ54" i="2" s="1"/>
  <c r="AX54" i="2" s="1"/>
  <c r="AU52" i="2"/>
  <c r="AY52" i="2" s="1"/>
  <c r="AW52" i="2" s="1"/>
  <c r="AU69" i="2"/>
  <c r="AY69" i="2" s="1"/>
  <c r="AW69" i="2" s="1"/>
  <c r="AU63" i="2"/>
  <c r="AY63" i="2" s="1"/>
  <c r="AW63" i="2" s="1"/>
  <c r="AV57" i="2"/>
  <c r="AZ57" i="2" s="1"/>
  <c r="AX57" i="2" s="1"/>
  <c r="AV55" i="2"/>
  <c r="AZ55" i="2" s="1"/>
  <c r="AX55" i="2" s="1"/>
  <c r="AU65" i="2"/>
  <c r="AY65" i="2" s="1"/>
  <c r="AW65" i="2" s="1"/>
  <c r="AV62" i="2"/>
  <c r="AZ62" i="2" s="1"/>
  <c r="AX62" i="2" s="1"/>
  <c r="AV60" i="2"/>
  <c r="AZ60" i="2" s="1"/>
  <c r="AX60" i="2" s="1"/>
  <c r="AV58" i="2"/>
  <c r="AZ58" i="2" s="1"/>
  <c r="AX58" i="2" s="1"/>
  <c r="AU56" i="2"/>
  <c r="AY56" i="2" s="1"/>
  <c r="AW56" i="2" s="1"/>
  <c r="AU54" i="2"/>
  <c r="AY54" i="2" s="1"/>
  <c r="AW54" i="2" s="1"/>
  <c r="AV52" i="2"/>
  <c r="AV69" i="2"/>
  <c r="AZ69" i="2" s="1"/>
  <c r="AX69" i="2" s="1"/>
  <c r="AV63" i="2"/>
  <c r="AZ63" i="2" s="1"/>
  <c r="AX63" i="2" s="1"/>
  <c r="AV61" i="2"/>
  <c r="AV59" i="2"/>
  <c r="AZ59" i="2" s="1"/>
  <c r="AX59" i="2" s="1"/>
  <c r="AU57" i="2"/>
  <c r="AY57" i="2" s="1"/>
  <c r="AW57" i="2" s="1"/>
  <c r="AU55" i="2"/>
  <c r="AY55" i="2" s="1"/>
  <c r="AW55" i="2" s="1"/>
  <c r="AV53" i="2"/>
  <c r="AZ53" i="2" s="1"/>
  <c r="AX53" i="2" s="1"/>
  <c r="AU67" i="2"/>
  <c r="AY67" i="2" s="1"/>
  <c r="AW67" i="2" s="1"/>
  <c r="Q21" i="3" s="1"/>
  <c r="AU66" i="2"/>
  <c r="AY66" i="2" s="1"/>
  <c r="AW66" i="2" s="1"/>
  <c r="AY59" i="2"/>
  <c r="AW59" i="2" s="1"/>
  <c r="AZ61" i="2"/>
  <c r="AX61" i="2" s="1"/>
  <c r="Q10" i="3" l="1"/>
  <c r="Q7" i="3"/>
  <c r="Q17" i="3"/>
  <c r="Q8" i="3"/>
  <c r="Q12" i="3"/>
  <c r="Q11" i="3"/>
  <c r="Q13" i="3"/>
  <c r="Q20" i="3"/>
  <c r="Q14" i="3"/>
  <c r="Q15" i="3"/>
  <c r="Q9" i="3"/>
  <c r="Q16" i="3"/>
  <c r="Q19" i="3"/>
  <c r="AZ52" i="2"/>
  <c r="AX52" i="2" s="1"/>
  <c r="Q6" i="3" s="1"/>
  <c r="K13" i="3" l="1"/>
  <c r="K7" i="3"/>
  <c r="K12" i="3"/>
  <c r="K9" i="3"/>
  <c r="K21" i="3"/>
  <c r="K25" i="3"/>
  <c r="K10" i="3"/>
  <c r="K23" i="3"/>
  <c r="K20" i="3"/>
  <c r="K26" i="3"/>
  <c r="K14" i="3"/>
  <c r="K24" i="3"/>
  <c r="K30" i="3"/>
  <c r="K22" i="3"/>
  <c r="K11" i="3"/>
  <c r="K19" i="3"/>
  <c r="K27" i="3"/>
  <c r="K6" i="3"/>
  <c r="K29" i="3"/>
  <c r="K28" i="3"/>
  <c r="K31" i="3" l="1"/>
  <c r="K8" i="3"/>
  <c r="F13" i="3" l="1"/>
  <c r="E14" i="3"/>
  <c r="E16" i="3" l="1"/>
  <c r="E29" i="3"/>
  <c r="G29" i="3"/>
  <c r="H7" i="3"/>
  <c r="H28" i="3"/>
  <c r="H27" i="3"/>
  <c r="H30" i="3"/>
  <c r="E23" i="3"/>
  <c r="E21" i="3"/>
  <c r="E28" i="3"/>
  <c r="H17" i="3"/>
  <c r="H12" i="3"/>
  <c r="H31" i="3"/>
  <c r="H14" i="3"/>
  <c r="H6" i="3"/>
  <c r="H13" i="3"/>
  <c r="I17" i="3"/>
  <c r="K17" i="3" s="1"/>
  <c r="E15" i="3"/>
  <c r="J16" i="3"/>
  <c r="G16" i="3"/>
  <c r="E25" i="3"/>
  <c r="F12" i="3"/>
  <c r="G17" i="3"/>
  <c r="E13" i="3"/>
  <c r="I16" i="3"/>
  <c r="K16" i="3" s="1"/>
  <c r="H16" i="3"/>
  <c r="G31" i="3"/>
  <c r="G23" i="3"/>
  <c r="F14" i="3"/>
  <c r="F17" i="3"/>
  <c r="E11" i="3"/>
  <c r="H26" i="3"/>
  <c r="J27" i="3"/>
  <c r="F15" i="3"/>
  <c r="E20" i="3"/>
  <c r="H15" i="3"/>
  <c r="E27" i="3"/>
  <c r="J28" i="3"/>
  <c r="H10" i="3"/>
  <c r="H25" i="3"/>
  <c r="N13" i="3"/>
  <c r="M26" i="3" l="1"/>
  <c r="P6" i="3"/>
  <c r="P20" i="3"/>
  <c r="M20" i="3"/>
  <c r="F10" i="3"/>
  <c r="E10" i="3"/>
  <c r="J26" i="3"/>
  <c r="J31" i="3"/>
  <c r="E8" i="3"/>
  <c r="P13" i="3"/>
  <c r="M13" i="3"/>
  <c r="O13" i="3" s="1"/>
  <c r="G15" i="3"/>
  <c r="J15" i="3"/>
  <c r="H29" i="3"/>
  <c r="M17" i="3"/>
  <c r="P17" i="3"/>
  <c r="M21" i="3"/>
  <c r="P21" i="3"/>
  <c r="F23" i="3"/>
  <c r="J29" i="3"/>
  <c r="F29" i="3"/>
  <c r="E24" i="3"/>
  <c r="P15" i="3"/>
  <c r="M15" i="3"/>
  <c r="G27" i="3"/>
  <c r="J17" i="3"/>
  <c r="F31" i="3"/>
  <c r="F16" i="3"/>
  <c r="P10" i="3"/>
  <c r="M10" i="3"/>
  <c r="E26" i="3"/>
  <c r="H24" i="3"/>
  <c r="F27" i="3"/>
  <c r="E9" i="3"/>
  <c r="E6" i="3"/>
  <c r="P12" i="3"/>
  <c r="M12" i="3"/>
  <c r="M23" i="3"/>
  <c r="P23" i="3"/>
  <c r="F7" i="3"/>
  <c r="E19" i="3"/>
  <c r="E22" i="3"/>
  <c r="M25" i="3"/>
  <c r="P25" i="3"/>
  <c r="H9" i="3"/>
  <c r="P11" i="3"/>
  <c r="M11" i="3"/>
  <c r="M16" i="3"/>
  <c r="P16" i="3"/>
  <c r="E30" i="3"/>
  <c r="M14" i="3"/>
  <c r="P14" i="3"/>
  <c r="E12" i="3"/>
  <c r="E17" i="3"/>
  <c r="P28" i="3"/>
  <c r="M28" i="3"/>
  <c r="I15" i="3"/>
  <c r="K15" i="3" s="1"/>
  <c r="E31" i="3"/>
  <c r="E7" i="3"/>
  <c r="J30" i="3"/>
  <c r="N16" i="3"/>
  <c r="N12" i="3"/>
  <c r="N31" i="3"/>
  <c r="N6" i="3"/>
  <c r="N7" i="3"/>
  <c r="N8" i="3"/>
  <c r="N27" i="3"/>
  <c r="N24" i="3"/>
  <c r="N30" i="3"/>
  <c r="N20" i="3"/>
  <c r="N11" i="3"/>
  <c r="N19" i="3"/>
  <c r="N14" i="3"/>
  <c r="N9" i="3"/>
  <c r="N25" i="3"/>
  <c r="N15" i="3"/>
  <c r="N22" i="3"/>
  <c r="N28" i="3"/>
  <c r="N23" i="3"/>
  <c r="N29" i="3"/>
  <c r="O25" i="3" l="1"/>
  <c r="O23" i="3"/>
  <c r="O12" i="3"/>
  <c r="O14" i="3"/>
  <c r="O16" i="3"/>
  <c r="O28" i="3"/>
  <c r="O11" i="3"/>
  <c r="O15" i="3"/>
  <c r="O20" i="3"/>
  <c r="M6" i="3"/>
  <c r="O6" i="3" s="1"/>
  <c r="P26" i="3"/>
  <c r="P7" i="3"/>
  <c r="M7" i="3"/>
  <c r="O7" i="3" s="1"/>
  <c r="P22" i="3"/>
  <c r="M22" i="3"/>
  <c r="O22" i="3" s="1"/>
  <c r="M29" i="3"/>
  <c r="O29" i="3" s="1"/>
  <c r="P29" i="3"/>
  <c r="P8" i="3"/>
  <c r="M8" i="3"/>
  <c r="O8" i="3" s="1"/>
  <c r="M30" i="3"/>
  <c r="O30" i="3" s="1"/>
  <c r="P30" i="3"/>
  <c r="P19" i="3"/>
  <c r="M19" i="3"/>
  <c r="O19" i="3" s="1"/>
  <c r="P31" i="3"/>
  <c r="M31" i="3"/>
  <c r="O31" i="3" s="1"/>
  <c r="P9" i="3"/>
  <c r="M9" i="3"/>
  <c r="O9" i="3" s="1"/>
  <c r="M24" i="3"/>
  <c r="O24" i="3" s="1"/>
  <c r="P24" i="3"/>
  <c r="P27" i="3"/>
  <c r="M27" i="3"/>
  <c r="O27" i="3" s="1"/>
  <c r="N17" i="3"/>
  <c r="O17" i="3" s="1"/>
  <c r="N26" i="3"/>
  <c r="O26" i="3" s="1"/>
  <c r="N10" i="3"/>
  <c r="O10" i="3" s="1"/>
  <c r="N21" i="3"/>
  <c r="O21" i="3" s="1"/>
</calcChain>
</file>

<file path=xl/sharedStrings.xml><?xml version="1.0" encoding="utf-8"?>
<sst xmlns="http://schemas.openxmlformats.org/spreadsheetml/2006/main" count="243" uniqueCount="96">
  <si>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</si>
  <si>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</si>
  <si>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</si>
  <si>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</si>
  <si>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</si>
  <si>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</si>
  <si>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</si>
  <si>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</si>
  <si>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</si>
  <si>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</si>
  <si>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</si>
  <si>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</si>
  <si>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</si>
  <si>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</si>
  <si>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</si>
  <si>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</si>
  <si>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</si>
  <si>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</si>
  <si>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</si>
  <si>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</si>
  <si>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</si>
  <si>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</si>
  <si>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</si>
  <si>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</si>
  <si>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</si>
  <si>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</si>
  <si>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HV Sub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</si>
  <si>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</si>
  <si>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</si>
  <si>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</si>
  <si>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</si>
  <si>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</si>
  <si>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</si>
  <si>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</si>
  <si>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</si>
  <si>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</si>
  <si>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</si>
  <si>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</si>
  <si>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</si>
  <si>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</si>
  <si>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</si>
  <si>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</si>
  <si>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</si>
  <si>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</si>
  <si>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</si>
  <si>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</si>
  <si>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</si>
  <si>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</si>
  <si>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</si>
  <si>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</si>
  <si>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</si>
  <si>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</si>
  <si>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</si>
  <si>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</si>
  <si>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</si>
  <si>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</si>
  <si>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</si>
  <si>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</si>
  <si>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</si>
  <si>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</si>
  <si>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</si>
  <si>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</si>
  <si>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</si>
  <si>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</si>
  <si>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</si>
  <si>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</si>
  <si>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</si>
  <si>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</si>
  <si>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</si>
  <si>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</si>
  <si>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</si>
  <si>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</si>
  <si>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</si>
  <si>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</si>
  <si>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</si>
  <si>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</si>
  <si>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</si>
  <si>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</si>
  <si>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</si>
  <si>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</si>
  <si>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</si>
  <si>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</si>
  <si>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</si>
  <si>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</si>
  <si>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>Updated to reflect latest data</t>
  </si>
  <si>
    <t>Updated to reflect latest NGC Exit Forecast</t>
  </si>
  <si>
    <t>No change</t>
  </si>
  <si>
    <t>Changes due to issue of Model version with DCP130</t>
  </si>
  <si>
    <t/>
  </si>
  <si>
    <t>DNO : Mid East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</si>
  <si>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</si>
  <si>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</si>
  <si>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</si>
  <si>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</si>
  <si>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</si>
  <si>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from CDCM Apr14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</si>
</sst>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_(?,???,??0.00_);[Red]\(?,???,??0.00\);_(?,???,???.??_)"/>
    <numFmt numFmtId="169" formatCode="#,##0.00;[Red]\(#,##0.00\)"/>
    <numFmt numFmtId="170" formatCode="&quot;£&quot;#,##0.00;[Red]\(&quot;£&quot;#,##0.00\)"/>
    <numFmt numFmtId="171" formatCode="0.0%;[Red]\(0.0%\)"/>
  </numFmts>
  <fonts count="22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2" fillId="0" borderId="0" xfId="1" applyFont="1"/>
    <xf numFmtId="0" fontId="4" fillId="3" borderId="0" xfId="1" applyFont="1" applyFill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164" fontId="2" fillId="4" borderId="1" xfId="2" applyNumberFormat="1" applyFont="1" applyFill="1" applyBorder="1" applyAlignment="1">
      <alignment horizontal="center" vertical="center"/>
    </xf>
    <xf numFmtId="165" fontId="2" fillId="4" borderId="2" xfId="2" applyNumberFormat="1" applyFont="1" applyFill="1" applyBorder="1"/>
    <xf numFmtId="164" fontId="2" fillId="4" borderId="5" xfId="2" applyNumberFormat="1" applyFont="1" applyFill="1" applyBorder="1" applyAlignment="1">
      <alignment horizontal="center" vertical="center"/>
    </xf>
    <xf numFmtId="165" fontId="2" fillId="4" borderId="6" xfId="2" applyNumberFormat="1" applyFont="1" applyFill="1" applyBorder="1"/>
    <xf numFmtId="164" fontId="2" fillId="4" borderId="3" xfId="2" applyNumberFormat="1" applyFont="1" applyFill="1" applyBorder="1" applyAlignment="1">
      <alignment horizontal="center" vertical="center"/>
    </xf>
    <xf numFmtId="165" fontId="2" fillId="4" borderId="4" xfId="2" applyNumberFormat="1" applyFont="1" applyFill="1" applyBorder="1"/>
    <xf numFmtId="0" fontId="5" fillId="3" borderId="0" xfId="2" applyFont="1" applyFill="1" applyAlignment="1">
      <alignment horizontal="center" vertical="center"/>
    </xf>
    <xf numFmtId="165" fontId="2" fillId="6" borderId="2" xfId="2" applyNumberFormat="1" applyFont="1" applyFill="1" applyBorder="1" applyAlignment="1">
      <alignment horizontal="center" vertical="center"/>
    </xf>
    <xf numFmtId="166" fontId="2" fillId="6" borderId="1" xfId="2" applyNumberFormat="1" applyFont="1" applyFill="1" applyBorder="1" applyAlignment="1">
      <alignment horizontal="center" vertical="center"/>
    </xf>
    <xf numFmtId="165" fontId="2" fillId="6" borderId="6" xfId="2" applyNumberFormat="1" applyFont="1" applyFill="1" applyBorder="1" applyAlignment="1">
      <alignment horizontal="center" vertical="center"/>
    </xf>
    <xf numFmtId="166" fontId="2" fillId="6" borderId="5" xfId="2" applyNumberFormat="1" applyFont="1" applyFill="1" applyBorder="1" applyAlignment="1">
      <alignment horizontal="center" vertical="center"/>
    </xf>
    <xf numFmtId="165" fontId="2" fillId="6" borderId="4" xfId="2" applyNumberFormat="1" applyFont="1" applyFill="1" applyBorder="1" applyAlignment="1">
      <alignment horizontal="center" vertical="center"/>
    </xf>
    <xf numFmtId="166" fontId="2" fillId="6" borderId="3" xfId="2" applyNumberFormat="1" applyFont="1" applyFill="1" applyBorder="1" applyAlignment="1">
      <alignment horizontal="center" vertical="center"/>
    </xf>
    <xf numFmtId="166" fontId="2" fillId="0" borderId="0" xfId="1" applyNumberFormat="1" applyFont="1"/>
    <xf numFmtId="0" fontId="3" fillId="2" borderId="7" xfId="2" applyFont="1" applyFill="1" applyBorder="1" applyAlignment="1">
      <alignment vertical="center"/>
    </xf>
    <xf numFmtId="0" fontId="2" fillId="0" borderId="8" xfId="1" applyFont="1" applyBorder="1"/>
    <xf numFmtId="166" fontId="2" fillId="7" borderId="1" xfId="2" applyNumberFormat="1" applyFont="1" applyFill="1" applyBorder="1" applyAlignment="1">
      <alignment horizontal="center" vertical="center"/>
    </xf>
    <xf numFmtId="166" fontId="2" fillId="7" borderId="5" xfId="2" applyNumberFormat="1" applyFont="1" applyFill="1" applyBorder="1" applyAlignment="1">
      <alignment horizontal="center" vertical="center"/>
    </xf>
    <xf numFmtId="166" fontId="2" fillId="7" borderId="3" xfId="2" applyNumberFormat="1" applyFont="1" applyFill="1" applyBorder="1" applyAlignment="1">
      <alignment horizontal="center" vertical="center"/>
    </xf>
    <xf numFmtId="166" fontId="2" fillId="13" borderId="1" xfId="2" applyNumberFormat="1" applyFont="1" applyFill="1" applyBorder="1" applyAlignment="1">
      <alignment horizontal="center" vertical="center"/>
    </xf>
    <xf numFmtId="165" fontId="2" fillId="13" borderId="2" xfId="2" applyNumberFormat="1" applyFont="1" applyFill="1" applyBorder="1" applyAlignment="1">
      <alignment horizontal="center" vertical="center"/>
    </xf>
    <xf numFmtId="166" fontId="2" fillId="13" borderId="5" xfId="2" applyNumberFormat="1" applyFont="1" applyFill="1" applyBorder="1" applyAlignment="1">
      <alignment horizontal="center" vertical="center"/>
    </xf>
    <xf numFmtId="165" fontId="2" fillId="13" borderId="6" xfId="2" applyNumberFormat="1" applyFont="1" applyFill="1" applyBorder="1" applyAlignment="1">
      <alignment horizontal="center" vertical="center"/>
    </xf>
    <xf numFmtId="166" fontId="2" fillId="13" borderId="3" xfId="2" applyNumberFormat="1" applyFont="1" applyFill="1" applyBorder="1" applyAlignment="1">
      <alignment horizontal="center" vertical="center"/>
    </xf>
    <xf numFmtId="165" fontId="2" fillId="13" borderId="4" xfId="2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5" applyFont="1" applyAlignment="1" applyProtection="1"/>
    <xf numFmtId="0" fontId="12" fillId="0" borderId="0" xfId="0" applyFont="1"/>
    <xf numFmtId="0" fontId="13" fillId="0" borderId="0" xfId="0" applyFont="1"/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0" fontId="7" fillId="0" borderId="0" xfId="0" applyFont="1"/>
    <xf numFmtId="0" fontId="10" fillId="0" borderId="0" xfId="2" applyFont="1" applyFill="1" applyBorder="1" applyAlignment="1">
      <alignment vertical="center"/>
    </xf>
    <xf numFmtId="0" fontId="15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9" fillId="0" borderId="0" xfId="2" applyFont="1" applyFill="1" applyBorder="1" applyAlignment="1">
      <alignment horizontal="center" vertical="center"/>
    </xf>
    <xf numFmtId="0" fontId="20" fillId="2" borderId="7" xfId="2" applyFont="1" applyFill="1" applyBorder="1" applyAlignment="1" applyProtection="1">
      <alignment vertical="center" wrapText="1"/>
      <protection locked="0"/>
    </xf>
    <xf numFmtId="49" fontId="14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4" fillId="5" borderId="7" xfId="2" applyNumberFormat="1" applyFont="1" applyFill="1" applyBorder="1" applyAlignment="1" applyProtection="1">
      <alignment horizontal="center" vertical="center" wrapText="1"/>
      <protection locked="0"/>
    </xf>
    <xf numFmtId="168" fontId="10" fillId="11" borderId="7" xfId="2" applyNumberFormat="1" applyFont="1" applyFill="1" applyBorder="1" applyAlignment="1" applyProtection="1">
      <alignment horizontal="center" vertical="center"/>
      <protection locked="0"/>
    </xf>
    <xf numFmtId="0" fontId="10" fillId="10" borderId="7" xfId="2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/>
    <xf numFmtId="165" fontId="2" fillId="0" borderId="0" xfId="1" applyNumberFormat="1" applyFont="1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13" borderId="9" xfId="1" applyNumberFormat="1" applyFont="1" applyFill="1" applyBorder="1" applyAlignment="1">
      <alignment horizontal="center" vertical="center" wrapText="1"/>
    </xf>
    <xf numFmtId="164" fontId="2" fillId="13" borderId="10" xfId="1" applyNumberFormat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49" fontId="16" fillId="8" borderId="7" xfId="4" applyNumberFormat="1" applyFont="1" applyFill="1" applyBorder="1" applyAlignment="1">
      <alignment horizontal="center" vertical="center" wrapText="1"/>
    </xf>
    <xf numFmtId="0" fontId="17" fillId="9" borderId="7" xfId="2" applyFont="1" applyFill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20" fillId="2" borderId="7" xfId="2" applyFont="1" applyFill="1" applyBorder="1" applyAlignment="1">
      <alignment horizontal="center" vertical="center" wrapText="1"/>
    </xf>
    <xf numFmtId="167" fontId="10" fillId="11" borderId="7" xfId="2" applyNumberFormat="1" applyFont="1" applyFill="1" applyBorder="1" applyAlignment="1">
      <alignment horizontal="center" vertical="center"/>
    </xf>
    <xf numFmtId="169" fontId="14" fillId="4" borderId="7" xfId="2" applyNumberFormat="1" applyFont="1" applyFill="1" applyBorder="1" applyAlignment="1" applyProtection="1">
      <alignment horizontal="center" vertical="center" wrapText="1"/>
      <protection locked="0"/>
    </xf>
    <xf numFmtId="171" fontId="21" fillId="4" borderId="7" xfId="2" applyNumberFormat="1" applyFont="1" applyFill="1" applyBorder="1" applyAlignment="1" applyProtection="1">
      <alignment horizontal="center" vertical="center" wrapText="1"/>
      <protection locked="0"/>
    </xf>
    <xf numFmtId="170" fontId="14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1" fillId="4" borderId="7" xfId="2" applyFont="1" applyFill="1" applyBorder="1" applyAlignment="1" applyProtection="1">
      <alignment horizontal="center" vertical="center" wrapText="1"/>
      <protection locked="0"/>
    </xf>
    <xf numFmtId="0" fontId="10" fillId="11" borderId="7" xfId="2" applyNumberFormat="1" applyFont="1" applyFill="1" applyBorder="1" applyAlignment="1">
      <alignment horizontal="center" vertical="center"/>
    </xf>
    <xf numFmtId="0" fontId="14" fillId="12" borderId="7" xfId="2" applyFont="1" applyFill="1" applyBorder="1" applyAlignment="1" applyProtection="1">
      <alignment horizontal="center" vertical="center" wrapText="1"/>
      <protection locked="0"/>
    </xf>
  </cellXfs>
  <cellStyles count="6">
    <cellStyle name="=C:\WINNT\SYSTEM32\COMMAND.COM 2" xfId="2"/>
    <cellStyle name="Heading 4 2" xfId="4"/>
    <cellStyle name="Hyperlink" xfId="5" builtinId="8"/>
    <cellStyle name="Normal" xfId="0" builtinId="0"/>
    <cellStyle name="Normal 2" xfId="3"/>
    <cellStyle name="Normal_Copy of WSC - CDCM Volatility YOY National - Updated Mar 11" xfId="1"/>
  </cellStyles>
  <dxfs count="1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DNO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PD%20Mid%20East%20CDCM%20April%202013%20DCP130%20Indicitives%20volatility%20mod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DCM_Model_EMEB_102_1_April_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PD%20Mid%20East%20CDCM%20April%202013%20DCP130%20Fin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5">
          <cell r="A15" t="str">
            <v>Domestic Unrestricted</v>
          </cell>
          <cell r="B15" t="str">
            <v>1</v>
          </cell>
          <cell r="C15">
            <v>1</v>
          </cell>
          <cell r="D15">
            <v>1.96</v>
          </cell>
          <cell r="E15">
            <v>0</v>
          </cell>
          <cell r="F15">
            <v>0</v>
          </cell>
          <cell r="G15">
            <v>3.98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3</v>
          </cell>
          <cell r="C16">
            <v>2</v>
          </cell>
          <cell r="D16">
            <v>2.286</v>
          </cell>
          <cell r="E16">
            <v>5.3999999999999999E-2</v>
          </cell>
          <cell r="F16">
            <v>0</v>
          </cell>
          <cell r="G16">
            <v>3.98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11</v>
          </cell>
          <cell r="C17">
            <v>2</v>
          </cell>
          <cell r="D17">
            <v>0.437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13</v>
          </cell>
          <cell r="C18">
            <v>3</v>
          </cell>
          <cell r="D18">
            <v>1.526</v>
          </cell>
          <cell r="E18">
            <v>0</v>
          </cell>
          <cell r="F18">
            <v>0</v>
          </cell>
          <cell r="G18">
            <v>5.38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37</v>
          </cell>
          <cell r="C19">
            <v>4</v>
          </cell>
          <cell r="D19">
            <v>1.6379999999999999</v>
          </cell>
          <cell r="E19">
            <v>4.2999999999999997E-2</v>
          </cell>
          <cell r="F19">
            <v>0</v>
          </cell>
          <cell r="G19">
            <v>5.38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901</v>
          </cell>
          <cell r="C20">
            <v>4</v>
          </cell>
          <cell r="D20">
            <v>0.25800000000000001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81</v>
          </cell>
          <cell r="C21" t="str">
            <v>5-8</v>
          </cell>
          <cell r="D21">
            <v>1.6839999999999999</v>
          </cell>
          <cell r="E21">
            <v>4.1000000000000002E-2</v>
          </cell>
          <cell r="F21">
            <v>0</v>
          </cell>
          <cell r="G21">
            <v>32.090000000000003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80</v>
          </cell>
          <cell r="C22" t="str">
            <v>5-8</v>
          </cell>
          <cell r="D22">
            <v>1.726</v>
          </cell>
          <cell r="E22">
            <v>0.04</v>
          </cell>
          <cell r="F22">
            <v>0</v>
          </cell>
          <cell r="G22">
            <v>10.18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90</v>
          </cell>
          <cell r="C23" t="str">
            <v>5-8</v>
          </cell>
          <cell r="D23">
            <v>0.94299999999999995</v>
          </cell>
          <cell r="E23">
            <v>1.2E-2</v>
          </cell>
          <cell r="F23">
            <v>0</v>
          </cell>
          <cell r="G23">
            <v>304.05</v>
          </cell>
          <cell r="H23">
            <v>0</v>
          </cell>
          <cell r="I23">
            <v>0</v>
          </cell>
        </row>
        <row r="24">
          <cell r="A24" t="str">
            <v>LV HH Metered</v>
          </cell>
          <cell r="B24" t="str">
            <v>58, 990</v>
          </cell>
          <cell r="D24">
            <v>8.0259999999999998</v>
          </cell>
          <cell r="E24">
            <v>0.51600000000000001</v>
          </cell>
          <cell r="F24">
            <v>3.1E-2</v>
          </cell>
          <cell r="G24">
            <v>10.18</v>
          </cell>
          <cell r="H24">
            <v>2.3199999999999998</v>
          </cell>
          <cell r="I24">
            <v>0.30199999999999999</v>
          </cell>
        </row>
        <row r="25">
          <cell r="A25" t="str">
            <v>LV Sub HH Metered</v>
          </cell>
          <cell r="B25" t="str">
            <v>59</v>
          </cell>
          <cell r="D25">
            <v>6.7039999999999997</v>
          </cell>
          <cell r="E25">
            <v>0.38400000000000001</v>
          </cell>
          <cell r="F25">
            <v>2.1000000000000001E-2</v>
          </cell>
          <cell r="G25">
            <v>10.18</v>
          </cell>
          <cell r="H25">
            <v>3.12</v>
          </cell>
          <cell r="I25">
            <v>0.24299999999999999</v>
          </cell>
        </row>
        <row r="26">
          <cell r="A26" t="str">
            <v>HV HH Metered</v>
          </cell>
          <cell r="B26" t="str">
            <v>60, 991</v>
          </cell>
          <cell r="D26">
            <v>4.6360000000000001</v>
          </cell>
          <cell r="E26">
            <v>0.20399999999999999</v>
          </cell>
          <cell r="F26">
            <v>8.9999999999999993E-3</v>
          </cell>
          <cell r="G26">
            <v>102.32</v>
          </cell>
          <cell r="H26">
            <v>3.99</v>
          </cell>
          <cell r="I26">
            <v>0.14799999999999999</v>
          </cell>
        </row>
        <row r="27">
          <cell r="A27" t="str">
            <v>HV Sub HH Metered</v>
          </cell>
          <cell r="B27" t="str">
            <v>N/A</v>
          </cell>
          <cell r="D27">
            <v>4.048</v>
          </cell>
          <cell r="E27">
            <v>0.153</v>
          </cell>
          <cell r="F27">
            <v>5.0000000000000001E-3</v>
          </cell>
          <cell r="G27">
            <v>102.32</v>
          </cell>
          <cell r="H27">
            <v>3.29</v>
          </cell>
          <cell r="I27">
            <v>0.13300000000000001</v>
          </cell>
        </row>
        <row r="28">
          <cell r="A28" t="str">
            <v>NHH UMS category A</v>
          </cell>
          <cell r="B28" t="str">
            <v>TBC</v>
          </cell>
          <cell r="C28">
            <v>8</v>
          </cell>
          <cell r="D28">
            <v>1.754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NHH UMS category B</v>
          </cell>
          <cell r="B29" t="str">
            <v>TBC</v>
          </cell>
          <cell r="C29">
            <v>1</v>
          </cell>
          <cell r="D29">
            <v>2.206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C</v>
          </cell>
          <cell r="B30" t="str">
            <v>TBC</v>
          </cell>
          <cell r="C30">
            <v>1</v>
          </cell>
          <cell r="D30">
            <v>3.6219999999999999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D</v>
          </cell>
          <cell r="B31" t="str">
            <v>TBC</v>
          </cell>
          <cell r="C31">
            <v>1</v>
          </cell>
          <cell r="D31">
            <v>1.48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LV UMS (Pseudo HH Metered)</v>
          </cell>
          <cell r="B32" t="str">
            <v>804</v>
          </cell>
          <cell r="D32">
            <v>29.914000000000001</v>
          </cell>
          <cell r="E32">
            <v>1.2529999999999999</v>
          </cell>
          <cell r="F32">
            <v>0.66900000000000004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Generation NHH</v>
          </cell>
          <cell r="B33" t="str">
            <v>986</v>
          </cell>
          <cell r="C33">
            <v>8</v>
          </cell>
          <cell r="D33">
            <v>-0.8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Sub Generation NHH</v>
          </cell>
          <cell r="B34" t="str">
            <v>970</v>
          </cell>
          <cell r="C34">
            <v>8</v>
          </cell>
          <cell r="D34">
            <v>-0.68700000000000006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Intermittent</v>
          </cell>
          <cell r="B35" t="str">
            <v>971</v>
          </cell>
          <cell r="D35">
            <v>-0.8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0.28199999999999997</v>
          </cell>
        </row>
        <row r="36">
          <cell r="A36" t="str">
            <v>LV Generation Non-Intermittent</v>
          </cell>
          <cell r="B36" t="str">
            <v>973</v>
          </cell>
          <cell r="D36">
            <v>-6.8390000000000004</v>
          </cell>
          <cell r="E36">
            <v>-0.53800000000000003</v>
          </cell>
          <cell r="F36">
            <v>-3.3000000000000002E-2</v>
          </cell>
          <cell r="G36">
            <v>0</v>
          </cell>
          <cell r="H36">
            <v>0</v>
          </cell>
          <cell r="I36">
            <v>0.28199999999999997</v>
          </cell>
        </row>
        <row r="37">
          <cell r="A37" t="str">
            <v>LV Sub Generation Intermittent</v>
          </cell>
          <cell r="B37" t="str">
            <v>972</v>
          </cell>
          <cell r="D37">
            <v>-0.68700000000000006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0.254</v>
          </cell>
        </row>
        <row r="38">
          <cell r="A38" t="str">
            <v>LV Sub Generation Non-Intermittent</v>
          </cell>
          <cell r="B38" t="str">
            <v>974</v>
          </cell>
          <cell r="D38">
            <v>-5.9359999999999999</v>
          </cell>
          <cell r="E38">
            <v>-0.44900000000000001</v>
          </cell>
          <cell r="F38">
            <v>-2.7E-2</v>
          </cell>
          <cell r="G38">
            <v>0</v>
          </cell>
          <cell r="H38">
            <v>0</v>
          </cell>
          <cell r="I38">
            <v>0.254</v>
          </cell>
        </row>
        <row r="39">
          <cell r="A39" t="str">
            <v>HV Generation Intermittent</v>
          </cell>
          <cell r="B39" t="str">
            <v>975</v>
          </cell>
          <cell r="D39">
            <v>-0.501</v>
          </cell>
          <cell r="E39">
            <v>0</v>
          </cell>
          <cell r="F39">
            <v>0</v>
          </cell>
          <cell r="G39">
            <v>17.57</v>
          </cell>
          <cell r="H39">
            <v>0</v>
          </cell>
          <cell r="I39">
            <v>0.20300000000000001</v>
          </cell>
        </row>
        <row r="40">
          <cell r="A40" t="str">
            <v>HV Generation Non-Intermittent</v>
          </cell>
          <cell r="B40" t="str">
            <v>977</v>
          </cell>
          <cell r="D40">
            <v>-4.4779999999999998</v>
          </cell>
          <cell r="E40">
            <v>-0.29199999999999998</v>
          </cell>
          <cell r="F40">
            <v>-1.6E-2</v>
          </cell>
          <cell r="G40">
            <v>17.57</v>
          </cell>
          <cell r="H40">
            <v>0</v>
          </cell>
          <cell r="I40">
            <v>0.20300000000000001</v>
          </cell>
        </row>
        <row r="41">
          <cell r="A41" t="str">
            <v>HV Sub Generation Intermittent</v>
          </cell>
          <cell r="B41" t="str">
            <v>N/A</v>
          </cell>
          <cell r="D41">
            <v>-0.40400000000000003</v>
          </cell>
          <cell r="E41">
            <v>0</v>
          </cell>
          <cell r="F41">
            <v>0</v>
          </cell>
          <cell r="G41">
            <v>17.57</v>
          </cell>
          <cell r="H41">
            <v>0</v>
          </cell>
          <cell r="I41">
            <v>0.152</v>
          </cell>
        </row>
        <row r="42">
          <cell r="A42" t="str">
            <v>HV Sub Generation Non-Intermittent</v>
          </cell>
          <cell r="B42" t="str">
            <v>N/A</v>
          </cell>
          <cell r="D42">
            <v>-3.7090000000000001</v>
          </cell>
          <cell r="E42">
            <v>-0.21199999999999999</v>
          </cell>
          <cell r="F42">
            <v>-0.01</v>
          </cell>
          <cell r="G42">
            <v>17.57</v>
          </cell>
          <cell r="H42">
            <v>0</v>
          </cell>
          <cell r="I42">
            <v>0.152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DCM Revenues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Tariffs for WPD East Midlands in April 14 (102)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Reactive power charge p/kVArh (in Tariffs)</v>
          </cell>
        </row>
        <row r="11">
          <cell r="A11" t="str">
            <v>Kind:</v>
          </cell>
          <cell r="B11" t="str">
            <v>Input data</v>
          </cell>
          <cell r="C11" t="str">
            <v>Fixed data</v>
          </cell>
          <cell r="D11" t="str">
            <v>Copy cells</v>
          </cell>
          <cell r="E11" t="str">
            <v>Copy cells</v>
          </cell>
          <cell r="F11" t="str">
            <v>Copy cells</v>
          </cell>
          <cell r="G11" t="str">
            <v>Copy cells</v>
          </cell>
          <cell r="H11" t="str">
            <v>Copy cells</v>
          </cell>
          <cell r="I11" t="str">
            <v>Copy cells</v>
          </cell>
        </row>
        <row r="12">
          <cell r="A12" t="str">
            <v>Formula:</v>
          </cell>
          <cell r="B12" t="str">
            <v/>
          </cell>
          <cell r="C12" t="str">
            <v/>
          </cell>
          <cell r="D12" t="str">
            <v>= x1</v>
          </cell>
          <cell r="E12" t="str">
            <v>= x2</v>
          </cell>
          <cell r="F12" t="str">
            <v>= x3</v>
          </cell>
          <cell r="G12" t="str">
            <v>= x4</v>
          </cell>
          <cell r="H12" t="str">
            <v>= x5</v>
          </cell>
          <cell r="I12" t="str">
            <v>= x6</v>
          </cell>
        </row>
        <row r="14">
          <cell r="B14" t="str">
            <v>Open LLFCs</v>
          </cell>
          <cell r="C14" t="str">
            <v>PCs</v>
          </cell>
          <cell r="D14" t="str">
            <v>Unit rate 1 p/kWh</v>
          </cell>
          <cell r="E14" t="str">
            <v>Unit rate 2 p/kWh</v>
          </cell>
          <cell r="F14" t="str">
            <v>Unit rate 3 p/kWh</v>
          </cell>
          <cell r="G14" t="str">
            <v>Fixed charge p/MPAN/day</v>
          </cell>
          <cell r="H14" t="str">
            <v>Capacity charge p/kVA/day</v>
          </cell>
          <cell r="I14" t="str">
            <v>Reactive power charge p/kVArh</v>
          </cell>
        </row>
        <row r="15">
          <cell r="A15" t="str">
            <v>Domestic Unrestricted</v>
          </cell>
          <cell r="B15" t="str">
            <v>#VALUE!</v>
          </cell>
          <cell r="C15">
            <v>1</v>
          </cell>
          <cell r="D15">
            <v>2.266</v>
          </cell>
          <cell r="E15">
            <v>0</v>
          </cell>
          <cell r="F15">
            <v>0</v>
          </cell>
          <cell r="G15">
            <v>2.84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#VALUE!</v>
          </cell>
          <cell r="C16">
            <v>2</v>
          </cell>
          <cell r="D16">
            <v>2.6269999999999998</v>
          </cell>
          <cell r="E16">
            <v>4.2999999999999997E-2</v>
          </cell>
          <cell r="F16">
            <v>0</v>
          </cell>
          <cell r="G16">
            <v>2.84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#VALUE!</v>
          </cell>
          <cell r="C17">
            <v>2</v>
          </cell>
          <cell r="D17">
            <v>0.49399999999999999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#VALUE!</v>
          </cell>
          <cell r="C18">
            <v>3</v>
          </cell>
          <cell r="D18">
            <v>1.7470000000000001</v>
          </cell>
          <cell r="E18">
            <v>0</v>
          </cell>
          <cell r="F18">
            <v>0</v>
          </cell>
          <cell r="G18">
            <v>5.34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#VALUE!</v>
          </cell>
          <cell r="C19">
            <v>4</v>
          </cell>
          <cell r="D19">
            <v>1.9810000000000001</v>
          </cell>
          <cell r="E19">
            <v>3.6999999999999998E-2</v>
          </cell>
          <cell r="F19">
            <v>0</v>
          </cell>
          <cell r="G19">
            <v>5.34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#VALUE!</v>
          </cell>
          <cell r="C20">
            <v>4</v>
          </cell>
          <cell r="D20">
            <v>0.26300000000000001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#VALUE!</v>
          </cell>
          <cell r="C21" t="str">
            <v>5-8</v>
          </cell>
          <cell r="D21">
            <v>1.94</v>
          </cell>
          <cell r="E21">
            <v>3.4000000000000002E-2</v>
          </cell>
          <cell r="F21">
            <v>0</v>
          </cell>
          <cell r="G21">
            <v>28.22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#VALUE!</v>
          </cell>
          <cell r="C22" t="str">
            <v>5-8</v>
          </cell>
          <cell r="D22">
            <v>1.39</v>
          </cell>
          <cell r="E22">
            <v>2.1999999999999999E-2</v>
          </cell>
          <cell r="F22">
            <v>0</v>
          </cell>
          <cell r="G22">
            <v>3.7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#VALUE!</v>
          </cell>
          <cell r="C23" t="str">
            <v>5-8</v>
          </cell>
          <cell r="D23">
            <v>1.234</v>
          </cell>
          <cell r="E23">
            <v>5.0000000000000001E-3</v>
          </cell>
          <cell r="F23">
            <v>0</v>
          </cell>
          <cell r="G23">
            <v>246.38</v>
          </cell>
          <cell r="H23">
            <v>0</v>
          </cell>
          <cell r="I23">
            <v>0</v>
          </cell>
        </row>
        <row r="24">
          <cell r="A24" t="str">
            <v>LV HH Metered</v>
          </cell>
          <cell r="B24" t="str">
            <v>#VALUE!</v>
          </cell>
          <cell r="D24">
            <v>10.372999999999999</v>
          </cell>
          <cell r="E24">
            <v>0.41899999999999998</v>
          </cell>
          <cell r="F24">
            <v>2.4E-2</v>
          </cell>
          <cell r="G24">
            <v>8.5</v>
          </cell>
          <cell r="H24">
            <v>2.31</v>
          </cell>
          <cell r="I24">
            <v>0.35799999999999998</v>
          </cell>
        </row>
        <row r="25">
          <cell r="A25" t="str">
            <v>LV Sub HH Metered</v>
          </cell>
          <cell r="B25" t="str">
            <v>#VALUE!</v>
          </cell>
          <cell r="D25">
            <v>9.1319999999999997</v>
          </cell>
          <cell r="E25">
            <v>0.30099999999999999</v>
          </cell>
          <cell r="F25">
            <v>1.4999999999999999E-2</v>
          </cell>
          <cell r="G25">
            <v>6.24</v>
          </cell>
          <cell r="H25">
            <v>3.07</v>
          </cell>
          <cell r="I25">
            <v>0.30099999999999999</v>
          </cell>
        </row>
        <row r="26">
          <cell r="A26" t="str">
            <v>HV HH Metered</v>
          </cell>
          <cell r="B26" t="str">
            <v>#VALUE!</v>
          </cell>
          <cell r="D26">
            <v>6.69</v>
          </cell>
          <cell r="E26">
            <v>0.13700000000000001</v>
          </cell>
          <cell r="F26">
            <v>4.0000000000000001E-3</v>
          </cell>
          <cell r="G26">
            <v>63.57</v>
          </cell>
          <cell r="H26">
            <v>3.97</v>
          </cell>
          <cell r="I26">
            <v>0.19600000000000001</v>
          </cell>
        </row>
        <row r="27">
          <cell r="A27" t="str">
            <v>HV Sub HH Metered</v>
          </cell>
          <cell r="B27" t="str">
            <v>#VALUE!</v>
          </cell>
          <cell r="D27">
            <v>5.8259999999999996</v>
          </cell>
          <cell r="E27">
            <v>7.8E-2</v>
          </cell>
          <cell r="F27">
            <v>0</v>
          </cell>
          <cell r="G27">
            <v>63.57</v>
          </cell>
          <cell r="H27">
            <v>3.56</v>
          </cell>
          <cell r="I27">
            <v>0.17499999999999999</v>
          </cell>
        </row>
        <row r="28">
          <cell r="A28" t="str">
            <v>NHH UMS category A</v>
          </cell>
          <cell r="B28" t="str">
            <v>#VALUE!</v>
          </cell>
          <cell r="C28">
            <v>8</v>
          </cell>
          <cell r="D28">
            <v>1.867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NHH UMS category B</v>
          </cell>
          <cell r="B29" t="str">
            <v>#VALUE!</v>
          </cell>
          <cell r="C29">
            <v>1</v>
          </cell>
          <cell r="D29">
            <v>2.4910000000000001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C</v>
          </cell>
          <cell r="B30" t="str">
            <v>#VALUE!</v>
          </cell>
          <cell r="C30">
            <v>1</v>
          </cell>
          <cell r="D30">
            <v>4.1150000000000002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D</v>
          </cell>
          <cell r="B31" t="str">
            <v>#VALUE!</v>
          </cell>
          <cell r="C31">
            <v>1</v>
          </cell>
          <cell r="D31">
            <v>1.4019999999999999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LV UMS (Pseudo HH Metered)</v>
          </cell>
          <cell r="B32" t="str">
            <v>#VALUE!</v>
          </cell>
          <cell r="D32">
            <v>36.991999999999997</v>
          </cell>
          <cell r="E32">
            <v>1.0740000000000001</v>
          </cell>
          <cell r="F32">
            <v>0.61899999999999999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Generation NHH</v>
          </cell>
          <cell r="B33" t="str">
            <v>#VALUE!</v>
          </cell>
          <cell r="C33">
            <v>8</v>
          </cell>
          <cell r="D33">
            <v>-0.71199999999999997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Sub Generation NHH</v>
          </cell>
          <cell r="B34" t="str">
            <v>#VALUE!</v>
          </cell>
          <cell r="C34">
            <v>8</v>
          </cell>
          <cell r="D34">
            <v>-0.61799999999999999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Intermittent</v>
          </cell>
          <cell r="B35" t="str">
            <v>#VALUE!</v>
          </cell>
          <cell r="D35">
            <v>-0.71199999999999997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0.248</v>
          </cell>
        </row>
        <row r="36">
          <cell r="A36" t="str">
            <v>LV Generation Non-Intermittent</v>
          </cell>
          <cell r="B36" t="str">
            <v>#VALUE!</v>
          </cell>
          <cell r="D36">
            <v>-6.2450000000000001</v>
          </cell>
          <cell r="E36">
            <v>-0.44</v>
          </cell>
          <cell r="F36">
            <v>-2.7E-2</v>
          </cell>
          <cell r="G36">
            <v>0</v>
          </cell>
          <cell r="H36">
            <v>0</v>
          </cell>
          <cell r="I36">
            <v>0.248</v>
          </cell>
        </row>
        <row r="37">
          <cell r="A37" t="str">
            <v>LV Sub Generation Intermittent</v>
          </cell>
          <cell r="B37" t="str">
            <v>#VALUE!</v>
          </cell>
          <cell r="D37">
            <v>-0.61799999999999999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0.22500000000000001</v>
          </cell>
        </row>
        <row r="38">
          <cell r="A38" t="str">
            <v>LV Sub Generation Non-Intermittent</v>
          </cell>
          <cell r="B38" t="str">
            <v>#VALUE!</v>
          </cell>
          <cell r="D38">
            <v>-5.4809999999999999</v>
          </cell>
          <cell r="E38">
            <v>-0.36699999999999999</v>
          </cell>
          <cell r="F38">
            <v>-2.1999999999999999E-2</v>
          </cell>
          <cell r="G38">
            <v>0</v>
          </cell>
          <cell r="H38">
            <v>0</v>
          </cell>
          <cell r="I38">
            <v>0.22500000000000001</v>
          </cell>
        </row>
        <row r="39">
          <cell r="A39" t="str">
            <v>HV Generation Intermittent</v>
          </cell>
          <cell r="B39" t="str">
            <v>#VALUE!</v>
          </cell>
          <cell r="D39">
            <v>-0.437</v>
          </cell>
          <cell r="E39">
            <v>0</v>
          </cell>
          <cell r="F39">
            <v>0</v>
          </cell>
          <cell r="G39">
            <v>31.24</v>
          </cell>
          <cell r="H39">
            <v>0</v>
          </cell>
          <cell r="I39">
            <v>0.18</v>
          </cell>
        </row>
        <row r="40">
          <cell r="A40" t="str">
            <v>HV Generation Non-Intermittent</v>
          </cell>
          <cell r="B40" t="str">
            <v>#VALUE!</v>
          </cell>
          <cell r="D40">
            <v>-4.05</v>
          </cell>
          <cell r="E40">
            <v>-0.221</v>
          </cell>
          <cell r="F40">
            <v>-1.0999999999999999E-2</v>
          </cell>
          <cell r="G40">
            <v>31.24</v>
          </cell>
          <cell r="H40">
            <v>0</v>
          </cell>
          <cell r="I40">
            <v>0.18</v>
          </cell>
        </row>
        <row r="41">
          <cell r="A41" t="str">
            <v>HV Sub Generation Intermittent</v>
          </cell>
          <cell r="B41" t="str">
            <v>#VALUE!</v>
          </cell>
          <cell r="D41">
            <v>-0.34699999999999998</v>
          </cell>
          <cell r="E41">
            <v>0</v>
          </cell>
          <cell r="F41">
            <v>0</v>
          </cell>
          <cell r="G41">
            <v>31.24</v>
          </cell>
          <cell r="H41">
            <v>0</v>
          </cell>
          <cell r="I41">
            <v>0.127</v>
          </cell>
        </row>
        <row r="42">
          <cell r="A42" t="str">
            <v>HV Sub Generation Non-Intermittent</v>
          </cell>
          <cell r="B42" t="str">
            <v>#VALUE!</v>
          </cell>
          <cell r="D42">
            <v>-3.3279999999999998</v>
          </cell>
          <cell r="E42">
            <v>-0.14899999999999999</v>
          </cell>
          <cell r="F42">
            <v>-5.0000000000000001E-3</v>
          </cell>
          <cell r="G42">
            <v>31.24</v>
          </cell>
          <cell r="H42">
            <v>0</v>
          </cell>
          <cell r="I42">
            <v>0.127</v>
          </cell>
        </row>
        <row r="43">
          <cell r="A43" t="str">
            <v>LDNO LV: Domestic Unrestricted</v>
          </cell>
          <cell r="B43" t="str">
            <v>#VALUE!</v>
          </cell>
          <cell r="C43">
            <v>1</v>
          </cell>
          <cell r="D43">
            <v>1.609</v>
          </cell>
          <cell r="E43">
            <v>0</v>
          </cell>
          <cell r="F43">
            <v>0</v>
          </cell>
          <cell r="G43">
            <v>2.02</v>
          </cell>
          <cell r="H43">
            <v>0</v>
          </cell>
          <cell r="I43">
            <v>0</v>
          </cell>
        </row>
        <row r="44">
          <cell r="A44" t="str">
            <v>LDNO LV: Domestic Two Rate</v>
          </cell>
          <cell r="B44" t="str">
            <v>#VALUE!</v>
          </cell>
          <cell r="C44">
            <v>2</v>
          </cell>
          <cell r="D44">
            <v>1.865</v>
          </cell>
          <cell r="E44">
            <v>3.1E-2</v>
          </cell>
          <cell r="F44">
            <v>0</v>
          </cell>
          <cell r="G44">
            <v>2.02</v>
          </cell>
          <cell r="H44">
            <v>0</v>
          </cell>
          <cell r="I44">
            <v>0</v>
          </cell>
        </row>
        <row r="45">
          <cell r="A45" t="str">
            <v>LDNO LV: Domestic Off Peak (related MPAN)</v>
          </cell>
          <cell r="B45" t="str">
            <v>#VALUE!</v>
          </cell>
          <cell r="C45">
            <v>2</v>
          </cell>
          <cell r="D45">
            <v>0.35099999999999998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A46" t="str">
            <v>LDNO LV: Small Non Domestic Unrestricted</v>
          </cell>
          <cell r="B46" t="str">
            <v>#VALUE!</v>
          </cell>
          <cell r="C46">
            <v>3</v>
          </cell>
          <cell r="D46">
            <v>1.24</v>
          </cell>
          <cell r="E46">
            <v>0</v>
          </cell>
          <cell r="F46">
            <v>0</v>
          </cell>
          <cell r="G46">
            <v>3.79</v>
          </cell>
          <cell r="H46">
            <v>0</v>
          </cell>
          <cell r="I46">
            <v>0</v>
          </cell>
        </row>
        <row r="47">
          <cell r="A47" t="str">
            <v>LDNO LV: Small Non Domestic Two Rate</v>
          </cell>
          <cell r="B47" t="str">
            <v>#VALUE!</v>
          </cell>
          <cell r="C47">
            <v>4</v>
          </cell>
          <cell r="D47">
            <v>1.4059999999999999</v>
          </cell>
          <cell r="E47">
            <v>2.5999999999999999E-2</v>
          </cell>
          <cell r="F47">
            <v>0</v>
          </cell>
          <cell r="G47">
            <v>3.79</v>
          </cell>
          <cell r="H47">
            <v>0</v>
          </cell>
          <cell r="I47">
            <v>0</v>
          </cell>
        </row>
        <row r="48">
          <cell r="A48" t="str">
            <v>LDNO LV: Small Non Domestic Off Peak (related MPAN)</v>
          </cell>
          <cell r="B48" t="str">
            <v>#VALUE!</v>
          </cell>
          <cell r="C48">
            <v>4</v>
          </cell>
          <cell r="D48">
            <v>0.187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LDNO LV: LV Medium Non-Domestic</v>
          </cell>
          <cell r="B49" t="str">
            <v>#VALUE!</v>
          </cell>
          <cell r="C49" t="str">
            <v>5-8</v>
          </cell>
          <cell r="D49">
            <v>1.377</v>
          </cell>
          <cell r="E49">
            <v>2.4E-2</v>
          </cell>
          <cell r="F49">
            <v>0</v>
          </cell>
          <cell r="G49">
            <v>20.03</v>
          </cell>
          <cell r="H49">
            <v>0</v>
          </cell>
          <cell r="I49">
            <v>0</v>
          </cell>
        </row>
        <row r="50">
          <cell r="A50" t="str">
            <v>LDNO LV: LV HH Metered</v>
          </cell>
          <cell r="B50" t="str">
            <v>#VALUE!</v>
          </cell>
          <cell r="D50">
            <v>7.3639999999999999</v>
          </cell>
          <cell r="E50">
            <v>0.29699999999999999</v>
          </cell>
          <cell r="F50">
            <v>1.7000000000000001E-2</v>
          </cell>
          <cell r="G50">
            <v>6.03</v>
          </cell>
          <cell r="H50">
            <v>1.64</v>
          </cell>
          <cell r="I50">
            <v>0.254</v>
          </cell>
        </row>
        <row r="51">
          <cell r="A51" t="str">
            <v>LDNO LV: NHH UMS category A</v>
          </cell>
          <cell r="B51" t="str">
            <v>#VALUE!</v>
          </cell>
          <cell r="C51">
            <v>8</v>
          </cell>
          <cell r="D51">
            <v>1.325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LDNO LV: NHH UMS category B</v>
          </cell>
          <cell r="B52" t="str">
            <v>#VALUE!</v>
          </cell>
          <cell r="C52">
            <v>1</v>
          </cell>
          <cell r="D52">
            <v>1.768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C</v>
          </cell>
          <cell r="B53" t="str">
            <v>#VALUE!</v>
          </cell>
          <cell r="C53">
            <v>1</v>
          </cell>
          <cell r="D53">
            <v>2.9209999999999998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D</v>
          </cell>
          <cell r="B54" t="str">
            <v>#VALUE!</v>
          </cell>
          <cell r="C54">
            <v>1</v>
          </cell>
          <cell r="D54">
            <v>0.995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LV UMS (Pseudo HH Metered)</v>
          </cell>
          <cell r="B55" t="str">
            <v>#VALUE!</v>
          </cell>
          <cell r="D55">
            <v>26.262</v>
          </cell>
          <cell r="E55">
            <v>0.76200000000000001</v>
          </cell>
          <cell r="F55">
            <v>0.439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Generation NHH</v>
          </cell>
          <cell r="B56" t="str">
            <v>#VALUE!</v>
          </cell>
          <cell r="C56">
            <v>8</v>
          </cell>
          <cell r="D56">
            <v>-0.71199999999999997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Intermittent</v>
          </cell>
          <cell r="B57" t="str">
            <v>#VALUE!</v>
          </cell>
          <cell r="D57">
            <v>-0.71199999999999997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0.248</v>
          </cell>
        </row>
        <row r="58">
          <cell r="A58" t="str">
            <v>LDNO LV: LV Generation Non-Intermittent</v>
          </cell>
          <cell r="B58" t="str">
            <v>#VALUE!</v>
          </cell>
          <cell r="D58">
            <v>-6.2450000000000001</v>
          </cell>
          <cell r="E58">
            <v>-0.44</v>
          </cell>
          <cell r="F58">
            <v>-2.7E-2</v>
          </cell>
          <cell r="G58">
            <v>0</v>
          </cell>
          <cell r="H58">
            <v>0</v>
          </cell>
          <cell r="I58">
            <v>0.248</v>
          </cell>
        </row>
        <row r="59">
          <cell r="A59" t="str">
            <v>LDNO HV: Domestic Unrestricted</v>
          </cell>
          <cell r="B59" t="str">
            <v>#VALUE!</v>
          </cell>
          <cell r="C59">
            <v>1</v>
          </cell>
          <cell r="D59">
            <v>1.119</v>
          </cell>
          <cell r="E59">
            <v>0</v>
          </cell>
          <cell r="F59">
            <v>0</v>
          </cell>
          <cell r="G59">
            <v>1.4</v>
          </cell>
          <cell r="H59">
            <v>0</v>
          </cell>
          <cell r="I59">
            <v>0</v>
          </cell>
        </row>
        <row r="60">
          <cell r="A60" t="str">
            <v>LDNO HV: Domestic Two Rate</v>
          </cell>
          <cell r="B60" t="str">
            <v>#VALUE!</v>
          </cell>
          <cell r="C60">
            <v>2</v>
          </cell>
          <cell r="D60">
            <v>1.298</v>
          </cell>
          <cell r="E60">
            <v>2.1000000000000001E-2</v>
          </cell>
          <cell r="F60">
            <v>0</v>
          </cell>
          <cell r="G60">
            <v>1.4</v>
          </cell>
          <cell r="H60">
            <v>0</v>
          </cell>
          <cell r="I60">
            <v>0</v>
          </cell>
        </row>
        <row r="61">
          <cell r="A61" t="str">
            <v>LDNO HV: Domestic Off Peak (related MPAN)</v>
          </cell>
          <cell r="B61" t="str">
            <v>#VALUE!</v>
          </cell>
          <cell r="C61">
            <v>2</v>
          </cell>
          <cell r="D61">
            <v>0.24399999999999999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LDNO HV: Small Non Domestic Unrestricted</v>
          </cell>
          <cell r="B62" t="str">
            <v>#VALUE!</v>
          </cell>
          <cell r="C62">
            <v>3</v>
          </cell>
          <cell r="D62">
            <v>0.86299999999999999</v>
          </cell>
          <cell r="E62">
            <v>0</v>
          </cell>
          <cell r="F62">
            <v>0</v>
          </cell>
          <cell r="G62">
            <v>2.64</v>
          </cell>
          <cell r="H62">
            <v>0</v>
          </cell>
          <cell r="I62">
            <v>0</v>
          </cell>
        </row>
        <row r="63">
          <cell r="A63" t="str">
            <v>LDNO HV: Small Non Domestic Two Rate</v>
          </cell>
          <cell r="B63" t="str">
            <v>#VALUE!</v>
          </cell>
          <cell r="C63">
            <v>4</v>
          </cell>
          <cell r="D63">
            <v>0.97899999999999998</v>
          </cell>
          <cell r="E63">
            <v>1.7999999999999999E-2</v>
          </cell>
          <cell r="F63">
            <v>0</v>
          </cell>
          <cell r="G63">
            <v>2.64</v>
          </cell>
          <cell r="H63">
            <v>0</v>
          </cell>
          <cell r="I63">
            <v>0</v>
          </cell>
        </row>
        <row r="64">
          <cell r="A64" t="str">
            <v>LDNO HV: Small Non Domestic Off Peak (related MPAN)</v>
          </cell>
          <cell r="B64" t="str">
            <v>#VALUE!</v>
          </cell>
          <cell r="C64">
            <v>4</v>
          </cell>
          <cell r="D64">
            <v>0.13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LDNO HV: LV Medium Non-Domestic</v>
          </cell>
          <cell r="B65" t="str">
            <v>#VALUE!</v>
          </cell>
          <cell r="C65" t="str">
            <v>5-8</v>
          </cell>
          <cell r="D65">
            <v>0.95799999999999996</v>
          </cell>
          <cell r="E65">
            <v>1.7000000000000001E-2</v>
          </cell>
          <cell r="F65">
            <v>0</v>
          </cell>
          <cell r="G65">
            <v>13.94</v>
          </cell>
          <cell r="H65">
            <v>0</v>
          </cell>
          <cell r="I65">
            <v>0</v>
          </cell>
        </row>
        <row r="66">
          <cell r="A66" t="str">
            <v>LDNO HV: LV HH Metered</v>
          </cell>
          <cell r="B66" t="str">
            <v>#VALUE!</v>
          </cell>
          <cell r="D66">
            <v>5.1239999999999997</v>
          </cell>
          <cell r="E66">
            <v>0.20699999999999999</v>
          </cell>
          <cell r="F66">
            <v>1.2E-2</v>
          </cell>
          <cell r="G66">
            <v>4.2</v>
          </cell>
          <cell r="H66">
            <v>1.1399999999999999</v>
          </cell>
          <cell r="I66">
            <v>0.17699999999999999</v>
          </cell>
        </row>
        <row r="67">
          <cell r="A67" t="str">
            <v>LDNO HV: LV Sub HH Metered</v>
          </cell>
          <cell r="B67" t="str">
            <v>#VALUE!</v>
          </cell>
          <cell r="D67">
            <v>6.4390000000000001</v>
          </cell>
          <cell r="E67">
            <v>0.21199999999999999</v>
          </cell>
          <cell r="F67">
            <v>1.0999999999999999E-2</v>
          </cell>
          <cell r="G67">
            <v>4.4000000000000004</v>
          </cell>
          <cell r="H67">
            <v>2.16</v>
          </cell>
          <cell r="I67">
            <v>0.21199999999999999</v>
          </cell>
        </row>
        <row r="68">
          <cell r="A68" t="str">
            <v>LDNO HV: HV HH Metered</v>
          </cell>
          <cell r="B68" t="str">
            <v>#VALUE!</v>
          </cell>
          <cell r="D68">
            <v>5.3259999999999996</v>
          </cell>
          <cell r="E68">
            <v>0.109</v>
          </cell>
          <cell r="F68">
            <v>3.0000000000000001E-3</v>
          </cell>
          <cell r="G68">
            <v>50.6</v>
          </cell>
          <cell r="H68">
            <v>3.16</v>
          </cell>
          <cell r="I68">
            <v>0.156</v>
          </cell>
        </row>
        <row r="69">
          <cell r="A69" t="str">
            <v>LDNO HV: NHH UMS category A</v>
          </cell>
          <cell r="B69" t="str">
            <v>#VALUE!</v>
          </cell>
          <cell r="C69">
            <v>8</v>
          </cell>
          <cell r="D69">
            <v>0.92200000000000004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LDNO HV: NHH UMS category B</v>
          </cell>
          <cell r="B70" t="str">
            <v>#VALUE!</v>
          </cell>
          <cell r="C70">
            <v>1</v>
          </cell>
          <cell r="D70">
            <v>1.23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LDNO HV: NHH UMS category C</v>
          </cell>
          <cell r="B71" t="str">
            <v>#VALUE!</v>
          </cell>
          <cell r="C71">
            <v>1</v>
          </cell>
          <cell r="D71">
            <v>2.0329999999999999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LDNO HV: NHH UMS category D</v>
          </cell>
          <cell r="B72" t="str">
            <v>#VALUE!</v>
          </cell>
          <cell r="C72">
            <v>1</v>
          </cell>
          <cell r="D72">
            <v>0.69299999999999995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LV UMS (Pseudo HH Metered)</v>
          </cell>
          <cell r="B73" t="str">
            <v>#VALUE!</v>
          </cell>
          <cell r="D73">
            <v>18.271999999999998</v>
          </cell>
          <cell r="E73">
            <v>0.53</v>
          </cell>
          <cell r="F73">
            <v>0.30599999999999999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LV Generation NHH</v>
          </cell>
          <cell r="B74" t="str">
            <v>#VALUE!</v>
          </cell>
          <cell r="C74">
            <v>8</v>
          </cell>
          <cell r="D74">
            <v>-0.71199999999999997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LV Sub Generation NHH</v>
          </cell>
          <cell r="B75" t="str">
            <v>#VALUE!</v>
          </cell>
          <cell r="C75">
            <v>8</v>
          </cell>
          <cell r="D75">
            <v>-0.61799999999999999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Generation Intermittent</v>
          </cell>
          <cell r="B76" t="str">
            <v>#VALUE!</v>
          </cell>
          <cell r="D76">
            <v>-0.71199999999999997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0.248</v>
          </cell>
        </row>
        <row r="77">
          <cell r="A77" t="str">
            <v>LDNO HV: LV Generation Non-Intermittent</v>
          </cell>
          <cell r="B77" t="str">
            <v>#VALUE!</v>
          </cell>
          <cell r="D77">
            <v>-6.2450000000000001</v>
          </cell>
          <cell r="E77">
            <v>-0.44</v>
          </cell>
          <cell r="F77">
            <v>-2.7E-2</v>
          </cell>
          <cell r="G77">
            <v>0</v>
          </cell>
          <cell r="H77">
            <v>0</v>
          </cell>
          <cell r="I77">
            <v>0.248</v>
          </cell>
        </row>
        <row r="78">
          <cell r="A78" t="str">
            <v>LDNO HV: LV Sub Generation Intermittent</v>
          </cell>
          <cell r="B78" t="str">
            <v>#VALUE!</v>
          </cell>
          <cell r="D78">
            <v>-0.61799999999999999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0.22500000000000001</v>
          </cell>
        </row>
        <row r="79">
          <cell r="A79" t="str">
            <v>LDNO HV: LV Sub Generation Non-Intermittent</v>
          </cell>
          <cell r="B79" t="str">
            <v>#VALUE!</v>
          </cell>
          <cell r="D79">
            <v>-5.4809999999999999</v>
          </cell>
          <cell r="E79">
            <v>-0.36699999999999999</v>
          </cell>
          <cell r="F79">
            <v>-2.1999999999999999E-2</v>
          </cell>
          <cell r="G79">
            <v>0</v>
          </cell>
          <cell r="H79">
            <v>0</v>
          </cell>
          <cell r="I79">
            <v>0.22500000000000001</v>
          </cell>
        </row>
        <row r="80">
          <cell r="A80" t="str">
            <v>LDNO HV: HV Generation Intermittent</v>
          </cell>
          <cell r="B80" t="str">
            <v>#VALUE!</v>
          </cell>
          <cell r="D80">
            <v>-0.437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0.18</v>
          </cell>
        </row>
        <row r="81">
          <cell r="A81" t="str">
            <v>LDNO HV: HV Generation Non-Intermittent</v>
          </cell>
          <cell r="B81" t="str">
            <v>#VALUE!</v>
          </cell>
          <cell r="D81">
            <v>-4.05</v>
          </cell>
          <cell r="E81">
            <v>-0.221</v>
          </cell>
          <cell r="F81">
            <v>-1.0999999999999999E-2</v>
          </cell>
          <cell r="G81">
            <v>0</v>
          </cell>
          <cell r="H81">
            <v>0</v>
          </cell>
          <cell r="I81">
            <v>0.18</v>
          </cell>
        </row>
      </sheetData>
      <sheetData sheetId="21">
        <row r="1">
          <cell r="A1" t="str">
            <v>Summary statistics for WPD East Midlands in April 14 (102)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Workbook build options and main parameters</v>
          </cell>
        </row>
        <row r="5">
          <cell r="A5" t="str">
            <v>Include a 132kV/HV network level</v>
          </cell>
        </row>
        <row r="6">
          <cell r="A6" t="str">
            <v>Network model: 500 MW at time of GSP peak</v>
          </cell>
        </row>
        <row r="7">
          <cell r="A7" t="str">
            <v>Coincidence correction factors grouped for UMS</v>
          </cell>
        </row>
        <row r="8">
          <cell r="A8" t="str">
            <v>Standing charges factors: 100/0/0 LV NHH, 100/100/20 network, 100/100/0 substation</v>
          </cell>
        </row>
        <row r="9">
          <cell r="A9" t="str">
            <v>Put some 132kV costs into HV capacity charges</v>
          </cell>
        </row>
        <row r="10">
          <cell r="A10" t="str">
            <v>Operating expenditure allocated by asset values</v>
          </cell>
        </row>
        <row r="11">
          <cell r="A11" t="str">
            <v>LV circuit costs by exit point for all small NHH demand</v>
          </cell>
        </row>
        <row r="12">
          <cell r="A12" t="str">
            <v>Revenue matching by £/kW/year at transmission exit level</v>
          </cell>
        </row>
        <row r="13">
          <cell r="A13" t="str">
            <v>Scaler subject to capping of each tariff component to zero</v>
          </cell>
        </row>
        <row r="14">
          <cell r="A14" t="str">
            <v xml:space="preserve"> </v>
          </cell>
        </row>
        <row r="15">
          <cell r="A15" t="str">
            <v>Data sources:</v>
          </cell>
        </row>
        <row r="16">
          <cell r="A16" t="str">
            <v>x1 = 1010. Annuity proportion for customer-contributed assets (in Financial and general assumptions)</v>
          </cell>
        </row>
        <row r="17">
          <cell r="A17" t="str">
            <v>x2 = 3606. Total net revenues from scaler (£) (in Revenue forecast summary)</v>
          </cell>
        </row>
        <row r="18">
          <cell r="A18" t="str">
            <v>x3 = 3606. Deviation from target revenue (£) (in Revenue forecast summary)</v>
          </cell>
        </row>
        <row r="19">
          <cell r="A19" t="str">
            <v>x4 = Deviation from target revenue (£) (copy) (in Workbook build options and main parameters)</v>
          </cell>
        </row>
        <row r="20">
          <cell r="A20" t="str">
            <v>x5 = 3402. Target net income from all use of system charges (£/year)</v>
          </cell>
        </row>
        <row r="21">
          <cell r="A21" t="str">
            <v>Kind:</v>
          </cell>
          <cell r="B21" t="str">
            <v>Copy cells</v>
          </cell>
          <cell r="C21" t="str">
            <v>Copy cells</v>
          </cell>
          <cell r="D21" t="str">
            <v>Copy cells</v>
          </cell>
          <cell r="E21" t="str">
            <v>Calculation</v>
          </cell>
        </row>
        <row r="22">
          <cell r="A22" t="str">
            <v>Formula:</v>
          </cell>
          <cell r="B22" t="str">
            <v>= x1</v>
          </cell>
          <cell r="C22" t="str">
            <v>= x2</v>
          </cell>
          <cell r="D22" t="str">
            <v>= x3</v>
          </cell>
          <cell r="E22" t="str">
            <v>=x4/x5</v>
          </cell>
        </row>
        <row r="24">
          <cell r="B24" t="str">
            <v>Annuity proportion for customer-contributed assets</v>
          </cell>
          <cell r="C24" t="str">
            <v>Total net revenues from scaler (£)</v>
          </cell>
          <cell r="D24" t="str">
            <v>Deviation from target revenue (£)</v>
          </cell>
          <cell r="E24" t="str">
            <v>Over/under recovery</v>
          </cell>
        </row>
        <row r="25">
          <cell r="A25" t="str">
            <v>Workbook build options and main parameters</v>
          </cell>
          <cell r="B25">
            <v>0</v>
          </cell>
          <cell r="C25">
            <v>121105410.98370695</v>
          </cell>
          <cell r="D25">
            <v>113624.03657919168</v>
          </cell>
          <cell r="E25">
            <v>2.531601577250387E-4</v>
          </cell>
        </row>
        <row r="27">
          <cell r="A27" t="str">
            <v>3802. Revenue summary</v>
          </cell>
        </row>
        <row r="28">
          <cell r="A28" t="str">
            <v>Data sources:</v>
          </cell>
        </row>
        <row r="29">
          <cell r="A29" t="str">
            <v>x1 = 1053. Rate 1 units (MWh) by tariff (in Volume forecasts for the charging year)</v>
          </cell>
        </row>
        <row r="30">
          <cell r="A30" t="str">
            <v>x2 = 1053. Rate 2 units (MWh) by tariff (in Volume forecasts for the charging year)</v>
          </cell>
        </row>
        <row r="31">
          <cell r="A31" t="str">
            <v>x3 = 1053. Rate 3 units (MWh) by tariff (in Volume forecasts for the charging year)</v>
          </cell>
        </row>
        <row r="32">
          <cell r="A32" t="str">
            <v>x4 = 1053. MPANs by tariff (in Volume forecasts for the charging year)</v>
          </cell>
        </row>
        <row r="33">
          <cell r="A33" t="str">
            <v>x5 = 1010. Days in the charging year (in Financial and general assumptions)</v>
          </cell>
        </row>
        <row r="34">
          <cell r="A34" t="str">
            <v>x6 = 3607. Fixed charge p/MPAN/day (in Tariffs)</v>
          </cell>
        </row>
        <row r="35">
          <cell r="A35" t="str">
            <v>x7 = 3607. Capacity charge p/kVA/day (in Tariffs)</v>
          </cell>
        </row>
        <row r="36">
          <cell r="A36" t="str">
            <v>x8 = 1053. Import capacity (kVA) by tariff (in Volume forecasts for the charging year)</v>
          </cell>
        </row>
        <row r="37">
          <cell r="A37" t="str">
            <v>x9 = 3607. Unit rate 1 p/kWh (in Tariffs)</v>
          </cell>
        </row>
        <row r="38">
          <cell r="A38" t="str">
            <v>x10 = 3607. Unit rate 2 p/kWh (in Tariffs)</v>
          </cell>
        </row>
        <row r="39">
          <cell r="A39" t="str">
            <v>x11 = 3607. Unit rate 3 p/kWh (in Tariffs)</v>
          </cell>
        </row>
        <row r="40">
          <cell r="A40" t="str">
            <v>x12 = 3607. Reactive power charge p/kVArh (in Tariffs)</v>
          </cell>
        </row>
        <row r="41">
          <cell r="A41" t="str">
            <v>x13 = 1053. Reactive power units (MVArh) by tariff (in Volume forecasts for the charging year)</v>
          </cell>
        </row>
        <row r="42">
          <cell r="A42" t="str">
            <v>x14 = All units (MWh) (in Revenue summary)</v>
          </cell>
        </row>
        <row r="43">
          <cell r="A43" t="str">
            <v>x15 = Net revenues (£) (in Revenue summary)</v>
          </cell>
        </row>
        <row r="44">
          <cell r="A44" t="str">
            <v>x16 = MPANs by tariff (in Volume forecasts for the charging year) (copy) (in Revenue summary)</v>
          </cell>
        </row>
        <row r="45">
          <cell r="A45" t="str">
            <v>x17 = Revenues from unit rates (£) (in Revenue summary)</v>
          </cell>
        </row>
        <row r="46">
          <cell r="A46" t="str">
            <v>x18 = Net revenues from unit rate 1 (£) (in Revenue summary)</v>
          </cell>
        </row>
        <row r="47">
          <cell r="A47" t="str">
            <v>x19 = Net revenues from unit rate 2 (£) (in Revenue summary)</v>
          </cell>
        </row>
        <row r="48">
          <cell r="A48" t="str">
            <v>x20 = Net revenues from unit rate 3 (£) (in Revenue summary)</v>
          </cell>
        </row>
        <row r="49">
          <cell r="A49" t="str">
            <v>x21 = Revenues from fixed charges (£) (in Revenue summary)</v>
          </cell>
        </row>
        <row r="50">
          <cell r="A50" t="str">
            <v>x22 = Revenues from capacity charges (£) (in Revenue summary)</v>
          </cell>
        </row>
        <row r="51">
          <cell r="A51" t="str">
            <v>x23 = Revenues from reactive power charges (£) (in Revenue summary)</v>
          </cell>
        </row>
        <row r="52">
          <cell r="A52" t="str">
            <v>Kind:</v>
          </cell>
          <cell r="B52" t="str">
            <v>Calculation</v>
          </cell>
          <cell r="C52" t="str">
            <v>Copy cells</v>
          </cell>
          <cell r="D52" t="str">
            <v>Calculation</v>
          </cell>
          <cell r="E52" t="str">
            <v>Calculation</v>
          </cell>
          <cell r="F52" t="str">
            <v>Calculation</v>
          </cell>
          <cell r="G52" t="str">
            <v>Calculation</v>
          </cell>
          <cell r="H52" t="str">
            <v>Calculation</v>
          </cell>
          <cell r="I52" t="str">
            <v>Calculation</v>
          </cell>
          <cell r="J52" t="str">
            <v>Calculation</v>
          </cell>
          <cell r="K52" t="str">
            <v>Calculation</v>
          </cell>
          <cell r="L52" t="str">
            <v>Calculation</v>
          </cell>
          <cell r="M52" t="str">
            <v>Calculation</v>
          </cell>
          <cell r="N52" t="str">
            <v>Calculation</v>
          </cell>
        </row>
        <row r="53">
          <cell r="A53" t="str">
            <v>Formula:</v>
          </cell>
          <cell r="B53" t="str">
            <v>=x1+x2+x3</v>
          </cell>
          <cell r="C53" t="str">
            <v>= x4</v>
          </cell>
          <cell r="D53" t="str">
            <v>=0.01*x5*(x6*x4+x7*x8)+10*(x9*x1+x10*x2+x11*x3+x12*x13)</v>
          </cell>
          <cell r="E53" t="str">
            <v>=10*(x9*x1+x10*x2+x11*x3)</v>
          </cell>
          <cell r="F53" t="str">
            <v>=x6*x5*x4/100</v>
          </cell>
          <cell r="G53" t="str">
            <v>=x7*x5*x8/100</v>
          </cell>
          <cell r="H53" t="str">
            <v>=x12*x13*10</v>
          </cell>
          <cell r="I53" t="str">
            <v>=IF(x14&lt;&gt;0,0.1*x15/x14,"")</v>
          </cell>
          <cell r="J53" t="str">
            <v>=IF(x16&lt;&gt;0,x15/x16,"")</v>
          </cell>
          <cell r="K53" t="str">
            <v>=IF(x14&lt;&gt;0,0.1*x17/x14,0)</v>
          </cell>
          <cell r="L53" t="str">
            <v>=x9*x1*10</v>
          </cell>
          <cell r="M53" t="str">
            <v>=x10*x2*10</v>
          </cell>
          <cell r="N53" t="str">
            <v>=x11*x3*10</v>
          </cell>
        </row>
        <row r="55">
          <cell r="B55" t="str">
            <v>All units (MWh)</v>
          </cell>
          <cell r="C55" t="str">
            <v>MPANs</v>
          </cell>
          <cell r="D55" t="str">
            <v>Net revenues (£)</v>
          </cell>
          <cell r="E55" t="str">
            <v>Revenues from unit rates (£)</v>
          </cell>
          <cell r="F55" t="str">
            <v>Revenues from fixed charges (£)</v>
          </cell>
          <cell r="G55" t="str">
            <v>Revenues from capacity charges (£)</v>
          </cell>
          <cell r="H55" t="str">
            <v>Revenues from reactive power charges (£)</v>
          </cell>
          <cell r="I55" t="str">
            <v>Average p/kWh</v>
          </cell>
          <cell r="J55" t="str">
            <v>Average £/MPAN</v>
          </cell>
          <cell r="K55" t="str">
            <v>Average unit rate p/kWh</v>
          </cell>
          <cell r="L55" t="str">
            <v>Net revenues from unit rate 1 (£)</v>
          </cell>
          <cell r="M55" t="str">
            <v>Net revenues from unit rate 2 (£)</v>
          </cell>
          <cell r="N55" t="str">
            <v>Net revenues from unit rate 3 (£)</v>
          </cell>
        </row>
        <row r="56">
          <cell r="A56" t="str">
            <v>&gt; Domestic Unrestricted</v>
          </cell>
        </row>
        <row r="57">
          <cell r="A57" t="str">
            <v>Domestic Unrestricted</v>
          </cell>
          <cell r="B57">
            <v>5092275.358968243</v>
          </cell>
          <cell r="C57">
            <v>1465910</v>
          </cell>
          <cell r="D57">
            <v>130586582.69422039</v>
          </cell>
          <cell r="E57">
            <v>115390959.63422039</v>
          </cell>
          <cell r="F57">
            <v>15195623.059999997</v>
          </cell>
          <cell r="G57">
            <v>0</v>
          </cell>
          <cell r="H57">
            <v>0</v>
          </cell>
          <cell r="I57">
            <v>2.5644053686970851</v>
          </cell>
          <cell r="J57">
            <v>89.082264732637327</v>
          </cell>
          <cell r="K57">
            <v>2.266</v>
          </cell>
          <cell r="L57">
            <v>115390959.63422039</v>
          </cell>
          <cell r="M57">
            <v>0</v>
          </cell>
          <cell r="N57">
            <v>0</v>
          </cell>
        </row>
        <row r="58">
          <cell r="A58" t="str">
            <v>LDNO LV: Domestic Unrestricted</v>
          </cell>
          <cell r="B58">
            <v>19092.323000000004</v>
          </cell>
          <cell r="C58">
            <v>8116</v>
          </cell>
          <cell r="D58">
            <v>367034.74507</v>
          </cell>
          <cell r="E58">
            <v>307195.47707000002</v>
          </cell>
          <cell r="F58">
            <v>59839.267999999996</v>
          </cell>
          <cell r="G58">
            <v>0</v>
          </cell>
          <cell r="H58">
            <v>0</v>
          </cell>
          <cell r="I58">
            <v>1.9224205722373329</v>
          </cell>
          <cell r="J58">
            <v>45.223600920404138</v>
          </cell>
          <cell r="K58">
            <v>1.609</v>
          </cell>
          <cell r="L58">
            <v>307195.47707000002</v>
          </cell>
          <cell r="M58">
            <v>0</v>
          </cell>
          <cell r="N58">
            <v>0</v>
          </cell>
        </row>
        <row r="59">
          <cell r="A59" t="str">
            <v>LDNO HV: Domestic Unrestricted</v>
          </cell>
          <cell r="B59">
            <v>25782.308000000001</v>
          </cell>
          <cell r="C59">
            <v>9892</v>
          </cell>
          <cell r="D59">
            <v>339052.14652000001</v>
          </cell>
          <cell r="E59">
            <v>288504.02652000001</v>
          </cell>
          <cell r="F59">
            <v>50548.119999999988</v>
          </cell>
          <cell r="G59">
            <v>0</v>
          </cell>
          <cell r="H59">
            <v>0</v>
          </cell>
          <cell r="I59">
            <v>1.3150573894315436</v>
          </cell>
          <cell r="J59">
            <v>34.275388851597249</v>
          </cell>
          <cell r="K59">
            <v>1.1190000000000002</v>
          </cell>
          <cell r="L59">
            <v>288504.02652000001</v>
          </cell>
          <cell r="M59">
            <v>0</v>
          </cell>
          <cell r="N59">
            <v>0</v>
          </cell>
        </row>
        <row r="60">
          <cell r="A60" t="str">
            <v>&gt; Domestic Two Rate</v>
          </cell>
        </row>
        <row r="61">
          <cell r="A61" t="str">
            <v>Domestic Two Rate</v>
          </cell>
          <cell r="B61">
            <v>4236562.2140176781</v>
          </cell>
          <cell r="C61">
            <v>932251</v>
          </cell>
          <cell r="D61">
            <v>86393511.412102014</v>
          </cell>
          <cell r="E61">
            <v>76729797.546102017</v>
          </cell>
          <cell r="F61">
            <v>9663713.8659999985</v>
          </cell>
          <cell r="G61">
            <v>0</v>
          </cell>
          <cell r="H61">
            <v>0</v>
          </cell>
          <cell r="I61">
            <v>2.0392362261611185</v>
          </cell>
          <cell r="J61">
            <v>92.671942869572689</v>
          </cell>
          <cell r="K61">
            <v>1.811133500936754</v>
          </cell>
          <cell r="L61">
            <v>76154611.111081079</v>
          </cell>
          <cell r="M61">
            <v>575186.43502094527</v>
          </cell>
          <cell r="N61">
            <v>0</v>
          </cell>
        </row>
        <row r="62">
          <cell r="A62" t="str">
            <v>LDNO LV: Domestic Two Rate</v>
          </cell>
          <cell r="B62">
            <v>1697.8319999999999</v>
          </cell>
          <cell r="C62">
            <v>401</v>
          </cell>
          <cell r="D62">
            <v>26019.954900000001</v>
          </cell>
          <cell r="E62">
            <v>23063.3819</v>
          </cell>
          <cell r="F62">
            <v>2956.5729999999999</v>
          </cell>
          <cell r="G62">
            <v>0</v>
          </cell>
          <cell r="H62">
            <v>0</v>
          </cell>
          <cell r="I62">
            <v>1.5325400216275817</v>
          </cell>
          <cell r="J62">
            <v>64.887668079800505</v>
          </cell>
          <cell r="K62">
            <v>1.3584018854633439</v>
          </cell>
          <cell r="L62">
            <v>22917.996549999996</v>
          </cell>
          <cell r="M62">
            <v>145.38534999999999</v>
          </cell>
          <cell r="N62">
            <v>0</v>
          </cell>
        </row>
        <row r="63">
          <cell r="A63" t="str">
            <v>LDNO HV: Domestic Two Rate</v>
          </cell>
          <cell r="B63">
            <v>2927.2439999999997</v>
          </cell>
          <cell r="C63">
            <v>744</v>
          </cell>
          <cell r="D63">
            <v>30748.72265</v>
          </cell>
          <cell r="E63">
            <v>26946.88265</v>
          </cell>
          <cell r="F63">
            <v>3801.8399999999992</v>
          </cell>
          <cell r="G63">
            <v>0</v>
          </cell>
          <cell r="H63">
            <v>0</v>
          </cell>
          <cell r="I63">
            <v>1.0504325109215358</v>
          </cell>
          <cell r="J63">
            <v>41.328928293010755</v>
          </cell>
          <cell r="K63">
            <v>0.92055471460527394</v>
          </cell>
          <cell r="L63">
            <v>26765.188340000001</v>
          </cell>
          <cell r="M63">
            <v>181.69431000000003</v>
          </cell>
          <cell r="N63">
            <v>0</v>
          </cell>
        </row>
        <row r="64">
          <cell r="A64" t="str">
            <v>&gt; Domestic Off Peak (related MPAN)</v>
          </cell>
        </row>
        <row r="65">
          <cell r="A65" t="str">
            <v>Domestic Off Peak (related MPAN)</v>
          </cell>
          <cell r="B65">
            <v>151975.69600222231</v>
          </cell>
          <cell r="C65">
            <v>0</v>
          </cell>
          <cell r="D65">
            <v>750759.93825097813</v>
          </cell>
          <cell r="E65">
            <v>750759.93825097813</v>
          </cell>
          <cell r="F65">
            <v>0</v>
          </cell>
          <cell r="G65">
            <v>0</v>
          </cell>
          <cell r="H65">
            <v>0</v>
          </cell>
          <cell r="I65">
            <v>0.49399999999999999</v>
          </cell>
          <cell r="J65" t="str">
            <v/>
          </cell>
          <cell r="K65">
            <v>0.49399999999999999</v>
          </cell>
          <cell r="L65">
            <v>750759.93825097813</v>
          </cell>
          <cell r="M65">
            <v>0</v>
          </cell>
          <cell r="N65">
            <v>0</v>
          </cell>
        </row>
        <row r="66">
          <cell r="A66" t="str">
            <v>LDNO LV: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  <cell r="J66" t="str">
            <v/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LDNO HV: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&gt; Small Non Domestic Unrestricted</v>
          </cell>
        </row>
        <row r="69">
          <cell r="A69" t="str">
            <v>Small Non Domestic Unrestricted</v>
          </cell>
          <cell r="B69">
            <v>1155352.8611301428</v>
          </cell>
          <cell r="C69">
            <v>92933</v>
          </cell>
          <cell r="D69">
            <v>21995371.586943597</v>
          </cell>
          <cell r="E69">
            <v>20184014.483943596</v>
          </cell>
          <cell r="F69">
            <v>1811357.1029999999</v>
          </cell>
          <cell r="G69">
            <v>0</v>
          </cell>
          <cell r="H69">
            <v>0</v>
          </cell>
          <cell r="I69">
            <v>1.9037795574789309</v>
          </cell>
          <cell r="J69">
            <v>236.6798832163343</v>
          </cell>
          <cell r="K69">
            <v>1.7470000000000003</v>
          </cell>
          <cell r="L69">
            <v>20184014.483943596</v>
          </cell>
          <cell r="M69">
            <v>0</v>
          </cell>
          <cell r="N69">
            <v>0</v>
          </cell>
        </row>
        <row r="70">
          <cell r="A70" t="str">
            <v>LDNO LV: Small Non Domestic Unrestricted</v>
          </cell>
          <cell r="B70">
            <v>1818.1400000000003</v>
          </cell>
          <cell r="C70">
            <v>258</v>
          </cell>
          <cell r="D70">
            <v>26113.979000000003</v>
          </cell>
          <cell r="E70">
            <v>22544.936000000002</v>
          </cell>
          <cell r="F70">
            <v>3569.0429999999997</v>
          </cell>
          <cell r="G70">
            <v>0</v>
          </cell>
          <cell r="H70">
            <v>0</v>
          </cell>
          <cell r="I70">
            <v>1.4363018799432385</v>
          </cell>
          <cell r="J70">
            <v>101.21697286821707</v>
          </cell>
          <cell r="K70">
            <v>1.24</v>
          </cell>
          <cell r="L70">
            <v>22544.936000000002</v>
          </cell>
          <cell r="M70">
            <v>0</v>
          </cell>
          <cell r="N70">
            <v>0</v>
          </cell>
        </row>
        <row r="71">
          <cell r="A71" t="str">
            <v>LDNO HV: Small Non Domestic Unrestricted</v>
          </cell>
          <cell r="B71">
            <v>4226.2959999999994</v>
          </cell>
          <cell r="C71">
            <v>369</v>
          </cell>
          <cell r="D71">
            <v>40028.618479999997</v>
          </cell>
          <cell r="E71">
            <v>36472.934479999996</v>
          </cell>
          <cell r="F71">
            <v>3555.6840000000002</v>
          </cell>
          <cell r="G71">
            <v>0</v>
          </cell>
          <cell r="H71">
            <v>0</v>
          </cell>
          <cell r="I71">
            <v>0.94713239394495807</v>
          </cell>
          <cell r="J71">
            <v>108.47864086720867</v>
          </cell>
          <cell r="K71">
            <v>0.8630000000000001</v>
          </cell>
          <cell r="L71">
            <v>36472.934479999996</v>
          </cell>
          <cell r="M71">
            <v>0</v>
          </cell>
          <cell r="N71">
            <v>0</v>
          </cell>
        </row>
        <row r="72">
          <cell r="A72" t="str">
            <v>&gt; Small Non Domestic Two Rate</v>
          </cell>
        </row>
        <row r="73">
          <cell r="A73" t="str">
            <v>Small Non Domestic Two Rate</v>
          </cell>
          <cell r="B73">
            <v>2129904.784820429</v>
          </cell>
          <cell r="C73">
            <v>81564</v>
          </cell>
          <cell r="D73">
            <v>33827101.723040208</v>
          </cell>
          <cell r="E73">
            <v>32237337.79904021</v>
          </cell>
          <cell r="F73">
            <v>1589763.9240000001</v>
          </cell>
          <cell r="G73">
            <v>0</v>
          </cell>
          <cell r="H73">
            <v>0</v>
          </cell>
          <cell r="I73">
            <v>1.5881978370170267</v>
          </cell>
          <cell r="J73">
            <v>414.73078469717285</v>
          </cell>
          <cell r="K73">
            <v>1.5135576965126223</v>
          </cell>
          <cell r="L73">
            <v>32047844.583214413</v>
          </cell>
          <cell r="M73">
            <v>189493.21582579345</v>
          </cell>
          <cell r="N73">
            <v>0</v>
          </cell>
        </row>
        <row r="74">
          <cell r="A74" t="str">
            <v>LDNO LV: Small Non Domestic Two Rate</v>
          </cell>
          <cell r="B74">
            <v>0</v>
          </cell>
          <cell r="C74">
            <v>2</v>
          </cell>
          <cell r="D74">
            <v>27.666999999999998</v>
          </cell>
          <cell r="E74">
            <v>0</v>
          </cell>
          <cell r="F74">
            <v>27.666999999999998</v>
          </cell>
          <cell r="G74">
            <v>0</v>
          </cell>
          <cell r="H74">
            <v>0</v>
          </cell>
          <cell r="I74" t="str">
            <v/>
          </cell>
          <cell r="J74">
            <v>13.833499999999999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LDNO HV: Small Non Domestic Two Rate</v>
          </cell>
          <cell r="B75">
            <v>644.45800000000008</v>
          </cell>
          <cell r="C75">
            <v>23</v>
          </cell>
          <cell r="D75">
            <v>4990.7636100000009</v>
          </cell>
          <cell r="E75">
            <v>4769.1356100000012</v>
          </cell>
          <cell r="F75">
            <v>221.62799999999999</v>
          </cell>
          <cell r="G75">
            <v>0</v>
          </cell>
          <cell r="H75">
            <v>0</v>
          </cell>
          <cell r="I75">
            <v>0.77441254666712189</v>
          </cell>
          <cell r="J75">
            <v>216.98972217391309</v>
          </cell>
          <cell r="K75">
            <v>0.74002271831523558</v>
          </cell>
          <cell r="L75">
            <v>4740.2886300000009</v>
          </cell>
          <cell r="M75">
            <v>28.846979999999995</v>
          </cell>
          <cell r="N75">
            <v>0</v>
          </cell>
        </row>
        <row r="76">
          <cell r="A76" t="str">
            <v>&gt; Small Non Domestic Off Peak (related MPAN)</v>
          </cell>
        </row>
        <row r="77">
          <cell r="A77" t="str">
            <v>Small Non Domestic Off Peak (related MPAN)</v>
          </cell>
          <cell r="B77">
            <v>5786.1962759030048</v>
          </cell>
          <cell r="C77">
            <v>0</v>
          </cell>
          <cell r="D77">
            <v>15217.696205624903</v>
          </cell>
          <cell r="E77">
            <v>15217.696205624903</v>
          </cell>
          <cell r="F77">
            <v>0</v>
          </cell>
          <cell r="G77">
            <v>0</v>
          </cell>
          <cell r="H77">
            <v>0</v>
          </cell>
          <cell r="I77">
            <v>0.26300000000000001</v>
          </cell>
          <cell r="J77" t="str">
            <v/>
          </cell>
          <cell r="K77">
            <v>0.26300000000000001</v>
          </cell>
          <cell r="L77">
            <v>15217.696205624903</v>
          </cell>
          <cell r="M77">
            <v>0</v>
          </cell>
          <cell r="N77">
            <v>0</v>
          </cell>
        </row>
        <row r="78">
          <cell r="A78" t="str">
            <v>LDNO LV: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A79" t="str">
            <v>LDNO HV: Small Non Domestic Off Peak (related MPAN)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 t="str">
            <v>&gt; LV Medium Non-Domestic</v>
          </cell>
        </row>
        <row r="81">
          <cell r="A81" t="str">
            <v>LV Medium Non-Domestic</v>
          </cell>
          <cell r="B81">
            <v>937392.35812534206</v>
          </cell>
          <cell r="C81">
            <v>7859</v>
          </cell>
          <cell r="D81">
            <v>15322943.713706709</v>
          </cell>
          <cell r="E81">
            <v>14513443.13670671</v>
          </cell>
          <cell r="F81">
            <v>809500.57699999993</v>
          </cell>
          <cell r="G81">
            <v>0</v>
          </cell>
          <cell r="H81">
            <v>0</v>
          </cell>
          <cell r="I81">
            <v>1.6346350149846032</v>
          </cell>
          <cell r="J81">
            <v>1949.7319905467248</v>
          </cell>
          <cell r="K81">
            <v>1.5482783714742068</v>
          </cell>
          <cell r="L81">
            <v>14447941.073342888</v>
          </cell>
          <cell r="M81">
            <v>65502.063363823392</v>
          </cell>
          <cell r="N81">
            <v>0</v>
          </cell>
        </row>
        <row r="82">
          <cell r="A82" t="str">
            <v>LDNO LV: LV Medium Non-Domestic</v>
          </cell>
          <cell r="B82">
            <v>178.12299999999999</v>
          </cell>
          <cell r="C82">
            <v>24</v>
          </cell>
          <cell r="D82">
            <v>3644.7501899999997</v>
          </cell>
          <cell r="E82">
            <v>1890.1221899999998</v>
          </cell>
          <cell r="F82">
            <v>1754.6280000000002</v>
          </cell>
          <cell r="G82">
            <v>0</v>
          </cell>
          <cell r="H82">
            <v>0</v>
          </cell>
          <cell r="I82">
            <v>2.0461985201237347</v>
          </cell>
          <cell r="J82">
            <v>151.86459124999999</v>
          </cell>
          <cell r="K82">
            <v>1.06113314395109</v>
          </cell>
          <cell r="L82">
            <v>1880.1420299999997</v>
          </cell>
          <cell r="M82">
            <v>9.9801600000000015</v>
          </cell>
          <cell r="N82">
            <v>0</v>
          </cell>
        </row>
        <row r="83">
          <cell r="A83" t="str">
            <v>LDNO HV: LV Medium Non-Domestic</v>
          </cell>
          <cell r="B83">
            <v>3891.4569999999999</v>
          </cell>
          <cell r="C83">
            <v>8</v>
          </cell>
          <cell r="D83">
            <v>31291.153779999997</v>
          </cell>
          <cell r="E83">
            <v>30884.105779999998</v>
          </cell>
          <cell r="F83">
            <v>407.04799999999994</v>
          </cell>
          <cell r="G83">
            <v>0</v>
          </cell>
          <cell r="H83">
            <v>0</v>
          </cell>
          <cell r="I83">
            <v>0.80409866484455572</v>
          </cell>
          <cell r="J83">
            <v>3911.3942224999996</v>
          </cell>
          <cell r="K83">
            <v>0.7936386237853843</v>
          </cell>
          <cell r="L83">
            <v>30768.555419999997</v>
          </cell>
          <cell r="M83">
            <v>115.55036000000003</v>
          </cell>
          <cell r="N83">
            <v>0</v>
          </cell>
        </row>
        <row r="84">
          <cell r="A84" t="str">
            <v>&gt; LV Sub Medium Non-Domestic</v>
          </cell>
        </row>
        <row r="85">
          <cell r="A85" t="str">
            <v>LV Sub Medium Non-Domestic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 t="str">
            <v/>
          </cell>
          <cell r="J85" t="str">
            <v/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A86" t="str">
            <v>&gt; HV Medium Non-Domestic</v>
          </cell>
        </row>
        <row r="87">
          <cell r="A87" t="str">
            <v>HV Medium Non-Domestic</v>
          </cell>
          <cell r="B87">
            <v>27721.305240405003</v>
          </cell>
          <cell r="C87">
            <v>173</v>
          </cell>
          <cell r="D87">
            <v>420736.92993792205</v>
          </cell>
          <cell r="E87">
            <v>265160.27893792209</v>
          </cell>
          <cell r="F87">
            <v>155576.65099999998</v>
          </cell>
          <cell r="G87">
            <v>0</v>
          </cell>
          <cell r="H87">
            <v>0</v>
          </cell>
          <cell r="I87">
            <v>1.5177385274221498</v>
          </cell>
          <cell r="J87">
            <v>2432.0053753637112</v>
          </cell>
          <cell r="K87">
            <v>0.95652162348921266</v>
          </cell>
          <cell r="L87">
            <v>264847.33903666626</v>
          </cell>
          <cell r="M87">
            <v>312.93990125580001</v>
          </cell>
          <cell r="N87">
            <v>0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3015105.322561143</v>
          </cell>
          <cell r="C89">
            <v>7965</v>
          </cell>
          <cell r="D89">
            <v>54046570.268994257</v>
          </cell>
          <cell r="E89">
            <v>39504735.992794253</v>
          </cell>
          <cell r="F89">
            <v>247114.125</v>
          </cell>
          <cell r="G89">
            <v>13127845.5</v>
          </cell>
          <cell r="H89">
            <v>1166874.6512</v>
          </cell>
          <cell r="I89">
            <v>1.7925267772432272</v>
          </cell>
          <cell r="J89">
            <v>6785.5078806019155</v>
          </cell>
          <cell r="K89">
            <v>1.3102273972717298</v>
          </cell>
          <cell r="L89">
            <v>33772065.401018426</v>
          </cell>
          <cell r="M89">
            <v>5396278.4155777935</v>
          </cell>
          <cell r="N89">
            <v>336392.17619803495</v>
          </cell>
        </row>
        <row r="90">
          <cell r="A90" t="str">
            <v>LDNO LV: LV HH Metered</v>
          </cell>
          <cell r="B90">
            <v>309.02099999999996</v>
          </cell>
          <cell r="C90">
            <v>3</v>
          </cell>
          <cell r="D90">
            <v>4790.6994799999993</v>
          </cell>
          <cell r="E90">
            <v>2689.4309799999996</v>
          </cell>
          <cell r="F90">
            <v>66.028500000000008</v>
          </cell>
          <cell r="G90">
            <v>2035.2399999999998</v>
          </cell>
          <cell r="H90">
            <v>0</v>
          </cell>
          <cell r="I90">
            <v>1.5502828222030218</v>
          </cell>
          <cell r="J90">
            <v>1596.8998266666665</v>
          </cell>
          <cell r="K90">
            <v>0.87030686587642914</v>
          </cell>
          <cell r="L90">
            <v>2355.2281199999998</v>
          </cell>
          <cell r="M90">
            <v>304.53785999999991</v>
          </cell>
          <cell r="N90">
            <v>29.665000000000003</v>
          </cell>
        </row>
        <row r="91">
          <cell r="A91" t="str">
            <v>LDNO HV: LV HH Metered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 t="str">
            <v/>
          </cell>
          <cell r="J91" t="str">
            <v/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34420.300444025997</v>
          </cell>
          <cell r="C93">
            <v>54</v>
          </cell>
          <cell r="D93">
            <v>707706.74161033926</v>
          </cell>
          <cell r="E93">
            <v>377833.93138033926</v>
          </cell>
          <cell r="F93">
            <v>1229.904</v>
          </cell>
          <cell r="G93">
            <v>324959.5</v>
          </cell>
          <cell r="H93">
            <v>3683.4062300000001</v>
          </cell>
          <cell r="I93">
            <v>2.0560736904699772</v>
          </cell>
          <cell r="J93">
            <v>13105.680400191468</v>
          </cell>
          <cell r="K93">
            <v>1.0977066629466807</v>
          </cell>
          <cell r="L93">
            <v>333332.48817258113</v>
          </cell>
          <cell r="M93">
            <v>41977.840921890864</v>
          </cell>
          <cell r="N93">
            <v>2523.60228586725</v>
          </cell>
        </row>
        <row r="94">
          <cell r="A94" t="str">
            <v>LDNO HV: LV Sub HH Metered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/>
          </cell>
          <cell r="J94" t="str">
            <v/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7960670.3467584085</v>
          </cell>
          <cell r="C96">
            <v>2891</v>
          </cell>
          <cell r="D96">
            <v>97867215.70978719</v>
          </cell>
          <cell r="E96">
            <v>56858211.393167198</v>
          </cell>
          <cell r="F96">
            <v>670800.17550000001</v>
          </cell>
          <cell r="G96">
            <v>38964954.500000007</v>
          </cell>
          <cell r="H96">
            <v>1373249.6411200003</v>
          </cell>
          <cell r="I96">
            <v>1.2293841026797299</v>
          </cell>
          <cell r="J96">
            <v>33852.374856377442</v>
          </cell>
          <cell r="K96">
            <v>0.71423898888514969</v>
          </cell>
          <cell r="L96">
            <v>52566954.212054826</v>
          </cell>
          <cell r="M96">
            <v>4124689.4224311365</v>
          </cell>
          <cell r="N96">
            <v>166567.75868123918</v>
          </cell>
        </row>
        <row r="97">
          <cell r="A97" t="str">
            <v>LDNO HV: HV HH Metered</v>
          </cell>
          <cell r="B97">
            <v>33430.048999999999</v>
          </cell>
          <cell r="C97">
            <v>9</v>
          </cell>
          <cell r="D97">
            <v>394394.44468000007</v>
          </cell>
          <cell r="E97">
            <v>214548.29812000005</v>
          </cell>
          <cell r="F97">
            <v>1662.21</v>
          </cell>
          <cell r="G97">
            <v>173010</v>
          </cell>
          <cell r="H97">
            <v>5173.936560000001</v>
          </cell>
          <cell r="I97">
            <v>1.1797602949370494</v>
          </cell>
          <cell r="J97">
            <v>43821.60496444445</v>
          </cell>
          <cell r="K97">
            <v>0.64178278087477547</v>
          </cell>
          <cell r="L97">
            <v>198393.65978000002</v>
          </cell>
          <cell r="M97">
            <v>15695.472439999998</v>
          </cell>
          <cell r="N97">
            <v>459.16589999999991</v>
          </cell>
        </row>
        <row r="98">
          <cell r="A98" t="str">
            <v>&gt; HV Sub HH Metered</v>
          </cell>
        </row>
        <row r="99">
          <cell r="A99" t="str">
            <v>HV Sub HH Metered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  <cell r="J99" t="str">
            <v/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A100" t="str">
            <v>&gt; NHH UMS category A</v>
          </cell>
        </row>
        <row r="101">
          <cell r="A101" t="str">
            <v>NHH UMS category A</v>
          </cell>
          <cell r="B101">
            <v>58472.683824203079</v>
          </cell>
          <cell r="C101">
            <v>0</v>
          </cell>
          <cell r="D101">
            <v>1091685.0069978714</v>
          </cell>
          <cell r="E101">
            <v>1091685.0069978714</v>
          </cell>
          <cell r="F101">
            <v>0</v>
          </cell>
          <cell r="G101">
            <v>0</v>
          </cell>
          <cell r="H101">
            <v>0</v>
          </cell>
          <cell r="I101">
            <v>1.867</v>
          </cell>
          <cell r="J101" t="str">
            <v/>
          </cell>
          <cell r="K101">
            <v>1.867</v>
          </cell>
          <cell r="L101">
            <v>1091685.0069978714</v>
          </cell>
          <cell r="M101">
            <v>0</v>
          </cell>
          <cell r="N101">
            <v>0</v>
          </cell>
        </row>
        <row r="102">
          <cell r="A102" t="str">
            <v>LDNO LV: NHH UMS category A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 t="str">
            <v/>
          </cell>
          <cell r="J102" t="str">
            <v/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 t="str">
            <v>LDNO HV: NHH UMS category A</v>
          </cell>
          <cell r="B103">
            <v>1926.8304236070901</v>
          </cell>
          <cell r="C103">
            <v>0</v>
          </cell>
          <cell r="D103">
            <v>17765.376505657372</v>
          </cell>
          <cell r="E103">
            <v>17765.376505657372</v>
          </cell>
          <cell r="F103">
            <v>0</v>
          </cell>
          <cell r="G103">
            <v>0</v>
          </cell>
          <cell r="H103">
            <v>0</v>
          </cell>
          <cell r="I103">
            <v>0.92200000000000015</v>
          </cell>
          <cell r="J103" t="str">
            <v/>
          </cell>
          <cell r="K103">
            <v>0.92200000000000015</v>
          </cell>
          <cell r="L103">
            <v>17765.376505657372</v>
          </cell>
          <cell r="M103">
            <v>0</v>
          </cell>
          <cell r="N103">
            <v>0</v>
          </cell>
        </row>
        <row r="104">
          <cell r="A104" t="str">
            <v>&gt; NHH UMS category B</v>
          </cell>
        </row>
        <row r="105">
          <cell r="A105" t="str">
            <v>NHH UMS category B</v>
          </cell>
          <cell r="B105">
            <v>22762.537145075035</v>
          </cell>
          <cell r="C105">
            <v>0</v>
          </cell>
          <cell r="D105">
            <v>567014.80028381909</v>
          </cell>
          <cell r="E105">
            <v>567014.80028381909</v>
          </cell>
          <cell r="F105">
            <v>0</v>
          </cell>
          <cell r="G105">
            <v>0</v>
          </cell>
          <cell r="H105">
            <v>0</v>
          </cell>
          <cell r="I105">
            <v>2.4910000000000001</v>
          </cell>
          <cell r="J105" t="str">
            <v/>
          </cell>
          <cell r="K105">
            <v>2.4910000000000001</v>
          </cell>
          <cell r="L105">
            <v>567014.80028381909</v>
          </cell>
          <cell r="M105">
            <v>0</v>
          </cell>
          <cell r="N105">
            <v>0</v>
          </cell>
        </row>
        <row r="106">
          <cell r="A106" t="str">
            <v>LDNO LV: NHH UMS category B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  <cell r="J106" t="str">
            <v/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A107" t="str">
            <v>LDNO HV: NHH UMS category B</v>
          </cell>
          <cell r="B107">
            <v>750.08612947337758</v>
          </cell>
          <cell r="C107">
            <v>0</v>
          </cell>
          <cell r="D107">
            <v>9226.0593925225439</v>
          </cell>
          <cell r="E107">
            <v>9226.0593925225439</v>
          </cell>
          <cell r="F107">
            <v>0</v>
          </cell>
          <cell r="G107">
            <v>0</v>
          </cell>
          <cell r="H107">
            <v>0</v>
          </cell>
          <cell r="I107">
            <v>1.23</v>
          </cell>
          <cell r="J107" t="str">
            <v/>
          </cell>
          <cell r="K107">
            <v>1.23</v>
          </cell>
          <cell r="L107">
            <v>9226.0593925225439</v>
          </cell>
          <cell r="M107">
            <v>0</v>
          </cell>
          <cell r="N107">
            <v>0</v>
          </cell>
        </row>
        <row r="108">
          <cell r="A108" t="str">
            <v>&gt; NHH UMS category C</v>
          </cell>
        </row>
        <row r="109">
          <cell r="A109" t="str">
            <v>NHH UMS category C</v>
          </cell>
          <cell r="B109">
            <v>288.40770325530838</v>
          </cell>
          <cell r="C109">
            <v>0</v>
          </cell>
          <cell r="D109">
            <v>11867.976988955941</v>
          </cell>
          <cell r="E109">
            <v>11867.976988955941</v>
          </cell>
          <cell r="F109">
            <v>0</v>
          </cell>
          <cell r="G109">
            <v>0</v>
          </cell>
          <cell r="H109">
            <v>0</v>
          </cell>
          <cell r="I109">
            <v>4.1150000000000002</v>
          </cell>
          <cell r="J109" t="str">
            <v/>
          </cell>
          <cell r="K109">
            <v>4.1150000000000002</v>
          </cell>
          <cell r="L109">
            <v>11867.976988955941</v>
          </cell>
          <cell r="M109">
            <v>0</v>
          </cell>
          <cell r="N109">
            <v>0</v>
          </cell>
        </row>
        <row r="110">
          <cell r="A110" t="str">
            <v>LDNO LV: NHH UMS category C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A111" t="str">
            <v>LDNO HV: NHH UMS category C</v>
          </cell>
          <cell r="B111">
            <v>9.5038007611505027</v>
          </cell>
          <cell r="C111">
            <v>0</v>
          </cell>
          <cell r="D111">
            <v>193.21226947418972</v>
          </cell>
          <cell r="E111">
            <v>193.21226947418972</v>
          </cell>
          <cell r="F111">
            <v>0</v>
          </cell>
          <cell r="G111">
            <v>0</v>
          </cell>
          <cell r="H111">
            <v>0</v>
          </cell>
          <cell r="I111">
            <v>2.0330000000000004</v>
          </cell>
          <cell r="J111" t="str">
            <v/>
          </cell>
          <cell r="K111">
            <v>2.0330000000000004</v>
          </cell>
          <cell r="L111">
            <v>193.21226947418972</v>
          </cell>
          <cell r="M111">
            <v>0</v>
          </cell>
          <cell r="N111">
            <v>0</v>
          </cell>
        </row>
        <row r="112">
          <cell r="A112" t="str">
            <v>&gt; NHH UMS category D</v>
          </cell>
        </row>
        <row r="113">
          <cell r="A113" t="str">
            <v>NHH UMS category D</v>
          </cell>
          <cell r="B113">
            <v>8792.6635675635807</v>
          </cell>
          <cell r="C113">
            <v>0</v>
          </cell>
          <cell r="D113">
            <v>123273.14321724139</v>
          </cell>
          <cell r="E113">
            <v>123273.14321724139</v>
          </cell>
          <cell r="F113">
            <v>0</v>
          </cell>
          <cell r="G113">
            <v>0</v>
          </cell>
          <cell r="H113">
            <v>0</v>
          </cell>
          <cell r="I113">
            <v>1.4019999999999999</v>
          </cell>
          <cell r="J113" t="str">
            <v/>
          </cell>
          <cell r="K113">
            <v>1.4019999999999999</v>
          </cell>
          <cell r="L113">
            <v>123273.14321724139</v>
          </cell>
          <cell r="M113">
            <v>0</v>
          </cell>
          <cell r="N113">
            <v>0</v>
          </cell>
        </row>
        <row r="114">
          <cell r="A114" t="str">
            <v>LDNO LV: NHH UMS category D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 t="str">
            <v>LDNO HV: NHH UMS category D</v>
          </cell>
          <cell r="B115">
            <v>289.74164615838157</v>
          </cell>
          <cell r="C115">
            <v>0</v>
          </cell>
          <cell r="D115">
            <v>2007.9096078775842</v>
          </cell>
          <cell r="E115">
            <v>2007.9096078775842</v>
          </cell>
          <cell r="F115">
            <v>0</v>
          </cell>
          <cell r="G115">
            <v>0</v>
          </cell>
          <cell r="H115">
            <v>0</v>
          </cell>
          <cell r="I115">
            <v>0.69299999999999995</v>
          </cell>
          <cell r="J115" t="str">
            <v/>
          </cell>
          <cell r="K115">
            <v>0.69299999999999995</v>
          </cell>
          <cell r="L115">
            <v>2007.9096078775842</v>
          </cell>
          <cell r="M115">
            <v>0</v>
          </cell>
          <cell r="N115">
            <v>0</v>
          </cell>
        </row>
        <row r="116">
          <cell r="A116" t="str">
            <v>&gt; LV UMS (Pseudo HH Metered)</v>
          </cell>
        </row>
        <row r="117">
          <cell r="A117" t="str">
            <v>LV UMS (Pseudo HH Metered)</v>
          </cell>
          <cell r="B117">
            <v>280951.60052013595</v>
          </cell>
          <cell r="C117">
            <v>0</v>
          </cell>
          <cell r="D117">
            <v>6851024.7467433522</v>
          </cell>
          <cell r="E117">
            <v>6851024.7467433522</v>
          </cell>
          <cell r="F117">
            <v>0</v>
          </cell>
          <cell r="G117">
            <v>0</v>
          </cell>
          <cell r="H117">
            <v>0</v>
          </cell>
          <cell r="I117">
            <v>2.438507107295278</v>
          </cell>
          <cell r="J117" t="str">
            <v/>
          </cell>
          <cell r="K117">
            <v>2.438507107295278</v>
          </cell>
          <cell r="L117">
            <v>5049140.3298990754</v>
          </cell>
          <cell r="M117">
            <v>347652.69202797202</v>
          </cell>
          <cell r="N117">
            <v>1454231.7248163044</v>
          </cell>
        </row>
        <row r="118">
          <cell r="A118" t="str">
            <v>LDNO LV: LV UMS (Pseudo HH Metered)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LDNO HV: LV UMS (Pseudo HH Metered)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/>
          </cell>
          <cell r="J119" t="str">
            <v/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&gt; LV Generation NHH</v>
          </cell>
        </row>
        <row r="121">
          <cell r="A121" t="str">
            <v>LV Generation NHH</v>
          </cell>
          <cell r="B121">
            <v>1377.241</v>
          </cell>
          <cell r="C121">
            <v>0</v>
          </cell>
          <cell r="D121">
            <v>-9805.9559199999985</v>
          </cell>
          <cell r="E121">
            <v>-9805.9559199999985</v>
          </cell>
          <cell r="F121">
            <v>0</v>
          </cell>
          <cell r="G121">
            <v>0</v>
          </cell>
          <cell r="H121">
            <v>0</v>
          </cell>
          <cell r="I121">
            <v>-0.71199999999999997</v>
          </cell>
          <cell r="J121" t="str">
            <v/>
          </cell>
          <cell r="K121">
            <v>-0.71199999999999997</v>
          </cell>
          <cell r="L121">
            <v>-9805.9559199999985</v>
          </cell>
          <cell r="M121">
            <v>0</v>
          </cell>
          <cell r="N121">
            <v>0</v>
          </cell>
        </row>
        <row r="122">
          <cell r="A122" t="str">
            <v>LDNO LV: LV Generation NHH</v>
          </cell>
          <cell r="B122">
            <v>7.0090000000000003</v>
          </cell>
          <cell r="C122">
            <v>0</v>
          </cell>
          <cell r="D122">
            <v>-49.904080000000008</v>
          </cell>
          <cell r="E122">
            <v>-49.904080000000008</v>
          </cell>
          <cell r="F122">
            <v>0</v>
          </cell>
          <cell r="G122">
            <v>0</v>
          </cell>
          <cell r="H122">
            <v>0</v>
          </cell>
          <cell r="I122">
            <v>-0.71200000000000019</v>
          </cell>
          <cell r="J122" t="str">
            <v/>
          </cell>
          <cell r="K122">
            <v>-0.71200000000000019</v>
          </cell>
          <cell r="L122">
            <v>-49.904080000000008</v>
          </cell>
          <cell r="M122">
            <v>0</v>
          </cell>
          <cell r="N122">
            <v>0</v>
          </cell>
        </row>
        <row r="123">
          <cell r="A123" t="str">
            <v>LDNO HV: LV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  <cell r="J123" t="str">
            <v/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A124" t="str">
            <v>&gt; LV Sub Generation NHH</v>
          </cell>
        </row>
        <row r="125">
          <cell r="A125" t="str">
            <v>LV Sub Generation NHH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A126" t="str">
            <v>LDNO HV: LV Sub Generation NHH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  <cell r="J126" t="str">
            <v/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A127" t="str">
            <v>&gt; LV Generation Intermittent</v>
          </cell>
        </row>
        <row r="128">
          <cell r="A128" t="str">
            <v>LV Generation Intermittent</v>
          </cell>
          <cell r="B128">
            <v>3179.4769999999999</v>
          </cell>
          <cell r="C128">
            <v>109</v>
          </cell>
          <cell r="D128">
            <v>-21860.478079999997</v>
          </cell>
          <cell r="E128">
            <v>-22637.876239999998</v>
          </cell>
          <cell r="F128">
            <v>0</v>
          </cell>
          <cell r="G128">
            <v>0</v>
          </cell>
          <cell r="H128">
            <v>777.39815999999996</v>
          </cell>
          <cell r="I128">
            <v>-0.68754949571894997</v>
          </cell>
          <cell r="J128">
            <v>-200.55484477064218</v>
          </cell>
          <cell r="K128">
            <v>-0.71200000000000008</v>
          </cell>
          <cell r="L128">
            <v>-22637.876239999998</v>
          </cell>
          <cell r="M128">
            <v>0</v>
          </cell>
          <cell r="N128">
            <v>0</v>
          </cell>
        </row>
        <row r="129">
          <cell r="A129" t="str">
            <v>LDNO LV: LV Generation 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 t="str">
            <v>LDNO HV: LV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  <cell r="J130" t="str">
            <v/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4774.1909999999989</v>
          </cell>
          <cell r="C132">
            <v>63</v>
          </cell>
          <cell r="D132">
            <v>-36779.582579999995</v>
          </cell>
          <cell r="E132">
            <v>-37631.584099999993</v>
          </cell>
          <cell r="F132">
            <v>0</v>
          </cell>
          <cell r="G132">
            <v>0</v>
          </cell>
          <cell r="H132">
            <v>852.00151999999991</v>
          </cell>
          <cell r="I132">
            <v>-0.7703835598533868</v>
          </cell>
          <cell r="J132">
            <v>-583.80289809523799</v>
          </cell>
          <cell r="K132">
            <v>-0.78822954716306914</v>
          </cell>
          <cell r="L132">
            <v>-28871.759099999996</v>
          </cell>
          <cell r="M132">
            <v>-8092.1851999999981</v>
          </cell>
          <cell r="N132">
            <v>-667.63979999999992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  <cell r="J133" t="str">
            <v/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  <cell r="J134" t="str">
            <v/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A135" t="str">
            <v>&gt; LV Sub Generation Intermittent</v>
          </cell>
        </row>
        <row r="136">
          <cell r="A136" t="str">
            <v>LV Sub Generation Intermittent</v>
          </cell>
          <cell r="B136">
            <v>20.11</v>
          </cell>
          <cell r="C136">
            <v>1</v>
          </cell>
          <cell r="D136">
            <v>-118.27455</v>
          </cell>
          <cell r="E136">
            <v>-124.27979999999999</v>
          </cell>
          <cell r="F136">
            <v>0</v>
          </cell>
          <cell r="G136">
            <v>0</v>
          </cell>
          <cell r="H136">
            <v>6.0052500000000002</v>
          </cell>
          <cell r="I136">
            <v>-0.58813799104922926</v>
          </cell>
          <cell r="J136">
            <v>-118.27455</v>
          </cell>
          <cell r="K136">
            <v>-0.61799999999999999</v>
          </cell>
          <cell r="L136">
            <v>-124.27979999999999</v>
          </cell>
          <cell r="M136">
            <v>0</v>
          </cell>
          <cell r="N136">
            <v>0</v>
          </cell>
        </row>
        <row r="137">
          <cell r="A137" t="str">
            <v>LDNO HV: LV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  <cell r="J137" t="str">
            <v/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 t="str">
            <v>&gt; LV Sub Generation Non-Intermittent</v>
          </cell>
        </row>
        <row r="139">
          <cell r="A139" t="str">
            <v>LV Sub Generation Non-Intermittent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 t="str">
            <v/>
          </cell>
          <cell r="J139" t="str">
            <v/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A140" t="str">
            <v>LDNO HV: LV Sub Generation Non-Intermittent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/>
          </cell>
          <cell r="J140" t="str">
            <v/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A141" t="str">
            <v>&gt; HV Generation Intermittent</v>
          </cell>
        </row>
        <row r="142">
          <cell r="A142" t="str">
            <v>HV Generation Intermittent</v>
          </cell>
          <cell r="B142">
            <v>10691.026999999998</v>
          </cell>
          <cell r="C142">
            <v>23</v>
          </cell>
          <cell r="D142">
            <v>-43794.402990000002</v>
          </cell>
          <cell r="E142">
            <v>-46719.787989999997</v>
          </cell>
          <cell r="F142">
            <v>2622.598</v>
          </cell>
          <cell r="G142">
            <v>0</v>
          </cell>
          <cell r="H142">
            <v>302.78700000000003</v>
          </cell>
          <cell r="I142">
            <v>-0.409637006716006</v>
          </cell>
          <cell r="J142">
            <v>-1904.1044778260871</v>
          </cell>
          <cell r="K142">
            <v>-0.43700000000000006</v>
          </cell>
          <cell r="L142">
            <v>-46719.787989999997</v>
          </cell>
          <cell r="M142">
            <v>0</v>
          </cell>
          <cell r="N142">
            <v>0</v>
          </cell>
        </row>
        <row r="143">
          <cell r="A143" t="str">
            <v>LDNO HV: HV Generation 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/>
          </cell>
          <cell r="J143" t="str">
            <v/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A144" t="str">
            <v>&gt; HV Generation Non-Intermittent</v>
          </cell>
        </row>
        <row r="145">
          <cell r="A145" t="str">
            <v>HV Generation Non-Intermittent</v>
          </cell>
          <cell r="B145">
            <v>620180.71999999986</v>
          </cell>
          <cell r="C145">
            <v>150</v>
          </cell>
          <cell r="D145">
            <v>-2827193.2445100001</v>
          </cell>
          <cell r="E145">
            <v>-2853023.1377099995</v>
          </cell>
          <cell r="F145">
            <v>17103.899999999998</v>
          </cell>
          <cell r="G145">
            <v>0</v>
          </cell>
          <cell r="H145">
            <v>8725.9932000000008</v>
          </cell>
          <cell r="I145">
            <v>-0.45586603280895299</v>
          </cell>
          <cell r="J145">
            <v>-18847.9549634</v>
          </cell>
          <cell r="K145">
            <v>-0.46003093061486983</v>
          </cell>
          <cell r="L145">
            <v>-2389030.1594999996</v>
          </cell>
          <cell r="M145">
            <v>-423332.68028999993</v>
          </cell>
          <cell r="N145">
            <v>-40660.29791999999</v>
          </cell>
        </row>
        <row r="146">
          <cell r="A146" t="str">
            <v>LDNO HV: HV Generation Non-Intermittent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/>
          </cell>
          <cell r="J146" t="str">
            <v/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A147" t="str">
            <v>&gt; HV Sub Generation Intermittent</v>
          </cell>
        </row>
        <row r="148">
          <cell r="A148" t="str">
            <v>HV Sub Generation Intermittent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/>
          </cell>
          <cell r="J148" t="str">
            <v/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A149" t="str">
            <v>&gt; HV Sub Generation Non-Intermittent</v>
          </cell>
        </row>
        <row r="150">
          <cell r="A150" t="str">
            <v>HV Sub Generation Non-Intermittent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 t="str">
            <v/>
          </cell>
          <cell r="J150" t="str">
            <v/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2">
          <cell r="A152" t="str">
            <v>3803. Revenue summary by tariff component</v>
          </cell>
        </row>
        <row r="153">
          <cell r="A153" t="str">
            <v>Data sources:</v>
          </cell>
        </row>
        <row r="154">
          <cell r="A154" t="str">
            <v>x1 = 3802. All units (MWh) (in Revenue summary)</v>
          </cell>
        </row>
        <row r="155">
          <cell r="A155" t="str">
            <v>x2 = 3802. MPANs by tariff (in Volume forecasts for the charging year) (copy) (in Revenue summary)</v>
          </cell>
        </row>
        <row r="156">
          <cell r="A156" t="str">
            <v>x3 = 3802. Net revenues (£) (in Revenue summary)</v>
          </cell>
        </row>
        <row r="157">
          <cell r="A157" t="str">
            <v>x4 = 3802. Revenues from unit rates (£) (in Revenue summary)</v>
          </cell>
        </row>
        <row r="158">
          <cell r="A158" t="str">
            <v>x5 = 3802. Revenues from fixed charges (£) (in Revenue summary)</v>
          </cell>
        </row>
        <row r="159">
          <cell r="A159" t="str">
            <v>x6 = 3802. Revenues from capacity charges (£) (in Revenue summary)</v>
          </cell>
        </row>
        <row r="160">
          <cell r="A160" t="str">
            <v>x7 = 3802. Revenues from reactive power charges (£) (in Revenue summary)</v>
          </cell>
        </row>
        <row r="161">
          <cell r="A161" t="str">
            <v>Kind:</v>
          </cell>
          <cell r="B161" t="str">
            <v>Cell summation</v>
          </cell>
          <cell r="C161" t="str">
            <v>Cell summation</v>
          </cell>
          <cell r="D161" t="str">
            <v>Cell summation</v>
          </cell>
          <cell r="E161" t="str">
            <v>Cell summation</v>
          </cell>
          <cell r="F161" t="str">
            <v>Cell summation</v>
          </cell>
          <cell r="G161" t="str">
            <v>Cell summation</v>
          </cell>
          <cell r="H161" t="str">
            <v>Cell summation</v>
          </cell>
        </row>
        <row r="162">
          <cell r="A162" t="str">
            <v>Formula:</v>
          </cell>
          <cell r="B162" t="str">
            <v>=SUM(x1)</v>
          </cell>
          <cell r="C162" t="str">
            <v>=SUM(x2)</v>
          </cell>
          <cell r="D162" t="str">
            <v>=SUM(x3)</v>
          </cell>
          <cell r="E162" t="str">
            <v>=SUM(x4)</v>
          </cell>
          <cell r="F162" t="str">
            <v>=SUM(x5)</v>
          </cell>
          <cell r="G162" t="str">
            <v>=SUM(x6)</v>
          </cell>
          <cell r="H162" t="str">
            <v>=SUM(x7)</v>
          </cell>
        </row>
        <row r="164">
          <cell r="B164" t="str">
            <v>Total units (MWh)</v>
          </cell>
          <cell r="C164" t="str">
            <v>Total MPANs</v>
          </cell>
          <cell r="D164" t="str">
            <v>Total net revenues (£)</v>
          </cell>
          <cell r="E164" t="str">
            <v>Total net revenues from unit rates (£)</v>
          </cell>
          <cell r="F164" t="str">
            <v>Total revenues from fixed charges (£)</v>
          </cell>
          <cell r="G164" t="str">
            <v>Total revenues from capacity charges (£)</v>
          </cell>
          <cell r="H164" t="str">
            <v>Total revenues from reactive power charges (£)</v>
          </cell>
        </row>
        <row r="165">
          <cell r="A165" t="str">
            <v>Revenue summary by tariff component</v>
          </cell>
          <cell r="B165">
            <v>25855637.825104184</v>
          </cell>
          <cell r="C165">
            <v>2611795</v>
          </cell>
          <cell r="D165">
            <v>448936312.44945616</v>
          </cell>
          <cell r="E165">
            <v>363491046.26821619</v>
          </cell>
          <cell r="F165">
            <v>30292815.620999992</v>
          </cell>
          <cell r="G165">
            <v>52592804.74000001</v>
          </cell>
          <cell r="H165">
            <v>2559645.8202399998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r6140: Summary statistics for WPD East Midlands in 2013/14 (April Tariffs 2013/14)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Workbook build options and main parameters</v>
          </cell>
        </row>
        <row r="5">
          <cell r="A5" t="str">
            <v>Include a 132kV/HV network level</v>
          </cell>
        </row>
        <row r="6">
          <cell r="A6" t="str">
            <v>Network model: 500 MW at time of GSP peak</v>
          </cell>
        </row>
        <row r="7">
          <cell r="A7" t="str">
            <v>Coincidence correction factors grouped for UMS</v>
          </cell>
        </row>
        <row r="8">
          <cell r="A8" t="str">
            <v>Standing charges factors: 100/0/0 LV NHH, 100/100/20 network, 100/100/0 substation</v>
          </cell>
        </row>
        <row r="9">
          <cell r="A9" t="str">
            <v>Put some 132kV costs into HV capacity charges</v>
          </cell>
        </row>
        <row r="10">
          <cell r="A10" t="str">
            <v>Operating expenditure allocated by asset values</v>
          </cell>
        </row>
        <row r="11">
          <cell r="A11" t="str">
            <v>LV circuit costs by exit point for all small NHH demand</v>
          </cell>
        </row>
        <row r="12">
          <cell r="A12" t="str">
            <v>Revenue matching by £/kW/year at transmission exit level</v>
          </cell>
        </row>
        <row r="13">
          <cell r="A13" t="str">
            <v>Scaler subject to capping of each tariff component to zero</v>
          </cell>
        </row>
        <row r="14">
          <cell r="A14" t="str">
            <v xml:space="preserve"> </v>
          </cell>
        </row>
        <row r="15">
          <cell r="A15" t="str">
            <v>Data sources:</v>
          </cell>
        </row>
        <row r="16">
          <cell r="A16" t="str">
            <v>x1 = 1010. Annuity proportion for customer-contributed assets (in Financial and general assumptions)</v>
          </cell>
        </row>
        <row r="17">
          <cell r="A17" t="str">
            <v>x2 = 3606. Total net revenues from scaler (£) (in Revenue forecast summary)</v>
          </cell>
        </row>
        <row r="18">
          <cell r="A18" t="str">
            <v>x3 = 3606. Deviation from target revenue (£) (in Revenue forecast summary)</v>
          </cell>
        </row>
        <row r="19">
          <cell r="A19" t="str">
            <v>x4 = Deviation from target revenue (£) (copy) (in Workbook build options and main parameters)</v>
          </cell>
        </row>
        <row r="20">
          <cell r="A20" t="str">
            <v>x5 = 3402. Target net income from all use of system charges (£/year)</v>
          </cell>
        </row>
        <row r="21">
          <cell r="A21" t="str">
            <v>Kind:</v>
          </cell>
          <cell r="B21" t="str">
            <v>Copy cells</v>
          </cell>
          <cell r="C21" t="str">
            <v>Copy cells</v>
          </cell>
          <cell r="D21" t="str">
            <v>Copy cells</v>
          </cell>
          <cell r="E21" t="str">
            <v>Calculation</v>
          </cell>
        </row>
        <row r="22">
          <cell r="A22" t="str">
            <v>Formula:</v>
          </cell>
          <cell r="B22" t="str">
            <v>= x1</v>
          </cell>
          <cell r="C22" t="str">
            <v>= x2</v>
          </cell>
          <cell r="D22" t="str">
            <v>= x3</v>
          </cell>
          <cell r="E22" t="str">
            <v>=x4/x5</v>
          </cell>
        </row>
        <row r="24">
          <cell r="B24" t="str">
            <v>Annuity proportion for customer-contributed assets</v>
          </cell>
          <cell r="C24" t="str">
            <v>Total net revenues from scaler (£)</v>
          </cell>
          <cell r="D24" t="str">
            <v>Deviation from target revenue (£)</v>
          </cell>
          <cell r="E24" t="str">
            <v>Over/under recovery</v>
          </cell>
        </row>
        <row r="25">
          <cell r="A25" t="str">
            <v>Workbook build options and main parameters</v>
          </cell>
          <cell r="B25">
            <v>0</v>
          </cell>
          <cell r="C25">
            <v>33434707.596532941</v>
          </cell>
          <cell r="D25">
            <v>-103349.30855625868</v>
          </cell>
          <cell r="E25">
            <v>-2.5095179684592184E-4</v>
          </cell>
        </row>
        <row r="27">
          <cell r="A27" t="str">
            <v>3802. Revenue summary</v>
          </cell>
        </row>
        <row r="28">
          <cell r="A28" t="str">
            <v>Data sources:</v>
          </cell>
        </row>
        <row r="29">
          <cell r="A29" t="str">
            <v>x1 = 1053. Rate 1 units (MWh) by tariff (in Volume forecasts for the charging year)</v>
          </cell>
        </row>
        <row r="30">
          <cell r="A30" t="str">
            <v>x2 = 1053. Rate 2 units (MWh) by tariff (in Volume forecasts for the charging year)</v>
          </cell>
        </row>
        <row r="31">
          <cell r="A31" t="str">
            <v>x3 = 1053. Rate 3 units (MWh) by tariff (in Volume forecasts for the charging year)</v>
          </cell>
        </row>
        <row r="32">
          <cell r="A32" t="str">
            <v>x4 = 1053. MPANs by tariff (in Volume forecasts for the charging year)</v>
          </cell>
        </row>
        <row r="33">
          <cell r="A33" t="str">
            <v>x5 = 1010. Days in the charging year (in Financial and general assumptions)</v>
          </cell>
        </row>
        <row r="34">
          <cell r="A34" t="str">
            <v>x6 = 3607. Fixed charge p/MPAN/day (in Tariffs)</v>
          </cell>
        </row>
        <row r="35">
          <cell r="A35" t="str">
            <v>x7 = 3607. Capacity charge p/kVA/day (in Tariffs)</v>
          </cell>
        </row>
        <row r="36">
          <cell r="A36" t="str">
            <v>x8 = 1053. Import capacity (kVA) by tariff (in Volume forecasts for the charging year)</v>
          </cell>
        </row>
        <row r="37">
          <cell r="A37" t="str">
            <v>x9 = 3607. Unit rate 1 p/kWh (in Tariffs)</v>
          </cell>
        </row>
        <row r="38">
          <cell r="A38" t="str">
            <v>x10 = 3607. Unit rate 2 p/kWh (in Tariffs)</v>
          </cell>
        </row>
        <row r="39">
          <cell r="A39" t="str">
            <v>x11 = 3607. Unit rate 3 p/kWh (in Tariffs)</v>
          </cell>
        </row>
        <row r="40">
          <cell r="A40" t="str">
            <v>x12 = 3607. Reactive power charge p/kVArh (in Tariffs)</v>
          </cell>
        </row>
        <row r="41">
          <cell r="A41" t="str">
            <v>x13 = 1053. Reactive power units (MVArh) by tariff (in Volume forecasts for the charging year)</v>
          </cell>
        </row>
        <row r="42">
          <cell r="A42" t="str">
            <v>x14 = All units (MWh) (in Revenue summary)</v>
          </cell>
        </row>
        <row r="43">
          <cell r="A43" t="str">
            <v>x15 = Net revenues (£) (in Revenue summary)</v>
          </cell>
        </row>
        <row r="44">
          <cell r="A44" t="str">
            <v>x16 = MPANs by tariff (in Volume forecasts for the charging year) (copy) (in Revenue summary)</v>
          </cell>
        </row>
        <row r="45">
          <cell r="A45" t="str">
            <v>x17 = Revenues from unit rates (£) (in Revenue summary)</v>
          </cell>
        </row>
        <row r="46">
          <cell r="A46" t="str">
            <v>x18 = Net revenues from unit rate 1 (£) (in Revenue summary)</v>
          </cell>
        </row>
        <row r="47">
          <cell r="A47" t="str">
            <v>x19 = Net revenues from unit rate 2 (£) (in Revenue summary)</v>
          </cell>
        </row>
        <row r="48">
          <cell r="A48" t="str">
            <v>x20 = Net revenues from unit rate 3 (£) (in Revenue summary)</v>
          </cell>
        </row>
        <row r="49">
          <cell r="A49" t="str">
            <v>x21 = Revenues from fixed charges (£) (in Revenue summary)</v>
          </cell>
        </row>
        <row r="50">
          <cell r="A50" t="str">
            <v>x22 = Revenues from capacity charges (£) (in Revenue summary)</v>
          </cell>
        </row>
        <row r="51">
          <cell r="A51" t="str">
            <v>x23 = Revenues from reactive power charges (£) (in Revenue summary)</v>
          </cell>
        </row>
        <row r="52">
          <cell r="A52" t="str">
            <v>Kind:</v>
          </cell>
          <cell r="B52" t="str">
            <v>Calculation</v>
          </cell>
          <cell r="C52" t="str">
            <v>Copy cells</v>
          </cell>
          <cell r="D52" t="str">
            <v>Calculation</v>
          </cell>
          <cell r="E52" t="str">
            <v>Calculation</v>
          </cell>
          <cell r="F52" t="str">
            <v>Calculation</v>
          </cell>
          <cell r="G52" t="str">
            <v>Calculation</v>
          </cell>
          <cell r="H52" t="str">
            <v>Calculation</v>
          </cell>
          <cell r="I52" t="str">
            <v>Calculation</v>
          </cell>
          <cell r="J52" t="str">
            <v>Calculation</v>
          </cell>
          <cell r="K52" t="str">
            <v>Calculation</v>
          </cell>
          <cell r="L52" t="str">
            <v>Calculation</v>
          </cell>
          <cell r="M52" t="str">
            <v>Calculation</v>
          </cell>
          <cell r="N52" t="str">
            <v>Calculation</v>
          </cell>
          <cell r="O52" t="str">
            <v>Calculation</v>
          </cell>
        </row>
        <row r="53">
          <cell r="A53" t="str">
            <v>Formula:</v>
          </cell>
          <cell r="B53" t="str">
            <v>=x1+x2+x3</v>
          </cell>
          <cell r="C53" t="str">
            <v>= x4</v>
          </cell>
          <cell r="D53" t="str">
            <v>=0.01*x5*(x6*x4+x7*x8)+10*(x9*x1+x10*x2+x11*x3+x12*x13)</v>
          </cell>
          <cell r="E53" t="str">
            <v>=10*(x9*x1+x10*x2+x11*x3)</v>
          </cell>
          <cell r="F53" t="str">
            <v>=x6*x5*x4/100</v>
          </cell>
          <cell r="G53" t="str">
            <v>=x7*x5*x8/100</v>
          </cell>
          <cell r="H53" t="str">
            <v>=x12*x13*10</v>
          </cell>
          <cell r="I53" t="str">
            <v>=IF(x14&lt;&gt;0,0.1*x15/x14,"")</v>
          </cell>
          <cell r="J53" t="str">
            <v>=IF(x16&lt;&gt;0,x15/x16,"")</v>
          </cell>
          <cell r="K53" t="str">
            <v>=IF(x14&lt;&gt;0,0.1*x17/x14,0)</v>
          </cell>
          <cell r="L53" t="str">
            <v>=x9*x1*10</v>
          </cell>
          <cell r="M53" t="str">
            <v>=x10*x2*10</v>
          </cell>
          <cell r="N53" t="str">
            <v>=x11*x3*10</v>
          </cell>
          <cell r="O53" t="str">
            <v>=IF(x17&lt;&gt;0,x18/x17,"")</v>
          </cell>
        </row>
        <row r="55">
          <cell r="B55" t="str">
            <v>All units (MWh)</v>
          </cell>
          <cell r="C55" t="str">
            <v>MPANs</v>
          </cell>
          <cell r="D55" t="str">
            <v>Net revenues (£)</v>
          </cell>
          <cell r="E55" t="str">
            <v>Revenues from unit rates (£)</v>
          </cell>
          <cell r="F55" t="str">
            <v>Revenues from fixed charges (£)</v>
          </cell>
          <cell r="G55" t="str">
            <v>Revenues from capacity charges (£)</v>
          </cell>
          <cell r="H55" t="str">
            <v>Revenues from reactive power charges (£)</v>
          </cell>
          <cell r="I55" t="str">
            <v>Average p/kWh</v>
          </cell>
          <cell r="J55" t="str">
            <v>Average £/MPAN</v>
          </cell>
          <cell r="K55" t="str">
            <v>Average unit rate p/kWh</v>
          </cell>
          <cell r="L55" t="str">
            <v>Net revenues from unit rate 1 (£)</v>
          </cell>
          <cell r="M55" t="str">
            <v>Net revenues from unit rate 2 (£)</v>
          </cell>
          <cell r="N55" t="str">
            <v>Net revenues from unit rate 3 (£)</v>
          </cell>
          <cell r="O55" t="str">
            <v>Rate 1 revenue proportion</v>
          </cell>
        </row>
        <row r="56">
          <cell r="A56" t="str">
            <v>&gt; Domestic Unrestricted</v>
          </cell>
        </row>
        <row r="57">
          <cell r="A57" t="str">
            <v>Domestic Unrestricted</v>
          </cell>
          <cell r="B57">
            <v>4973722.0213478366</v>
          </cell>
          <cell r="C57">
            <v>1447904</v>
          </cell>
          <cell r="D57">
            <v>118518653.02641758</v>
          </cell>
          <cell r="E57">
            <v>97484951.618417591</v>
          </cell>
          <cell r="F57">
            <v>21033701.408</v>
          </cell>
          <cell r="G57">
            <v>0</v>
          </cell>
          <cell r="H57">
            <v>0</v>
          </cell>
          <cell r="I57">
            <v>2.3828966017344899</v>
          </cell>
          <cell r="J57">
            <v>81.855325371307472</v>
          </cell>
          <cell r="K57">
            <v>1.96</v>
          </cell>
          <cell r="L57">
            <v>97484951.618417591</v>
          </cell>
          <cell r="M57">
            <v>0</v>
          </cell>
          <cell r="N57">
            <v>0</v>
          </cell>
          <cell r="O57">
            <v>1</v>
          </cell>
        </row>
        <row r="58">
          <cell r="A58" t="str">
            <v>LDNO LV: Domestic Unrestricted</v>
          </cell>
          <cell r="B58">
            <v>5674.8090000000011</v>
          </cell>
          <cell r="C58">
            <v>6589</v>
          </cell>
          <cell r="D58">
            <v>148159.64277000003</v>
          </cell>
          <cell r="E58">
            <v>79617.570270000011</v>
          </cell>
          <cell r="F58">
            <v>68542.072499999995</v>
          </cell>
          <cell r="G58">
            <v>0</v>
          </cell>
          <cell r="H58">
            <v>0</v>
          </cell>
          <cell r="I58">
            <v>2.610830474999247</v>
          </cell>
          <cell r="J58">
            <v>22.485907234785252</v>
          </cell>
          <cell r="K58">
            <v>1.403</v>
          </cell>
          <cell r="L58">
            <v>79617.570270000011</v>
          </cell>
          <cell r="M58">
            <v>0</v>
          </cell>
          <cell r="N58">
            <v>0</v>
          </cell>
          <cell r="O58">
            <v>1</v>
          </cell>
        </row>
        <row r="59">
          <cell r="A59" t="str">
            <v>LDNO HV: Domestic Unrestricted</v>
          </cell>
          <cell r="B59">
            <v>12343.209000000001</v>
          </cell>
          <cell r="C59">
            <v>8253</v>
          </cell>
          <cell r="D59">
            <v>191929.85310000001</v>
          </cell>
          <cell r="E59">
            <v>128369.37360000002</v>
          </cell>
          <cell r="F59">
            <v>63560.479500000001</v>
          </cell>
          <cell r="G59">
            <v>0</v>
          </cell>
          <cell r="H59">
            <v>0</v>
          </cell>
          <cell r="I59">
            <v>1.5549429090927651</v>
          </cell>
          <cell r="J59">
            <v>23.255767975281717</v>
          </cell>
          <cell r="K59">
            <v>1.0400000000000003</v>
          </cell>
          <cell r="L59">
            <v>128369.37360000002</v>
          </cell>
          <cell r="M59">
            <v>0</v>
          </cell>
          <cell r="N59">
            <v>0</v>
          </cell>
          <cell r="O59">
            <v>1</v>
          </cell>
        </row>
        <row r="60">
          <cell r="A60" t="str">
            <v>&gt; Domestic Two Rate</v>
          </cell>
        </row>
        <row r="61">
          <cell r="A61" t="str">
            <v>Domestic Two Rate</v>
          </cell>
          <cell r="B61">
            <v>4421680.9220058694</v>
          </cell>
          <cell r="C61">
            <v>947638</v>
          </cell>
          <cell r="D61">
            <v>82768668.411669686</v>
          </cell>
          <cell r="E61">
            <v>69002331.18566969</v>
          </cell>
          <cell r="F61">
            <v>13766337.226000002</v>
          </cell>
          <cell r="G61">
            <v>0</v>
          </cell>
          <cell r="H61">
            <v>0</v>
          </cell>
          <cell r="I61">
            <v>1.8718824327586754</v>
          </cell>
          <cell r="J61">
            <v>87.342074095455956</v>
          </cell>
          <cell r="K61">
            <v>1.5605452406630733</v>
          </cell>
          <cell r="L61">
            <v>68226267.604426503</v>
          </cell>
          <cell r="M61">
            <v>776063.58124317322</v>
          </cell>
          <cell r="N61">
            <v>0</v>
          </cell>
          <cell r="O61">
            <v>0.98875308170161702</v>
          </cell>
        </row>
        <row r="62">
          <cell r="A62" t="str">
            <v>LDNO LV: Domestic Two Rate</v>
          </cell>
          <cell r="B62">
            <v>986.93600000000015</v>
          </cell>
          <cell r="C62">
            <v>322</v>
          </cell>
          <cell r="D62">
            <v>15246.340810000002</v>
          </cell>
          <cell r="E62">
            <v>11896.735810000002</v>
          </cell>
          <cell r="F62">
            <v>3349.605</v>
          </cell>
          <cell r="G62">
            <v>0</v>
          </cell>
          <cell r="H62">
            <v>0</v>
          </cell>
          <cell r="I62">
            <v>1.5448155513630062</v>
          </cell>
          <cell r="J62">
            <v>47.348884503105594</v>
          </cell>
          <cell r="K62">
            <v>1.2054212036038812</v>
          </cell>
          <cell r="L62">
            <v>11792.958760000001</v>
          </cell>
          <cell r="M62">
            <v>103.77704999999999</v>
          </cell>
          <cell r="N62">
            <v>0</v>
          </cell>
          <cell r="O62">
            <v>0.99127684672019289</v>
          </cell>
        </row>
        <row r="63">
          <cell r="A63" t="str">
            <v>LDNO HV: Domestic Two Rate</v>
          </cell>
          <cell r="B63">
            <v>1569.655</v>
          </cell>
          <cell r="C63">
            <v>659</v>
          </cell>
          <cell r="D63">
            <v>19614.310529999999</v>
          </cell>
          <cell r="E63">
            <v>14539.02203</v>
          </cell>
          <cell r="F63">
            <v>5075.2884999999997</v>
          </cell>
          <cell r="G63">
            <v>0</v>
          </cell>
          <cell r="H63">
            <v>0</v>
          </cell>
          <cell r="I63">
            <v>1.2495937342919303</v>
          </cell>
          <cell r="J63">
            <v>29.763748907435506</v>
          </cell>
          <cell r="K63">
            <v>0.92625589890772186</v>
          </cell>
          <cell r="L63">
            <v>14428.780559999999</v>
          </cell>
          <cell r="M63">
            <v>110.24146999999999</v>
          </cell>
          <cell r="N63">
            <v>0</v>
          </cell>
          <cell r="O63">
            <v>0.99241754570750862</v>
          </cell>
        </row>
        <row r="64">
          <cell r="A64" t="str">
            <v>&gt; Domestic Off Peak (related MPAN)</v>
          </cell>
        </row>
        <row r="65">
          <cell r="A65" t="str">
            <v>Domestic Off Peak (related MPAN)</v>
          </cell>
          <cell r="B65">
            <v>158033.57894614118</v>
          </cell>
          <cell r="C65">
            <v>0</v>
          </cell>
          <cell r="D65">
            <v>690606.73999463685</v>
          </cell>
          <cell r="E65">
            <v>690606.73999463685</v>
          </cell>
          <cell r="F65">
            <v>0</v>
          </cell>
          <cell r="G65">
            <v>0</v>
          </cell>
          <cell r="H65">
            <v>0</v>
          </cell>
          <cell r="I65">
            <v>0.43699999999999994</v>
          </cell>
          <cell r="J65" t="str">
            <v/>
          </cell>
          <cell r="K65">
            <v>0.43699999999999994</v>
          </cell>
          <cell r="L65">
            <v>690606.73999463685</v>
          </cell>
          <cell r="M65">
            <v>0</v>
          </cell>
          <cell r="N65">
            <v>0</v>
          </cell>
          <cell r="O65">
            <v>1</v>
          </cell>
        </row>
        <row r="66">
          <cell r="A66" t="str">
            <v>LDNO LV: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  <cell r="J66" t="str">
            <v/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 t="str">
            <v/>
          </cell>
        </row>
        <row r="67">
          <cell r="A67" t="str">
            <v>LDNO HV: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</row>
        <row r="68">
          <cell r="A68" t="str">
            <v>&gt; Small Non Domestic Unrestricted</v>
          </cell>
        </row>
        <row r="69">
          <cell r="A69" t="str">
            <v>Small Non Domestic Unrestricted</v>
          </cell>
          <cell r="B69">
            <v>1126425.6614190897</v>
          </cell>
          <cell r="C69">
            <v>92112</v>
          </cell>
          <cell r="D69">
            <v>18998058.937255308</v>
          </cell>
          <cell r="E69">
            <v>17189255.593255308</v>
          </cell>
          <cell r="F69">
            <v>1808803.344</v>
          </cell>
          <cell r="G69">
            <v>0</v>
          </cell>
          <cell r="H69">
            <v>0</v>
          </cell>
          <cell r="I69">
            <v>1.686579024959467</v>
          </cell>
          <cell r="J69">
            <v>206.24955420852123</v>
          </cell>
          <cell r="K69">
            <v>1.526</v>
          </cell>
          <cell r="L69">
            <v>17189255.593255308</v>
          </cell>
          <cell r="M69">
            <v>0</v>
          </cell>
          <cell r="N69">
            <v>0</v>
          </cell>
          <cell r="O69">
            <v>1</v>
          </cell>
        </row>
        <row r="70">
          <cell r="A70" t="str">
            <v>LDNO LV: Small Non Domestic Unrestricted</v>
          </cell>
          <cell r="B70">
            <v>726.99600000000009</v>
          </cell>
          <cell r="C70">
            <v>229</v>
          </cell>
          <cell r="D70">
            <v>11156.81882</v>
          </cell>
          <cell r="E70">
            <v>7938.7963200000013</v>
          </cell>
          <cell r="F70">
            <v>3218.0225</v>
          </cell>
          <cell r="G70">
            <v>0</v>
          </cell>
          <cell r="H70">
            <v>0</v>
          </cell>
          <cell r="I70">
            <v>1.5346465207511457</v>
          </cell>
          <cell r="J70">
            <v>48.719732838427952</v>
          </cell>
          <cell r="K70">
            <v>1.0920000000000001</v>
          </cell>
          <cell r="L70">
            <v>7938.7963200000013</v>
          </cell>
          <cell r="M70">
            <v>0</v>
          </cell>
          <cell r="N70">
            <v>0</v>
          </cell>
          <cell r="O70">
            <v>1</v>
          </cell>
        </row>
        <row r="71">
          <cell r="A71" t="str">
            <v>LDNO HV: Small Non Domestic Unrestricted</v>
          </cell>
          <cell r="B71">
            <v>3327.3719999999998</v>
          </cell>
          <cell r="C71">
            <v>302</v>
          </cell>
          <cell r="D71">
            <v>30059.994480000001</v>
          </cell>
          <cell r="E71">
            <v>26918.439480000001</v>
          </cell>
          <cell r="F71">
            <v>3141.5549999999998</v>
          </cell>
          <cell r="G71">
            <v>0</v>
          </cell>
          <cell r="H71">
            <v>0</v>
          </cell>
          <cell r="I71">
            <v>0.90341550268500204</v>
          </cell>
          <cell r="J71">
            <v>99.536405562913913</v>
          </cell>
          <cell r="K71">
            <v>0.80900000000000005</v>
          </cell>
          <cell r="L71">
            <v>26918.439480000001</v>
          </cell>
          <cell r="M71">
            <v>0</v>
          </cell>
          <cell r="N71">
            <v>0</v>
          </cell>
          <cell r="O71">
            <v>1</v>
          </cell>
        </row>
        <row r="72">
          <cell r="A72" t="str">
            <v>&gt; Small Non Domestic Two Rate</v>
          </cell>
        </row>
        <row r="73">
          <cell r="A73" t="str">
            <v>Small Non Domestic Two Rate</v>
          </cell>
          <cell r="B73">
            <v>2132715.1983118993</v>
          </cell>
          <cell r="C73">
            <v>81339</v>
          </cell>
          <cell r="D73">
            <v>29499883.084829438</v>
          </cell>
          <cell r="E73">
            <v>27902629.141829439</v>
          </cell>
          <cell r="F73">
            <v>1597253.9430000002</v>
          </cell>
          <cell r="G73">
            <v>0</v>
          </cell>
          <cell r="H73">
            <v>0</v>
          </cell>
          <cell r="I73">
            <v>1.3832078051574528</v>
          </cell>
          <cell r="J73">
            <v>362.67821198723169</v>
          </cell>
          <cell r="K73">
            <v>1.3083148262794355</v>
          </cell>
          <cell r="L73">
            <v>27713072.044851169</v>
          </cell>
          <cell r="M73">
            <v>189557.09697826783</v>
          </cell>
          <cell r="N73">
            <v>0</v>
          </cell>
          <cell r="O73">
            <v>0.99320647900186221</v>
          </cell>
        </row>
        <row r="74">
          <cell r="A74" t="str">
            <v>LDNO LV: Small Non Domestic Two Rate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  <cell r="J74" t="str">
            <v/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 t="str">
            <v/>
          </cell>
        </row>
        <row r="75">
          <cell r="A75" t="str">
            <v>LDNO HV: Small Non Domestic Two Rate</v>
          </cell>
          <cell r="B75">
            <v>576.57100000000003</v>
          </cell>
          <cell r="C75">
            <v>19</v>
          </cell>
          <cell r="D75">
            <v>2963.9245100000007</v>
          </cell>
          <cell r="E75">
            <v>2766.2770100000007</v>
          </cell>
          <cell r="F75">
            <v>197.64750000000001</v>
          </cell>
          <cell r="G75">
            <v>0</v>
          </cell>
          <cell r="H75">
            <v>0</v>
          </cell>
          <cell r="I75">
            <v>0.51406062913327255</v>
          </cell>
          <cell r="J75">
            <v>155.99602684210529</v>
          </cell>
          <cell r="K75">
            <v>0.47978080930189004</v>
          </cell>
          <cell r="L75">
            <v>2705.2665200000006</v>
          </cell>
          <cell r="M75">
            <v>61.010489999999997</v>
          </cell>
          <cell r="N75">
            <v>0</v>
          </cell>
          <cell r="O75">
            <v>0.97794490942900902</v>
          </cell>
        </row>
        <row r="76">
          <cell r="A76" t="str">
            <v>&gt; Small Non Domestic Off Peak (related MPAN)</v>
          </cell>
        </row>
        <row r="77">
          <cell r="A77" t="str">
            <v>Small Non Domestic Off Peak (related MPAN)</v>
          </cell>
          <cell r="B77">
            <v>6382.29564589864</v>
          </cell>
          <cell r="C77">
            <v>0</v>
          </cell>
          <cell r="D77">
            <v>16466.322766418492</v>
          </cell>
          <cell r="E77">
            <v>16466.322766418492</v>
          </cell>
          <cell r="F77">
            <v>0</v>
          </cell>
          <cell r="G77">
            <v>0</v>
          </cell>
          <cell r="H77">
            <v>0</v>
          </cell>
          <cell r="I77">
            <v>0.25800000000000001</v>
          </cell>
          <cell r="J77" t="str">
            <v/>
          </cell>
          <cell r="K77">
            <v>0.25800000000000001</v>
          </cell>
          <cell r="L77">
            <v>16466.322766418492</v>
          </cell>
          <cell r="M77">
            <v>0</v>
          </cell>
          <cell r="N77">
            <v>0</v>
          </cell>
          <cell r="O77">
            <v>1</v>
          </cell>
        </row>
        <row r="78">
          <cell r="A78" t="str">
            <v>LDNO LV: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</row>
        <row r="79">
          <cell r="A79" t="str">
            <v>LDNO HV: Small Non Domestic Off Peak (related MPAN)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</row>
        <row r="80">
          <cell r="A80" t="str">
            <v>&gt; LV Medium Non-Domestic</v>
          </cell>
        </row>
        <row r="81">
          <cell r="A81" t="str">
            <v>LV Medium Non-Domestic</v>
          </cell>
          <cell r="B81">
            <v>916210.32375638629</v>
          </cell>
          <cell r="C81">
            <v>7839</v>
          </cell>
          <cell r="D81">
            <v>13243171.4971081</v>
          </cell>
          <cell r="E81">
            <v>12325001.1856081</v>
          </cell>
          <cell r="F81">
            <v>918170.31150000007</v>
          </cell>
          <cell r="G81">
            <v>0</v>
          </cell>
          <cell r="H81">
            <v>0</v>
          </cell>
          <cell r="I81">
            <v>1.4454291939008279</v>
          </cell>
          <cell r="J81">
            <v>1689.3955220191478</v>
          </cell>
          <cell r="K81">
            <v>1.345215270558906</v>
          </cell>
          <cell r="L81">
            <v>12247543.360091103</v>
          </cell>
          <cell r="M81">
            <v>77457.825516997647</v>
          </cell>
          <cell r="N81">
            <v>0</v>
          </cell>
          <cell r="O81">
            <v>0.99371539001493614</v>
          </cell>
        </row>
        <row r="82">
          <cell r="A82" t="str">
            <v>LDNO LV: LV Medium Non-Domestic</v>
          </cell>
          <cell r="B82">
            <v>127.17100000000001</v>
          </cell>
          <cell r="C82">
            <v>2</v>
          </cell>
          <cell r="D82">
            <v>1335.9313900000002</v>
          </cell>
          <cell r="E82">
            <v>1168.2503900000002</v>
          </cell>
          <cell r="F82">
            <v>167.68099999999998</v>
          </cell>
          <cell r="G82">
            <v>0</v>
          </cell>
          <cell r="H82">
            <v>0</v>
          </cell>
          <cell r="I82">
            <v>1.0505000275219982</v>
          </cell>
          <cell r="J82">
            <v>667.9656950000001</v>
          </cell>
          <cell r="K82">
            <v>0.91864528076369623</v>
          </cell>
          <cell r="L82">
            <v>1159.27025</v>
          </cell>
          <cell r="M82">
            <v>8.9801400000000022</v>
          </cell>
          <cell r="N82">
            <v>0</v>
          </cell>
          <cell r="O82">
            <v>0.99231317183639023</v>
          </cell>
        </row>
        <row r="83">
          <cell r="A83" t="str">
            <v>LDNO HV: LV Medium Non-Domestic</v>
          </cell>
          <cell r="B83">
            <v>2684.8360000000002</v>
          </cell>
          <cell r="C83">
            <v>0</v>
          </cell>
          <cell r="D83">
            <v>19928.013640000001</v>
          </cell>
          <cell r="E83">
            <v>19928.013640000001</v>
          </cell>
          <cell r="F83">
            <v>0</v>
          </cell>
          <cell r="G83">
            <v>0</v>
          </cell>
          <cell r="H83">
            <v>0</v>
          </cell>
          <cell r="I83">
            <v>0.7422432372033152</v>
          </cell>
          <cell r="J83" t="str">
            <v/>
          </cell>
          <cell r="K83">
            <v>0.7422432372033152</v>
          </cell>
          <cell r="L83">
            <v>19825.778760000001</v>
          </cell>
          <cell r="M83">
            <v>102.23488000000002</v>
          </cell>
          <cell r="N83">
            <v>0</v>
          </cell>
          <cell r="O83">
            <v>0.99486979074548643</v>
          </cell>
        </row>
        <row r="84">
          <cell r="A84" t="str">
            <v>&gt; LV Sub Medium Non-Domestic</v>
          </cell>
        </row>
        <row r="85">
          <cell r="A85" t="str">
            <v>LV Sub Medium Non-Domestic</v>
          </cell>
          <cell r="B85">
            <v>57.226119999999995</v>
          </cell>
          <cell r="C85">
            <v>0</v>
          </cell>
          <cell r="D85">
            <v>671.83994079999991</v>
          </cell>
          <cell r="E85">
            <v>671.83994079999991</v>
          </cell>
          <cell r="F85">
            <v>0</v>
          </cell>
          <cell r="G85">
            <v>0</v>
          </cell>
          <cell r="H85">
            <v>0</v>
          </cell>
          <cell r="I85">
            <v>1.1740092475254307</v>
          </cell>
          <cell r="J85" t="str">
            <v/>
          </cell>
          <cell r="K85">
            <v>1.1740092475254307</v>
          </cell>
          <cell r="L85">
            <v>664.34568479999996</v>
          </cell>
          <cell r="M85">
            <v>7.494256</v>
          </cell>
          <cell r="N85">
            <v>0</v>
          </cell>
          <cell r="O85">
            <v>0.98884517644027525</v>
          </cell>
        </row>
        <row r="86">
          <cell r="A86" t="str">
            <v>&gt; HV Medium Non-Domestic</v>
          </cell>
        </row>
        <row r="87">
          <cell r="A87" t="str">
            <v>HV Medium Non-Domestic</v>
          </cell>
          <cell r="B87">
            <v>30890.94765882759</v>
          </cell>
          <cell r="C87">
            <v>181</v>
          </cell>
          <cell r="D87">
            <v>428644.9497145589</v>
          </cell>
          <cell r="E87">
            <v>227774.31721455889</v>
          </cell>
          <cell r="F87">
            <v>200870.63250000001</v>
          </cell>
          <cell r="G87">
            <v>0</v>
          </cell>
          <cell r="H87">
            <v>0</v>
          </cell>
          <cell r="I87">
            <v>1.3876069923418701</v>
          </cell>
          <cell r="J87">
            <v>2368.2041420693863</v>
          </cell>
          <cell r="K87">
            <v>0.73734972371256691</v>
          </cell>
          <cell r="L87">
            <v>226955.49032895392</v>
          </cell>
          <cell r="M87">
            <v>818.82688560496558</v>
          </cell>
          <cell r="N87">
            <v>0</v>
          </cell>
          <cell r="O87">
            <v>0.99640509564195667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2945656.0245969379</v>
          </cell>
          <cell r="C89">
            <v>7777</v>
          </cell>
          <cell r="D89">
            <v>46916013.528159492</v>
          </cell>
          <cell r="E89">
            <v>32715209.885675494</v>
          </cell>
          <cell r="F89">
            <v>288969.989</v>
          </cell>
          <cell r="G89">
            <v>12981444</v>
          </cell>
          <cell r="H89">
            <v>930389.65348400001</v>
          </cell>
          <cell r="I89">
            <v>1.592718672390784</v>
          </cell>
          <cell r="J89">
            <v>6032.6621484067755</v>
          </cell>
          <cell r="K89">
            <v>1.1106255996116181</v>
          </cell>
          <cell r="L89">
            <v>25759649.759869345</v>
          </cell>
          <cell r="M89">
            <v>6534477.2233535368</v>
          </cell>
          <cell r="N89">
            <v>421082.90245261457</v>
          </cell>
          <cell r="O89">
            <v>0.78739063114335472</v>
          </cell>
        </row>
        <row r="90">
          <cell r="A90" t="str">
            <v>LDNO LV: LV HH Metered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 t="str">
            <v/>
          </cell>
          <cell r="J90" t="str">
            <v/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 t="str">
            <v/>
          </cell>
        </row>
        <row r="91">
          <cell r="A91" t="str">
            <v>LDNO HV: LV HH Metered</v>
          </cell>
          <cell r="B91">
            <v>23469.0645</v>
          </cell>
          <cell r="C91">
            <v>39</v>
          </cell>
          <cell r="D91">
            <v>203132.13586750004</v>
          </cell>
          <cell r="E91">
            <v>135702.13770750002</v>
          </cell>
          <cell r="F91">
            <v>768.69000000000017</v>
          </cell>
          <cell r="G91">
            <v>62853</v>
          </cell>
          <cell r="H91">
            <v>3808.308160000001</v>
          </cell>
          <cell r="I91">
            <v>0.86553145681413945</v>
          </cell>
          <cell r="J91">
            <v>5208.5163042948725</v>
          </cell>
          <cell r="K91">
            <v>0.57821707255310506</v>
          </cell>
          <cell r="L91">
            <v>106811.79740550002</v>
          </cell>
          <cell r="M91">
            <v>27120.417798000002</v>
          </cell>
          <cell r="N91">
            <v>1769.9225039999999</v>
          </cell>
          <cell r="O91">
            <v>0.78710475170058225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24375.089769075865</v>
          </cell>
          <cell r="C93">
            <v>39</v>
          </cell>
          <cell r="D93">
            <v>470403.98182768724</v>
          </cell>
          <cell r="E93">
            <v>216296.39039368718</v>
          </cell>
          <cell r="F93">
            <v>1449.1229999999998</v>
          </cell>
          <cell r="G93">
            <v>250536</v>
          </cell>
          <cell r="H93">
            <v>2122.4684339999999</v>
          </cell>
          <cell r="I93">
            <v>1.9298553822126978</v>
          </cell>
          <cell r="J93">
            <v>12061.640559684289</v>
          </cell>
          <cell r="K93">
            <v>0.88736653871977778</v>
          </cell>
          <cell r="L93">
            <v>175958.35648923146</v>
          </cell>
          <cell r="M93">
            <v>37839.811972819873</v>
          </cell>
          <cell r="N93">
            <v>2498.2219316358628</v>
          </cell>
          <cell r="O93">
            <v>0.81350574630008698</v>
          </cell>
        </row>
        <row r="94">
          <cell r="A94" t="str">
            <v>LDNO HV: LV Sub HH Metered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/>
          </cell>
          <cell r="J94" t="str">
            <v/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 t="str">
            <v/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7986519.8674706351</v>
          </cell>
          <cell r="C96">
            <v>2865</v>
          </cell>
          <cell r="D96">
            <v>84112968.958238721</v>
          </cell>
          <cell r="E96">
            <v>43345906.927590728</v>
          </cell>
          <cell r="F96">
            <v>1069985.8199999998</v>
          </cell>
          <cell r="G96">
            <v>38680656.000000007</v>
          </cell>
          <cell r="H96">
            <v>1016420.210648</v>
          </cell>
          <cell r="I96">
            <v>1.0531867490974847</v>
          </cell>
          <cell r="J96">
            <v>29358.802428704614</v>
          </cell>
          <cell r="K96">
            <v>0.54273835972211215</v>
          </cell>
          <cell r="L96">
            <v>36764604.407606103</v>
          </cell>
          <cell r="M96">
            <v>6207759.6646689232</v>
          </cell>
          <cell r="N96">
            <v>373542.8553157011</v>
          </cell>
          <cell r="O96">
            <v>0.84816784359873509</v>
          </cell>
        </row>
        <row r="97">
          <cell r="A97" t="str">
            <v>LDNO HV: HV HH Metered</v>
          </cell>
          <cell r="B97">
            <v>6413.5808999999999</v>
          </cell>
          <cell r="C97">
            <v>2</v>
          </cell>
          <cell r="D97">
            <v>64071.241119000006</v>
          </cell>
          <cell r="E97">
            <v>38830.263369000008</v>
          </cell>
          <cell r="F97">
            <v>630.57399999999996</v>
          </cell>
          <cell r="G97">
            <v>24601</v>
          </cell>
          <cell r="H97">
            <v>9.4037499999999987</v>
          </cell>
          <cell r="I97">
            <v>0.99899326317065718</v>
          </cell>
          <cell r="J97">
            <v>32035.620559500003</v>
          </cell>
          <cell r="K97">
            <v>0.60543811599850572</v>
          </cell>
          <cell r="L97">
            <v>33511.474257000002</v>
          </cell>
          <cell r="M97">
            <v>5111.9640119999995</v>
          </cell>
          <cell r="N97">
            <v>206.82510000000005</v>
          </cell>
          <cell r="O97">
            <v>0.86302464494108377</v>
          </cell>
        </row>
        <row r="98">
          <cell r="A98" t="str">
            <v>&gt; HV Sub HH Metered</v>
          </cell>
        </row>
        <row r="99">
          <cell r="A99" t="str">
            <v>HV Sub HH Metered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  <cell r="J99" t="str">
            <v/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 t="str">
            <v/>
          </cell>
        </row>
        <row r="100">
          <cell r="A100" t="str">
            <v>&gt; NHH UMS category A</v>
          </cell>
        </row>
        <row r="101">
          <cell r="A101" t="str">
            <v>NHH UMS category A</v>
          </cell>
          <cell r="B101">
            <v>59506.726879878835</v>
          </cell>
          <cell r="C101">
            <v>0</v>
          </cell>
          <cell r="D101">
            <v>1043747.9894730747</v>
          </cell>
          <cell r="E101">
            <v>1043747.9894730747</v>
          </cell>
          <cell r="F101">
            <v>0</v>
          </cell>
          <cell r="G101">
            <v>0</v>
          </cell>
          <cell r="H101">
            <v>0</v>
          </cell>
          <cell r="I101">
            <v>1.7539999999999998</v>
          </cell>
          <cell r="J101" t="str">
            <v/>
          </cell>
          <cell r="K101">
            <v>1.7539999999999998</v>
          </cell>
          <cell r="L101">
            <v>1043747.9894730747</v>
          </cell>
          <cell r="M101">
            <v>0</v>
          </cell>
          <cell r="N101">
            <v>0</v>
          </cell>
          <cell r="O101">
            <v>1</v>
          </cell>
        </row>
        <row r="102">
          <cell r="A102" t="str">
            <v>LDNO LV: NHH UMS category A</v>
          </cell>
          <cell r="B102">
            <v>19.364368596228321</v>
          </cell>
          <cell r="C102">
            <v>0</v>
          </cell>
          <cell r="D102">
            <v>243.02282588266539</v>
          </cell>
          <cell r="E102">
            <v>243.02282588266539</v>
          </cell>
          <cell r="F102">
            <v>0</v>
          </cell>
          <cell r="G102">
            <v>0</v>
          </cell>
          <cell r="H102">
            <v>0</v>
          </cell>
          <cell r="I102">
            <v>1.2549999999999999</v>
          </cell>
          <cell r="J102" t="str">
            <v/>
          </cell>
          <cell r="K102">
            <v>1.2549999999999999</v>
          </cell>
          <cell r="L102">
            <v>243.02282588266539</v>
          </cell>
          <cell r="M102">
            <v>0</v>
          </cell>
          <cell r="N102">
            <v>0</v>
          </cell>
          <cell r="O102">
            <v>1</v>
          </cell>
        </row>
        <row r="103">
          <cell r="A103" t="str">
            <v>LDNO HV: NHH UMS category A</v>
          </cell>
          <cell r="B103">
            <v>168.69207226456876</v>
          </cell>
          <cell r="C103">
            <v>0</v>
          </cell>
          <cell r="D103">
            <v>1568.8362720604896</v>
          </cell>
          <cell r="E103">
            <v>1568.8362720604896</v>
          </cell>
          <cell r="F103">
            <v>0</v>
          </cell>
          <cell r="G103">
            <v>0</v>
          </cell>
          <cell r="H103">
            <v>0</v>
          </cell>
          <cell r="I103">
            <v>0.93000000000000016</v>
          </cell>
          <cell r="J103" t="str">
            <v/>
          </cell>
          <cell r="K103">
            <v>0.93000000000000016</v>
          </cell>
          <cell r="L103">
            <v>1568.8362720604896</v>
          </cell>
          <cell r="M103">
            <v>0</v>
          </cell>
          <cell r="N103">
            <v>0</v>
          </cell>
          <cell r="O103">
            <v>1</v>
          </cell>
        </row>
        <row r="104">
          <cell r="A104" t="str">
            <v>&gt; NHH UMS category B</v>
          </cell>
        </row>
        <row r="105">
          <cell r="A105" t="str">
            <v>NHH UMS category B</v>
          </cell>
          <cell r="B105">
            <v>23165.074568108186</v>
          </cell>
          <cell r="C105">
            <v>0</v>
          </cell>
          <cell r="D105">
            <v>511021.5449724666</v>
          </cell>
          <cell r="E105">
            <v>511021.5449724666</v>
          </cell>
          <cell r="F105">
            <v>0</v>
          </cell>
          <cell r="G105">
            <v>0</v>
          </cell>
          <cell r="H105">
            <v>0</v>
          </cell>
          <cell r="I105">
            <v>2.2060000000000004</v>
          </cell>
          <cell r="J105" t="str">
            <v/>
          </cell>
          <cell r="K105">
            <v>2.2060000000000004</v>
          </cell>
          <cell r="L105">
            <v>511021.5449724666</v>
          </cell>
          <cell r="M105">
            <v>0</v>
          </cell>
          <cell r="N105">
            <v>0</v>
          </cell>
          <cell r="O105">
            <v>1</v>
          </cell>
        </row>
        <row r="106">
          <cell r="A106" t="str">
            <v>LDNO LV: NHH UMS category B</v>
          </cell>
          <cell r="B106">
            <v>7.5382577065861085</v>
          </cell>
          <cell r="C106">
            <v>0</v>
          </cell>
          <cell r="D106">
            <v>119.02908918699465</v>
          </cell>
          <cell r="E106">
            <v>119.02908918699465</v>
          </cell>
          <cell r="F106">
            <v>0</v>
          </cell>
          <cell r="G106">
            <v>0</v>
          </cell>
          <cell r="H106">
            <v>0</v>
          </cell>
          <cell r="I106">
            <v>1.5790000000000002</v>
          </cell>
          <cell r="J106" t="str">
            <v/>
          </cell>
          <cell r="K106">
            <v>1.5790000000000002</v>
          </cell>
          <cell r="L106">
            <v>119.02908918699465</v>
          </cell>
          <cell r="M106">
            <v>0</v>
          </cell>
          <cell r="N106">
            <v>0</v>
          </cell>
          <cell r="O106">
            <v>1</v>
          </cell>
        </row>
        <row r="107">
          <cell r="A107" t="str">
            <v>LDNO HV: NHH UMS category B</v>
          </cell>
          <cell r="B107">
            <v>65.669288800671211</v>
          </cell>
          <cell r="C107">
            <v>0</v>
          </cell>
          <cell r="D107">
            <v>768.33067896785315</v>
          </cell>
          <cell r="E107">
            <v>768.33067896785315</v>
          </cell>
          <cell r="F107">
            <v>0</v>
          </cell>
          <cell r="G107">
            <v>0</v>
          </cell>
          <cell r="H107">
            <v>0</v>
          </cell>
          <cell r="I107">
            <v>1.1700000000000002</v>
          </cell>
          <cell r="J107" t="str">
            <v/>
          </cell>
          <cell r="K107">
            <v>1.1700000000000002</v>
          </cell>
          <cell r="L107">
            <v>768.33067896785315</v>
          </cell>
          <cell r="M107">
            <v>0</v>
          </cell>
          <cell r="N107">
            <v>0</v>
          </cell>
          <cell r="O107">
            <v>1</v>
          </cell>
        </row>
        <row r="108">
          <cell r="A108" t="str">
            <v>&gt; NHH UMS category C</v>
          </cell>
        </row>
        <row r="109">
          <cell r="A109" t="str">
            <v>NHH UMS category C</v>
          </cell>
          <cell r="B109">
            <v>293.50796483473511</v>
          </cell>
          <cell r="C109">
            <v>0</v>
          </cell>
          <cell r="D109">
            <v>10630.858486314104</v>
          </cell>
          <cell r="E109">
            <v>10630.858486314104</v>
          </cell>
          <cell r="F109">
            <v>0</v>
          </cell>
          <cell r="G109">
            <v>0</v>
          </cell>
          <cell r="H109">
            <v>0</v>
          </cell>
          <cell r="I109">
            <v>3.6219999999999999</v>
          </cell>
          <cell r="J109" t="str">
            <v/>
          </cell>
          <cell r="K109">
            <v>3.6219999999999999</v>
          </cell>
          <cell r="L109">
            <v>10630.858486314104</v>
          </cell>
          <cell r="M109">
            <v>0</v>
          </cell>
          <cell r="N109">
            <v>0</v>
          </cell>
          <cell r="O109">
            <v>1</v>
          </cell>
        </row>
        <row r="110">
          <cell r="A110" t="str">
            <v>LDNO LV: NHH UMS category C</v>
          </cell>
          <cell r="B110">
            <v>9.5511830594575006E-2</v>
          </cell>
          <cell r="C110">
            <v>0</v>
          </cell>
          <cell r="D110">
            <v>2.4766217673173299</v>
          </cell>
          <cell r="E110">
            <v>2.4766217673173299</v>
          </cell>
          <cell r="F110">
            <v>0</v>
          </cell>
          <cell r="G110">
            <v>0</v>
          </cell>
          <cell r="H110">
            <v>0</v>
          </cell>
          <cell r="I110">
            <v>2.593</v>
          </cell>
          <cell r="J110" t="str">
            <v/>
          </cell>
          <cell r="K110">
            <v>2.593</v>
          </cell>
          <cell r="L110">
            <v>2.4766217673173299</v>
          </cell>
          <cell r="M110">
            <v>0</v>
          </cell>
          <cell r="N110">
            <v>0</v>
          </cell>
          <cell r="O110">
            <v>1</v>
          </cell>
        </row>
        <row r="111">
          <cell r="A111" t="str">
            <v>LDNO HV: NHH UMS category C</v>
          </cell>
          <cell r="B111">
            <v>0.83204823068279721</v>
          </cell>
          <cell r="C111">
            <v>0</v>
          </cell>
          <cell r="D111">
            <v>15.983646511416534</v>
          </cell>
          <cell r="E111">
            <v>15.983646511416534</v>
          </cell>
          <cell r="F111">
            <v>0</v>
          </cell>
          <cell r="G111">
            <v>0</v>
          </cell>
          <cell r="H111">
            <v>0</v>
          </cell>
          <cell r="I111">
            <v>1.9210000000000003</v>
          </cell>
          <cell r="J111" t="str">
            <v/>
          </cell>
          <cell r="K111">
            <v>1.9210000000000003</v>
          </cell>
          <cell r="L111">
            <v>15.983646511416534</v>
          </cell>
          <cell r="M111">
            <v>0</v>
          </cell>
          <cell r="N111">
            <v>0</v>
          </cell>
          <cell r="O111">
            <v>1</v>
          </cell>
        </row>
        <row r="112">
          <cell r="A112" t="str">
            <v>&gt; NHH UMS category D</v>
          </cell>
        </row>
        <row r="113">
          <cell r="A113" t="str">
            <v>NHH UMS category D</v>
          </cell>
          <cell r="B113">
            <v>8948.1548518403106</v>
          </cell>
          <cell r="C113">
            <v>0</v>
          </cell>
          <cell r="D113">
            <v>132432.69180723658</v>
          </cell>
          <cell r="E113">
            <v>132432.69180723658</v>
          </cell>
          <cell r="F113">
            <v>0</v>
          </cell>
          <cell r="G113">
            <v>0</v>
          </cell>
          <cell r="H113">
            <v>0</v>
          </cell>
          <cell r="I113">
            <v>1.48</v>
          </cell>
          <cell r="J113" t="str">
            <v/>
          </cell>
          <cell r="K113">
            <v>1.48</v>
          </cell>
          <cell r="L113">
            <v>132432.69180723658</v>
          </cell>
          <cell r="M113">
            <v>0</v>
          </cell>
          <cell r="N113">
            <v>0</v>
          </cell>
          <cell r="O113">
            <v>1</v>
          </cell>
        </row>
        <row r="114">
          <cell r="A114" t="str">
            <v>LDNO LV: NHH UMS category D</v>
          </cell>
          <cell r="B114">
            <v>2.9118618665909954</v>
          </cell>
          <cell r="C114">
            <v>0</v>
          </cell>
          <cell r="D114">
            <v>30.836617167198639</v>
          </cell>
          <cell r="E114">
            <v>30.836617167198639</v>
          </cell>
          <cell r="F114">
            <v>0</v>
          </cell>
          <cell r="G114">
            <v>0</v>
          </cell>
          <cell r="H114">
            <v>0</v>
          </cell>
          <cell r="I114">
            <v>1.0589999999999999</v>
          </cell>
          <cell r="J114" t="str">
            <v/>
          </cell>
          <cell r="K114">
            <v>1.0589999999999999</v>
          </cell>
          <cell r="L114">
            <v>30.836617167198639</v>
          </cell>
          <cell r="M114">
            <v>0</v>
          </cell>
          <cell r="N114">
            <v>0</v>
          </cell>
          <cell r="O114">
            <v>1</v>
          </cell>
        </row>
        <row r="115">
          <cell r="A115" t="str">
            <v>LDNO HV: NHH UMS category D</v>
          </cell>
          <cell r="B115">
            <v>25.366590704077232</v>
          </cell>
          <cell r="C115">
            <v>0</v>
          </cell>
          <cell r="D115">
            <v>199.1277370270063</v>
          </cell>
          <cell r="E115">
            <v>199.1277370270063</v>
          </cell>
          <cell r="F115">
            <v>0</v>
          </cell>
          <cell r="G115">
            <v>0</v>
          </cell>
          <cell r="H115">
            <v>0</v>
          </cell>
          <cell r="I115">
            <v>0.78500000000000025</v>
          </cell>
          <cell r="J115" t="str">
            <v/>
          </cell>
          <cell r="K115">
            <v>0.78500000000000025</v>
          </cell>
          <cell r="L115">
            <v>199.1277370270063</v>
          </cell>
          <cell r="M115">
            <v>0</v>
          </cell>
          <cell r="N115">
            <v>0</v>
          </cell>
          <cell r="O115">
            <v>1</v>
          </cell>
        </row>
        <row r="116">
          <cell r="A116" t="str">
            <v>&gt; LV UMS (Pseudo HH Metered)</v>
          </cell>
        </row>
        <row r="117">
          <cell r="A117" t="str">
            <v>LV UMS (Pseudo HH Metered)</v>
          </cell>
          <cell r="B117">
            <v>279992.99384840002</v>
          </cell>
          <cell r="C117">
            <v>0</v>
          </cell>
          <cell r="D117">
            <v>6035394.3030550256</v>
          </cell>
          <cell r="E117">
            <v>6035394.3030550256</v>
          </cell>
          <cell r="F117">
            <v>0</v>
          </cell>
          <cell r="G117">
            <v>0</v>
          </cell>
          <cell r="H117">
            <v>0</v>
          </cell>
          <cell r="I117">
            <v>2.1555519015318083</v>
          </cell>
          <cell r="J117" t="str">
            <v/>
          </cell>
          <cell r="K117">
            <v>2.1555519015318083</v>
          </cell>
          <cell r="L117">
            <v>4069113.2003004109</v>
          </cell>
          <cell r="M117">
            <v>395059.89538527781</v>
          </cell>
          <cell r="N117">
            <v>1571221.2073693366</v>
          </cell>
          <cell r="O117">
            <v>0.67420834430663246</v>
          </cell>
        </row>
        <row r="118">
          <cell r="A118" t="str">
            <v>LDNO LV: LV UMS (Pseudo HH Metered)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</row>
        <row r="119">
          <cell r="A119" t="str">
            <v>LDNO HV: LV UMS (Pseudo HH Metered)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/>
          </cell>
          <cell r="J119" t="str">
            <v/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 t="str">
            <v/>
          </cell>
        </row>
        <row r="120">
          <cell r="A120" t="str">
            <v>&gt; LV Generation NHH</v>
          </cell>
        </row>
        <row r="121">
          <cell r="A121" t="str">
            <v>LV Generation NHH</v>
          </cell>
          <cell r="B121">
            <v>575.95399999999995</v>
          </cell>
          <cell r="C121">
            <v>103</v>
          </cell>
          <cell r="D121">
            <v>-4607.6319999999996</v>
          </cell>
          <cell r="E121">
            <v>-4607.6319999999996</v>
          </cell>
          <cell r="F121">
            <v>0</v>
          </cell>
          <cell r="G121">
            <v>0</v>
          </cell>
          <cell r="H121">
            <v>0</v>
          </cell>
          <cell r="I121">
            <v>-0.8</v>
          </cell>
          <cell r="J121">
            <v>-44.734291262135919</v>
          </cell>
          <cell r="K121">
            <v>-0.8</v>
          </cell>
          <cell r="L121">
            <v>-4607.6319999999996</v>
          </cell>
          <cell r="M121">
            <v>0</v>
          </cell>
          <cell r="N121">
            <v>0</v>
          </cell>
          <cell r="O121">
            <v>1</v>
          </cell>
        </row>
        <row r="122">
          <cell r="A122" t="str">
            <v>LDNO LV: LV Generation NHH</v>
          </cell>
          <cell r="B122">
            <v>7.7808000000000002</v>
          </cell>
          <cell r="C122">
            <v>0</v>
          </cell>
          <cell r="D122">
            <v>-62.246400000000008</v>
          </cell>
          <cell r="E122">
            <v>-62.246400000000008</v>
          </cell>
          <cell r="F122">
            <v>0</v>
          </cell>
          <cell r="G122">
            <v>0</v>
          </cell>
          <cell r="H122">
            <v>0</v>
          </cell>
          <cell r="I122">
            <v>-0.8</v>
          </cell>
          <cell r="J122" t="str">
            <v/>
          </cell>
          <cell r="K122">
            <v>-0.8</v>
          </cell>
          <cell r="L122">
            <v>-62.246400000000008</v>
          </cell>
          <cell r="M122">
            <v>0</v>
          </cell>
          <cell r="N122">
            <v>0</v>
          </cell>
          <cell r="O122">
            <v>1</v>
          </cell>
        </row>
        <row r="123">
          <cell r="A123" t="str">
            <v>LDNO HV: LV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  <cell r="J123" t="str">
            <v/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 t="str">
            <v/>
          </cell>
        </row>
        <row r="124">
          <cell r="A124" t="str">
            <v>&gt; LV Sub Generation NHH</v>
          </cell>
        </row>
        <row r="125">
          <cell r="A125" t="str">
            <v>LV Sub Generation NHH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 t="str">
            <v/>
          </cell>
        </row>
        <row r="126">
          <cell r="A126" t="str">
            <v>LDNO HV: LV Sub Generation NHH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  <cell r="J126" t="str">
            <v/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 t="str">
            <v/>
          </cell>
        </row>
        <row r="127">
          <cell r="A127" t="str">
            <v>&gt; LV Generation Intermittent</v>
          </cell>
        </row>
        <row r="128">
          <cell r="A128" t="str">
            <v>LV Generation Intermittent</v>
          </cell>
          <cell r="B128">
            <v>687.09599999999989</v>
          </cell>
          <cell r="C128">
            <v>30</v>
          </cell>
          <cell r="D128">
            <v>-5089.7545799999998</v>
          </cell>
          <cell r="E128">
            <v>-5496.768</v>
          </cell>
          <cell r="F128">
            <v>0</v>
          </cell>
          <cell r="G128">
            <v>0</v>
          </cell>
          <cell r="H128">
            <v>407.01341999999988</v>
          </cell>
          <cell r="I128">
            <v>-0.74076323832477575</v>
          </cell>
          <cell r="J128">
            <v>-169.65848599999998</v>
          </cell>
          <cell r="K128">
            <v>-0.80000000000000027</v>
          </cell>
          <cell r="L128">
            <v>-5496.768</v>
          </cell>
          <cell r="M128">
            <v>0</v>
          </cell>
          <cell r="N128">
            <v>0</v>
          </cell>
          <cell r="O128">
            <v>1</v>
          </cell>
        </row>
        <row r="129">
          <cell r="A129" t="str">
            <v>LDNO LV: LV Generation 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</row>
        <row r="130">
          <cell r="A130" t="str">
            <v>LDNO HV: LV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  <cell r="J130" t="str">
            <v/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1727.2149999999999</v>
          </cell>
          <cell r="C132">
            <v>42</v>
          </cell>
          <cell r="D132">
            <v>-15595.905012000003</v>
          </cell>
          <cell r="E132">
            <v>-15925.488000000003</v>
          </cell>
          <cell r="F132">
            <v>0</v>
          </cell>
          <cell r="G132">
            <v>0</v>
          </cell>
          <cell r="H132">
            <v>329.58298799999994</v>
          </cell>
          <cell r="I132">
            <v>-0.90295099405690682</v>
          </cell>
          <cell r="J132">
            <v>-371.33107171428577</v>
          </cell>
          <cell r="K132">
            <v>-0.92203275214724312</v>
          </cell>
          <cell r="L132">
            <v>-12106.055850000002</v>
          </cell>
          <cell r="M132">
            <v>-3524.0237400000001</v>
          </cell>
          <cell r="N132">
            <v>-295.40840999999995</v>
          </cell>
          <cell r="O132">
            <v>0.76016859577552665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  <cell r="J133" t="str">
            <v/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  <cell r="J134" t="str">
            <v/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 t="str">
            <v/>
          </cell>
        </row>
        <row r="135">
          <cell r="A135" t="str">
            <v>&gt; LV Sub Generation Intermittent</v>
          </cell>
        </row>
        <row r="136">
          <cell r="A136" t="str">
            <v>LV Sub Generation Intermittent</v>
          </cell>
          <cell r="B136">
            <v>0</v>
          </cell>
          <cell r="C136">
            <v>0</v>
          </cell>
          <cell r="D136">
            <v>0.21945600000000004</v>
          </cell>
          <cell r="E136">
            <v>0</v>
          </cell>
          <cell r="F136">
            <v>0</v>
          </cell>
          <cell r="G136">
            <v>0</v>
          </cell>
          <cell r="H136">
            <v>0.21945600000000004</v>
          </cell>
          <cell r="I136" t="str">
            <v/>
          </cell>
          <cell r="J136" t="str">
            <v/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 t="str">
            <v/>
          </cell>
        </row>
        <row r="137">
          <cell r="A137" t="str">
            <v>LDNO HV: LV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  <cell r="J137" t="str">
            <v/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 t="str">
            <v/>
          </cell>
        </row>
        <row r="138">
          <cell r="A138" t="str">
            <v>&gt; LV Sub Generation Non-Intermittent</v>
          </cell>
        </row>
        <row r="139">
          <cell r="A139" t="str">
            <v>LV Sub Generation Non-Intermittent</v>
          </cell>
          <cell r="B139">
            <v>16627.737000000001</v>
          </cell>
          <cell r="C139">
            <v>0</v>
          </cell>
          <cell r="D139">
            <v>-142138.51700000002</v>
          </cell>
          <cell r="E139">
            <v>-142138.51700000002</v>
          </cell>
          <cell r="F139">
            <v>0</v>
          </cell>
          <cell r="G139">
            <v>0</v>
          </cell>
          <cell r="H139">
            <v>0</v>
          </cell>
          <cell r="I139">
            <v>-0.85482779165920186</v>
          </cell>
          <cell r="J139" t="str">
            <v/>
          </cell>
          <cell r="K139">
            <v>-0.85482779165920186</v>
          </cell>
          <cell r="L139">
            <v>-108593.48080000002</v>
          </cell>
          <cell r="M139">
            <v>-31440.093519999995</v>
          </cell>
          <cell r="N139">
            <v>-2104.9426800000001</v>
          </cell>
          <cell r="O139">
            <v>0.76399756443216582</v>
          </cell>
        </row>
        <row r="140">
          <cell r="A140" t="str">
            <v>LDNO HV: LV Sub Generation Non-Intermittent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/>
          </cell>
          <cell r="J140" t="str">
            <v/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 t="str">
            <v/>
          </cell>
        </row>
        <row r="141">
          <cell r="A141" t="str">
            <v>&gt; HV Generation Intermittent</v>
          </cell>
        </row>
        <row r="142">
          <cell r="A142" t="str">
            <v>HV Generation Intermittent</v>
          </cell>
          <cell r="B142">
            <v>3012.5480000000002</v>
          </cell>
          <cell r="C142">
            <v>11</v>
          </cell>
          <cell r="D142">
            <v>-14320.958848000002</v>
          </cell>
          <cell r="E142">
            <v>-15092.86548</v>
          </cell>
          <cell r="F142">
            <v>705.43550000000005</v>
          </cell>
          <cell r="G142">
            <v>0</v>
          </cell>
          <cell r="H142">
            <v>66.471132000000011</v>
          </cell>
          <cell r="I142">
            <v>-0.4753769516037587</v>
          </cell>
          <cell r="J142">
            <v>-1301.905349818182</v>
          </cell>
          <cell r="K142">
            <v>-0.501</v>
          </cell>
          <cell r="L142">
            <v>-15092.86548</v>
          </cell>
          <cell r="M142">
            <v>0</v>
          </cell>
          <cell r="N142">
            <v>0</v>
          </cell>
          <cell r="O142">
            <v>1</v>
          </cell>
        </row>
        <row r="143">
          <cell r="A143" t="str">
            <v>LDNO HV: HV Generation 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/>
          </cell>
          <cell r="J143" t="str">
            <v/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 t="str">
            <v/>
          </cell>
        </row>
        <row r="144">
          <cell r="A144" t="str">
            <v>&gt; HV Generation Non-Intermittent</v>
          </cell>
        </row>
        <row r="145">
          <cell r="A145" t="str">
            <v>HV Generation Non-Intermittent</v>
          </cell>
          <cell r="B145">
            <v>570816.15800000005</v>
          </cell>
          <cell r="C145">
            <v>143</v>
          </cell>
          <cell r="D145">
            <v>-3004536.6536180004</v>
          </cell>
          <cell r="E145">
            <v>-3025439.7476200005</v>
          </cell>
          <cell r="F145">
            <v>9170.6615000000002</v>
          </cell>
          <cell r="G145">
            <v>0</v>
          </cell>
          <cell r="H145">
            <v>11732.432502000001</v>
          </cell>
          <cell r="I145">
            <v>-0.52635802464757842</v>
          </cell>
          <cell r="J145">
            <v>-21010.745829496507</v>
          </cell>
          <cell r="K145">
            <v>-0.53001999071301698</v>
          </cell>
          <cell r="L145">
            <v>-2464458.1201000004</v>
          </cell>
          <cell r="M145">
            <v>-506193.22447999992</v>
          </cell>
          <cell r="N145">
            <v>-54788.403040000005</v>
          </cell>
          <cell r="O145">
            <v>0.81457848302505342</v>
          </cell>
        </row>
        <row r="146">
          <cell r="A146" t="str">
            <v>LDNO HV: HV Generation Non-Intermittent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/>
          </cell>
          <cell r="J146" t="str">
            <v/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 t="str">
            <v/>
          </cell>
        </row>
        <row r="147">
          <cell r="A147" t="str">
            <v>&gt; HV Sub Generation Intermittent</v>
          </cell>
        </row>
        <row r="148">
          <cell r="A148" t="str">
            <v>HV Sub Generation Intermittent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/>
          </cell>
          <cell r="J148" t="str">
            <v/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 t="str">
            <v/>
          </cell>
        </row>
        <row r="149">
          <cell r="A149" t="str">
            <v>&gt; HV Sub Generation Non-Intermittent</v>
          </cell>
        </row>
        <row r="150">
          <cell r="A150" t="str">
            <v>HV Sub Generation Non-Intermittent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 t="str">
            <v/>
          </cell>
          <cell r="J150" t="str">
            <v/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 t="str">
            <v/>
          </cell>
        </row>
        <row r="152">
          <cell r="A152" t="str">
            <v>3803. Revenue summary by tariff component</v>
          </cell>
        </row>
        <row r="153">
          <cell r="A153" t="str">
            <v>Data sources:</v>
          </cell>
        </row>
        <row r="154">
          <cell r="A154" t="str">
            <v>x1 = 3802. All units (MWh) (in Revenue summary)</v>
          </cell>
        </row>
        <row r="155">
          <cell r="A155" t="str">
            <v>x2 = 3802. MPANs by tariff (in Volume forecasts for the charging year) (copy) (in Revenue summary)</v>
          </cell>
        </row>
        <row r="156">
          <cell r="A156" t="str">
            <v>x3 = 3802. Net revenues (£) (in Revenue summary)</v>
          </cell>
        </row>
        <row r="157">
          <cell r="A157" t="str">
            <v>x4 = 3802. Revenues from unit rates (£) (in Revenue summary)</v>
          </cell>
        </row>
        <row r="158">
          <cell r="A158" t="str">
            <v>x5 = 3802. Revenues from fixed charges (£) (in Revenue summary)</v>
          </cell>
        </row>
        <row r="159">
          <cell r="A159" t="str">
            <v>x6 = 3802. Revenues from capacity charges (£) (in Revenue summary)</v>
          </cell>
        </row>
        <row r="160">
          <cell r="A160" t="str">
            <v>x7 = 3802. Revenues from reactive power charges (£) (in Revenue summary)</v>
          </cell>
        </row>
        <row r="161">
          <cell r="A161" t="str">
            <v>Kind:</v>
          </cell>
          <cell r="B161" t="str">
            <v>Cell summation</v>
          </cell>
          <cell r="C161" t="str">
            <v>Cell summation</v>
          </cell>
          <cell r="D161" t="str">
            <v>Cell summation</v>
          </cell>
          <cell r="E161" t="str">
            <v>Cell summation</v>
          </cell>
          <cell r="F161" t="str">
            <v>Cell summation</v>
          </cell>
          <cell r="G161" t="str">
            <v>Cell summation</v>
          </cell>
          <cell r="H161" t="str">
            <v>Cell summation</v>
          </cell>
        </row>
        <row r="162">
          <cell r="A162" t="str">
            <v>Formula:</v>
          </cell>
          <cell r="B162" t="str">
            <v>=SUM(x1)</v>
          </cell>
          <cell r="C162" t="str">
            <v>=SUM(x2)</v>
          </cell>
          <cell r="D162" t="str">
            <v>=SUM(x3)</v>
          </cell>
          <cell r="E162" t="str">
            <v>=SUM(x4)</v>
          </cell>
          <cell r="F162" t="str">
            <v>=SUM(x5)</v>
          </cell>
          <cell r="G162" t="str">
            <v>=SUM(x6)</v>
          </cell>
          <cell r="H162" t="str">
            <v>=SUM(x7)</v>
          </cell>
        </row>
        <row r="164">
          <cell r="B164" t="str">
            <v>Total units (MWh)</v>
          </cell>
          <cell r="C164" t="str">
            <v>Total MPANs</v>
          </cell>
          <cell r="D164" t="str">
            <v>Total net revenues (£)</v>
          </cell>
          <cell r="E164" t="str">
            <v>Total net revenues from unit rates (£)</v>
          </cell>
          <cell r="F164" t="str">
            <v>Total revenues from fixed charges (£)</v>
          </cell>
          <cell r="G164" t="str">
            <v>Total revenues from capacity charges (£)</v>
          </cell>
          <cell r="H164" t="str">
            <v>Total revenues from reactive power charges (£)</v>
          </cell>
        </row>
        <row r="165">
          <cell r="A165" t="str">
            <v>Revenue summary by tariff component</v>
          </cell>
          <cell r="B165">
            <v>25746220.774361651</v>
          </cell>
          <cell r="C165">
            <v>2604439</v>
          </cell>
          <cell r="D165">
            <v>400921633.06823957</v>
          </cell>
          <cell r="E165">
            <v>306112187.79476553</v>
          </cell>
          <cell r="F165">
            <v>40844069.509500012</v>
          </cell>
          <cell r="G165">
            <v>52000090.000000007</v>
          </cell>
          <cell r="H165">
            <v>1965285.763974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32"/>
  </cols>
  <sheetData>
    <row r="2" spans="1:1" ht="15" x14ac:dyDescent="0.25">
      <c r="A2" s="39" t="s">
        <v>77</v>
      </c>
    </row>
    <row r="3" spans="1:1" x14ac:dyDescent="0.2">
      <c r="A3" s="31"/>
    </row>
    <row r="4" spans="1:1" x14ac:dyDescent="0.2">
      <c r="A4" s="32" t="s">
        <v>66</v>
      </c>
    </row>
    <row r="5" spans="1:1" x14ac:dyDescent="0.2">
      <c r="A5" s="33" t="s">
        <v>74</v>
      </c>
    </row>
    <row r="6" spans="1:1" x14ac:dyDescent="0.2">
      <c r="A6" s="34"/>
    </row>
    <row r="7" spans="1:1" x14ac:dyDescent="0.2">
      <c r="A7" s="35" t="s">
        <v>67</v>
      </c>
    </row>
    <row r="8" spans="1:1" x14ac:dyDescent="0.2">
      <c r="A8" s="32" t="s">
        <v>68</v>
      </c>
    </row>
    <row r="9" spans="1:1" ht="12.75" customHeight="1" x14ac:dyDescent="0.2">
      <c r="A9" s="32" t="s">
        <v>78</v>
      </c>
    </row>
    <row r="11" spans="1:1" ht="15" x14ac:dyDescent="0.25">
      <c r="A11" s="39" t="s">
        <v>69</v>
      </c>
    </row>
    <row r="13" spans="1:1" x14ac:dyDescent="0.2">
      <c r="A13" s="32" t="s">
        <v>75</v>
      </c>
    </row>
    <row r="14" spans="1:1" x14ac:dyDescent="0.2">
      <c r="A14" s="32" t="s">
        <v>63</v>
      </c>
    </row>
    <row r="15" spans="1:1" x14ac:dyDescent="0.2">
      <c r="A15" s="36" t="s">
        <v>64</v>
      </c>
    </row>
    <row r="16" spans="1:1" x14ac:dyDescent="0.2">
      <c r="A16" s="32" t="s">
        <v>76</v>
      </c>
    </row>
    <row r="17" spans="1:1" x14ac:dyDescent="0.2">
      <c r="A17" s="36" t="s">
        <v>65</v>
      </c>
    </row>
    <row r="18" spans="1:1" x14ac:dyDescent="0.2">
      <c r="A18" s="37" t="s">
        <v>72</v>
      </c>
    </row>
    <row r="19" spans="1:1" x14ac:dyDescent="0.2">
      <c r="A19" s="38" t="s">
        <v>71</v>
      </c>
    </row>
    <row r="20" spans="1:1" x14ac:dyDescent="0.2">
      <c r="A20" s="38" t="s">
        <v>70</v>
      </c>
    </row>
    <row r="21" spans="1:1" x14ac:dyDescent="0.2">
      <c r="A21" s="32" t="s">
        <v>73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69"/>
  <sheetViews>
    <sheetView topLeftCell="R22" zoomScale="70" zoomScaleNormal="70" workbookViewId="0">
      <selection activeCell="R50" sqref="R50:S50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8" ht="72.75" customHeight="1" x14ac:dyDescent="0.25"/>
    <row r="3" spans="2:48" ht="16.5" thickBot="1" x14ac:dyDescent="0.3"/>
    <row r="4" spans="2:48" ht="60.75" customHeight="1" x14ac:dyDescent="0.25">
      <c r="D4" s="51"/>
      <c r="E4" s="52"/>
      <c r="F4" s="51" t="s">
        <v>60</v>
      </c>
      <c r="G4" s="52"/>
      <c r="H4" s="51" t="s">
        <v>60</v>
      </c>
      <c r="I4" s="52"/>
      <c r="J4" s="51" t="s">
        <v>0</v>
      </c>
      <c r="K4" s="52"/>
      <c r="L4" s="51" t="s">
        <v>33</v>
      </c>
      <c r="M4" s="52"/>
      <c r="N4" s="51" t="s">
        <v>1</v>
      </c>
      <c r="O4" s="52"/>
      <c r="P4" s="51" t="s">
        <v>32</v>
      </c>
      <c r="Q4" s="52"/>
      <c r="R4" s="51" t="s">
        <v>2</v>
      </c>
      <c r="S4" s="52"/>
      <c r="T4" s="51" t="s">
        <v>34</v>
      </c>
      <c r="U4" s="52"/>
      <c r="V4" s="51" t="s">
        <v>61</v>
      </c>
      <c r="W4" s="52"/>
      <c r="X4" s="51" t="s">
        <v>62</v>
      </c>
      <c r="Y4" s="52"/>
      <c r="Z4" s="51" t="s">
        <v>3</v>
      </c>
      <c r="AA4" s="52"/>
      <c r="AB4" s="51" t="s">
        <v>4</v>
      </c>
      <c r="AC4" s="52"/>
      <c r="AD4" s="51" t="s">
        <v>5</v>
      </c>
      <c r="AE4" s="52"/>
      <c r="AF4" s="51" t="s">
        <v>6</v>
      </c>
      <c r="AG4" s="52"/>
      <c r="AH4" s="51" t="s">
        <v>35</v>
      </c>
      <c r="AI4" s="52"/>
      <c r="AJ4" s="51" t="s">
        <v>7</v>
      </c>
      <c r="AK4" s="52"/>
      <c r="AL4" s="51" t="s">
        <v>8</v>
      </c>
      <c r="AM4" s="52"/>
      <c r="AN4" s="51" t="s">
        <v>9</v>
      </c>
      <c r="AO4" s="52"/>
      <c r="AP4" s="51" t="s">
        <v>10</v>
      </c>
      <c r="AQ4" s="52"/>
    </row>
    <row r="5" spans="2:48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  <c r="AS5" s="1" t="s">
        <v>95</v>
      </c>
    </row>
    <row r="6" spans="2:48" ht="5.25" customHeight="1" thickBot="1" x14ac:dyDescent="0.3"/>
    <row r="7" spans="2:48" x14ac:dyDescent="0.25">
      <c r="B7" s="5" t="s">
        <v>14</v>
      </c>
      <c r="D7" s="6"/>
      <c r="E7" s="7"/>
      <c r="F7" s="6"/>
      <c r="G7" s="7"/>
      <c r="H7" s="6">
        <v>0</v>
      </c>
      <c r="I7" s="7">
        <v>0</v>
      </c>
      <c r="J7" s="6">
        <v>0</v>
      </c>
      <c r="K7" s="7">
        <v>0</v>
      </c>
      <c r="L7" s="6">
        <v>0</v>
      </c>
      <c r="M7" s="7">
        <v>0</v>
      </c>
      <c r="N7" s="6">
        <v>4.6432107421425783E-3</v>
      </c>
      <c r="O7" s="7">
        <v>1.1064291098588374E-2</v>
      </c>
      <c r="P7" s="6">
        <v>-2.6991511843349802E-2</v>
      </c>
      <c r="Q7" s="7">
        <v>-6.4317981847194478E-2</v>
      </c>
      <c r="R7" s="6">
        <v>-3.0296267678260214E-2</v>
      </c>
      <c r="S7" s="7">
        <v>-7.2192873295764681E-2</v>
      </c>
      <c r="T7" s="6">
        <v>-3.0296267678260214E-2</v>
      </c>
      <c r="U7" s="7">
        <v>-7.2192873295764681E-2</v>
      </c>
      <c r="V7" s="6">
        <v>-2.2716184571604736E-2</v>
      </c>
      <c r="W7" s="7">
        <v>-5.413031902005043E-2</v>
      </c>
      <c r="X7" s="6">
        <v>-2.6965260483694076E-2</v>
      </c>
      <c r="Y7" s="7">
        <v>-6.425542757148002E-2</v>
      </c>
      <c r="Z7" s="6">
        <v>-2.6965260483694076E-2</v>
      </c>
      <c r="AA7" s="7">
        <v>-6.425542757148002E-2</v>
      </c>
      <c r="AB7" s="6">
        <v>-2.8565500117053055E-2</v>
      </c>
      <c r="AC7" s="7">
        <v>-6.806863315577201E-2</v>
      </c>
      <c r="AD7" s="6">
        <v>-2.8565500117053055E-2</v>
      </c>
      <c r="AE7" s="7">
        <v>-6.806863315577201E-2</v>
      </c>
      <c r="AF7" s="6">
        <v>-2.8985157436330788E-2</v>
      </c>
      <c r="AG7" s="7">
        <v>-6.90686331557719E-2</v>
      </c>
      <c r="AH7" s="6">
        <v>-2.8985157436330788E-2</v>
      </c>
      <c r="AI7" s="7">
        <v>-6.90686331557719E-2</v>
      </c>
      <c r="AJ7" s="6">
        <v>-2.9404814755608744E-2</v>
      </c>
      <c r="AK7" s="7">
        <v>-7.0068633155772386E-2</v>
      </c>
      <c r="AL7" s="6">
        <v>-2.9404814755608744E-2</v>
      </c>
      <c r="AM7" s="7">
        <v>-7.0068633155772386E-2</v>
      </c>
      <c r="AN7" s="6">
        <v>-3.3968064484291238E-2</v>
      </c>
      <c r="AO7" s="7">
        <v>-8.0782436730519852E-2</v>
      </c>
      <c r="AP7" s="6">
        <v>7.8302295068743533E-2</v>
      </c>
      <c r="AQ7" s="7">
        <v>0.18621756326948008</v>
      </c>
      <c r="AS7" s="1">
        <v>7.8302295068743533E-2</v>
      </c>
      <c r="AT7" s="1">
        <v>0.18621756326948008</v>
      </c>
      <c r="AU7" s="49">
        <f>AP7-AS7</f>
        <v>0</v>
      </c>
      <c r="AV7" s="50">
        <f>AQ7-AT7</f>
        <v>0</v>
      </c>
    </row>
    <row r="8" spans="2:48" x14ac:dyDescent="0.25">
      <c r="B8" s="5" t="s">
        <v>15</v>
      </c>
      <c r="D8" s="8"/>
      <c r="E8" s="9"/>
      <c r="F8" s="8"/>
      <c r="G8" s="9"/>
      <c r="H8" s="8">
        <v>0</v>
      </c>
      <c r="I8" s="9">
        <v>0</v>
      </c>
      <c r="J8" s="8">
        <v>0</v>
      </c>
      <c r="K8" s="9">
        <v>0</v>
      </c>
      <c r="L8" s="8">
        <v>0</v>
      </c>
      <c r="M8" s="9">
        <v>0</v>
      </c>
      <c r="N8" s="8">
        <v>6.4185563308731819E-3</v>
      </c>
      <c r="O8" s="9">
        <v>1.2014782839433353E-2</v>
      </c>
      <c r="P8" s="8">
        <v>-2.1293592835359365E-2</v>
      </c>
      <c r="Q8" s="9">
        <v>-3.9859102358825213E-2</v>
      </c>
      <c r="R8" s="8">
        <v>-2.4237298378398719E-2</v>
      </c>
      <c r="S8" s="9">
        <v>-4.5369373052054802E-2</v>
      </c>
      <c r="T8" s="8">
        <v>-2.4237298378398719E-2</v>
      </c>
      <c r="U8" s="9">
        <v>-4.5369373052054802E-2</v>
      </c>
      <c r="V8" s="8">
        <v>-3.5892389684668125E-2</v>
      </c>
      <c r="W8" s="9">
        <v>-6.7186333720458902E-2</v>
      </c>
      <c r="X8" s="8">
        <v>-3.0424578898136323E-2</v>
      </c>
      <c r="Y8" s="9">
        <v>-5.6951234763501578E-2</v>
      </c>
      <c r="Z8" s="8">
        <v>-3.0424578898136323E-2</v>
      </c>
      <c r="AA8" s="9">
        <v>-5.6951234763501578E-2</v>
      </c>
      <c r="AB8" s="8">
        <v>-3.0622079447868322E-2</v>
      </c>
      <c r="AC8" s="9">
        <v>-5.7320932573005148E-2</v>
      </c>
      <c r="AD8" s="8">
        <v>-3.0622079447868322E-2</v>
      </c>
      <c r="AE8" s="9">
        <v>-5.7320932573005148E-2</v>
      </c>
      <c r="AF8" s="8">
        <v>-2.9179733594443813E-2</v>
      </c>
      <c r="AG8" s="9">
        <v>-5.4621030708017569E-2</v>
      </c>
      <c r="AH8" s="8">
        <v>-2.9179733594443813E-2</v>
      </c>
      <c r="AI8" s="9">
        <v>-5.4621030708017569E-2</v>
      </c>
      <c r="AJ8" s="8">
        <v>-2.5881190543272981E-2</v>
      </c>
      <c r="AK8" s="9">
        <v>-4.8446545916832687E-2</v>
      </c>
      <c r="AL8" s="8">
        <v>-2.5881190543272981E-2</v>
      </c>
      <c r="AM8" s="9">
        <v>-4.8446545916832687E-2</v>
      </c>
      <c r="AN8" s="8">
        <v>-4.2794778645809162E-2</v>
      </c>
      <c r="AO8" s="9">
        <v>-8.1350233620008941E-2</v>
      </c>
      <c r="AP8" s="8">
        <v>7.2752455914468106E-2</v>
      </c>
      <c r="AQ8" s="9">
        <v>0.13829792961555509</v>
      </c>
      <c r="AS8" s="1">
        <v>7.2752455914468106E-2</v>
      </c>
      <c r="AT8" s="1">
        <v>0.13829792961555509</v>
      </c>
      <c r="AU8" s="49">
        <f t="shared" ref="AU8:AU24" si="0">AP8-AS8</f>
        <v>0</v>
      </c>
      <c r="AV8" s="50">
        <f t="shared" ref="AV8:AV24" si="1">AQ8-AT8</f>
        <v>0</v>
      </c>
    </row>
    <row r="9" spans="2:48" x14ac:dyDescent="0.25">
      <c r="B9" s="5" t="s">
        <v>16</v>
      </c>
      <c r="D9" s="8"/>
      <c r="E9" s="9"/>
      <c r="F9" s="8"/>
      <c r="G9" s="9"/>
      <c r="H9" s="8">
        <v>0</v>
      </c>
      <c r="I9" s="9">
        <v>0</v>
      </c>
      <c r="J9" s="8">
        <v>0</v>
      </c>
      <c r="K9" s="9">
        <v>0</v>
      </c>
      <c r="L9" s="8">
        <v>0</v>
      </c>
      <c r="M9" s="9">
        <v>0</v>
      </c>
      <c r="N9" s="8">
        <v>-3.203661327231111E-2</v>
      </c>
      <c r="O9" s="9">
        <v>-1.3999999999999933E-2</v>
      </c>
      <c r="P9" s="8">
        <v>4.5766590389018091E-3</v>
      </c>
      <c r="Q9" s="9">
        <v>2.0000000000000425E-3</v>
      </c>
      <c r="R9" s="8">
        <v>-4.5766590389015871E-3</v>
      </c>
      <c r="S9" s="9">
        <v>-1.9999999999999693E-3</v>
      </c>
      <c r="T9" s="8">
        <v>-4.5766590389015871E-3</v>
      </c>
      <c r="U9" s="9">
        <v>-1.9999999999999693E-3</v>
      </c>
      <c r="V9" s="8">
        <v>4.5766590389018091E-3</v>
      </c>
      <c r="W9" s="9">
        <v>2.0000000000000425E-3</v>
      </c>
      <c r="X9" s="8">
        <v>-6.8649885583522696E-3</v>
      </c>
      <c r="Y9" s="9">
        <v>-2.9999999999999537E-3</v>
      </c>
      <c r="Z9" s="8">
        <v>-6.8649885583522696E-3</v>
      </c>
      <c r="AA9" s="9">
        <v>-2.9999999999999537E-3</v>
      </c>
      <c r="AB9" s="8">
        <v>-9.1533180778030632E-3</v>
      </c>
      <c r="AC9" s="9">
        <v>-3.9999999999999385E-3</v>
      </c>
      <c r="AD9" s="8">
        <v>-9.1533180778030632E-3</v>
      </c>
      <c r="AE9" s="9">
        <v>-3.9999999999999385E-3</v>
      </c>
      <c r="AF9" s="8">
        <v>5.9496567505721076E-2</v>
      </c>
      <c r="AG9" s="9">
        <v>2.6000000000000113E-2</v>
      </c>
      <c r="AH9" s="8">
        <v>5.9496567505721076E-2</v>
      </c>
      <c r="AI9" s="9">
        <v>2.6000000000000113E-2</v>
      </c>
      <c r="AJ9" s="8">
        <v>2.7459954233409967E-2</v>
      </c>
      <c r="AK9" s="9">
        <v>1.200000000000011E-2</v>
      </c>
      <c r="AL9" s="8">
        <v>2.7459954233409967E-2</v>
      </c>
      <c r="AM9" s="9">
        <v>1.200000000000011E-2</v>
      </c>
      <c r="AN9" s="8">
        <v>2.2883295194508158E-2</v>
      </c>
      <c r="AO9" s="9">
        <v>1.0000000000000033E-2</v>
      </c>
      <c r="AP9" s="8">
        <v>0.13043478260869557</v>
      </c>
      <c r="AQ9" s="9">
        <v>5.6999999999999974E-2</v>
      </c>
      <c r="AS9" s="1">
        <v>0.13043478260869557</v>
      </c>
      <c r="AT9" s="1">
        <v>5.6999999999999974E-2</v>
      </c>
      <c r="AU9" s="49">
        <f t="shared" si="0"/>
        <v>0</v>
      </c>
      <c r="AV9" s="50">
        <f t="shared" si="1"/>
        <v>0</v>
      </c>
    </row>
    <row r="10" spans="2:48" x14ac:dyDescent="0.25">
      <c r="B10" s="5" t="s">
        <v>17</v>
      </c>
      <c r="D10" s="8"/>
      <c r="E10" s="9"/>
      <c r="F10" s="8"/>
      <c r="G10" s="9"/>
      <c r="H10" s="8">
        <v>0</v>
      </c>
      <c r="I10" s="9">
        <v>0</v>
      </c>
      <c r="J10" s="8">
        <v>0</v>
      </c>
      <c r="K10" s="9">
        <v>0</v>
      </c>
      <c r="L10" s="8">
        <v>0</v>
      </c>
      <c r="M10" s="9">
        <v>0</v>
      </c>
      <c r="N10" s="8">
        <v>-2.5938736074238022E-3</v>
      </c>
      <c r="O10" s="9">
        <v>-4.3747728196770171E-3</v>
      </c>
      <c r="P10" s="8">
        <v>2.3282605750890806E-2</v>
      </c>
      <c r="Q10" s="9">
        <v>3.9267954505853055E-2</v>
      </c>
      <c r="R10" s="8">
        <v>2.0017042858163858E-2</v>
      </c>
      <c r="S10" s="9">
        <v>3.3760324626293803E-2</v>
      </c>
      <c r="T10" s="8">
        <v>2.0017042858163858E-2</v>
      </c>
      <c r="U10" s="9">
        <v>3.3760324626293803E-2</v>
      </c>
      <c r="V10" s="8">
        <v>7.5037970419813416E-3</v>
      </c>
      <c r="W10" s="9">
        <v>1.2655746698558587E-2</v>
      </c>
      <c r="X10" s="8">
        <v>1.4326857040510177E-2</v>
      </c>
      <c r="Y10" s="9">
        <v>2.4163376578117478E-2</v>
      </c>
      <c r="Z10" s="8">
        <v>1.4326857040510177E-2</v>
      </c>
      <c r="AA10" s="9">
        <v>2.4163376578117478E-2</v>
      </c>
      <c r="AB10" s="8">
        <v>1.4645934528033866E-2</v>
      </c>
      <c r="AC10" s="9">
        <v>2.4701525975911569E-2</v>
      </c>
      <c r="AD10" s="8">
        <v>1.4645934528033866E-2</v>
      </c>
      <c r="AE10" s="9">
        <v>2.4701525975911569E-2</v>
      </c>
      <c r="AF10" s="8">
        <v>1.4053018343733736E-2</v>
      </c>
      <c r="AG10" s="9">
        <v>2.3701525975912015E-2</v>
      </c>
      <c r="AH10" s="8">
        <v>1.4053018343733736E-2</v>
      </c>
      <c r="AI10" s="9">
        <v>2.3701525975912015E-2</v>
      </c>
      <c r="AJ10" s="8">
        <v>1.3460102159433385E-2</v>
      </c>
      <c r="AK10" s="9">
        <v>2.2701525975911803E-2</v>
      </c>
      <c r="AL10" s="8">
        <v>1.3460102159433385E-2</v>
      </c>
      <c r="AM10" s="9">
        <v>2.2701525975911803E-2</v>
      </c>
      <c r="AN10" s="8">
        <v>8.2102134715165143E-3</v>
      </c>
      <c r="AO10" s="9">
        <v>1.3825621292292728E-2</v>
      </c>
      <c r="AP10" s="8">
        <v>0.13054135066787764</v>
      </c>
      <c r="AQ10" s="9">
        <v>0.21982562129229283</v>
      </c>
      <c r="AS10" s="1">
        <v>0.13054135066787764</v>
      </c>
      <c r="AT10" s="1">
        <v>0.21982562129229283</v>
      </c>
      <c r="AU10" s="49">
        <f t="shared" si="0"/>
        <v>0</v>
      </c>
      <c r="AV10" s="50">
        <f t="shared" si="1"/>
        <v>0</v>
      </c>
    </row>
    <row r="11" spans="2:48" x14ac:dyDescent="0.25">
      <c r="B11" s="5" t="s">
        <v>18</v>
      </c>
      <c r="D11" s="8"/>
      <c r="E11" s="9"/>
      <c r="F11" s="8"/>
      <c r="G11" s="9"/>
      <c r="H11" s="8">
        <v>0</v>
      </c>
      <c r="I11" s="9">
        <v>0</v>
      </c>
      <c r="J11" s="8">
        <v>0</v>
      </c>
      <c r="K11" s="9">
        <v>0</v>
      </c>
      <c r="L11" s="8">
        <v>0</v>
      </c>
      <c r="M11" s="9">
        <v>0</v>
      </c>
      <c r="N11" s="8">
        <v>-7.9849960704405643E-3</v>
      </c>
      <c r="O11" s="9">
        <v>-1.1044908888784949E-2</v>
      </c>
      <c r="P11" s="8">
        <v>2.1463774916467893E-2</v>
      </c>
      <c r="Q11" s="9">
        <v>2.9688860992601106E-2</v>
      </c>
      <c r="R11" s="8">
        <v>1.6805273093769557E-2</v>
      </c>
      <c r="S11" s="9">
        <v>2.3245184911104725E-2</v>
      </c>
      <c r="T11" s="8">
        <v>1.6805273093769557E-2</v>
      </c>
      <c r="U11" s="9">
        <v>2.3245184911104725E-2</v>
      </c>
      <c r="V11" s="8">
        <v>-1.9684843059422086E-3</v>
      </c>
      <c r="W11" s="9">
        <v>-2.7228228563092377E-3</v>
      </c>
      <c r="X11" s="8">
        <v>2.5780353119487787E-2</v>
      </c>
      <c r="Y11" s="9">
        <v>3.5659585654590646E-2</v>
      </c>
      <c r="Z11" s="8">
        <v>2.5780353119487787E-2</v>
      </c>
      <c r="AA11" s="9">
        <v>3.5659585654590646E-2</v>
      </c>
      <c r="AB11" s="8">
        <v>2.7852528847847058E-2</v>
      </c>
      <c r="AC11" s="9">
        <v>3.8525835295715308E-2</v>
      </c>
      <c r="AD11" s="8">
        <v>2.7852528847847058E-2</v>
      </c>
      <c r="AE11" s="9">
        <v>3.8525835295715308E-2</v>
      </c>
      <c r="AF11" s="8">
        <v>2.8426051371769567E-2</v>
      </c>
      <c r="AG11" s="9">
        <v>3.9319136127238502E-2</v>
      </c>
      <c r="AH11" s="8">
        <v>2.8426051371769567E-2</v>
      </c>
      <c r="AI11" s="9">
        <v>3.9319136127238502E-2</v>
      </c>
      <c r="AJ11" s="8">
        <v>2.5659441279172857E-2</v>
      </c>
      <c r="AK11" s="9">
        <v>3.5492339453331107E-2</v>
      </c>
      <c r="AL11" s="8">
        <v>2.5659441279172857E-2</v>
      </c>
      <c r="AM11" s="9">
        <v>3.5492339453331107E-2</v>
      </c>
      <c r="AN11" s="8">
        <v>6.3043125053884763E-2</v>
      </c>
      <c r="AO11" s="9">
        <v>8.3826888505522404E-2</v>
      </c>
      <c r="AP11" s="8">
        <v>0.19442528089036437</v>
      </c>
      <c r="AQ11" s="9">
        <v>0.25852250074724237</v>
      </c>
      <c r="AS11" s="1">
        <v>0.19442528089036437</v>
      </c>
      <c r="AT11" s="1">
        <v>0.25852250074724237</v>
      </c>
      <c r="AU11" s="49">
        <f t="shared" si="0"/>
        <v>0</v>
      </c>
      <c r="AV11" s="50">
        <f t="shared" si="1"/>
        <v>0</v>
      </c>
    </row>
    <row r="12" spans="2:48" x14ac:dyDescent="0.25">
      <c r="B12" s="5" t="s">
        <v>19</v>
      </c>
      <c r="D12" s="8"/>
      <c r="E12" s="9"/>
      <c r="F12" s="8"/>
      <c r="G12" s="9"/>
      <c r="H12" s="8">
        <v>0</v>
      </c>
      <c r="I12" s="9">
        <v>0</v>
      </c>
      <c r="J12" s="8">
        <v>0</v>
      </c>
      <c r="K12" s="9">
        <v>0</v>
      </c>
      <c r="L12" s="8">
        <v>0</v>
      </c>
      <c r="M12" s="9">
        <v>0</v>
      </c>
      <c r="N12" s="8">
        <v>-3.488372093023262E-2</v>
      </c>
      <c r="O12" s="9">
        <v>-9.0000000000000253E-3</v>
      </c>
      <c r="P12" s="8">
        <v>0</v>
      </c>
      <c r="Q12" s="9">
        <v>0</v>
      </c>
      <c r="R12" s="8">
        <v>-7.7519379844961378E-3</v>
      </c>
      <c r="S12" s="9">
        <v>-2.0000000000000026E-3</v>
      </c>
      <c r="T12" s="8">
        <v>-7.7519379844961378E-3</v>
      </c>
      <c r="U12" s="9">
        <v>-2.0000000000000026E-3</v>
      </c>
      <c r="V12" s="8">
        <v>0</v>
      </c>
      <c r="W12" s="9">
        <v>0</v>
      </c>
      <c r="X12" s="8">
        <v>-1.1627906976744207E-2</v>
      </c>
      <c r="Y12" s="9">
        <v>-3.0000000000000178E-3</v>
      </c>
      <c r="Z12" s="8">
        <v>-1.1627906976744207E-2</v>
      </c>
      <c r="AA12" s="9">
        <v>-3.0000000000000178E-3</v>
      </c>
      <c r="AB12" s="8">
        <v>-1.1627906976744207E-2</v>
      </c>
      <c r="AC12" s="9">
        <v>-3.0000000000000178E-3</v>
      </c>
      <c r="AD12" s="8">
        <v>-1.1627906976744207E-2</v>
      </c>
      <c r="AE12" s="9">
        <v>-3.0000000000000178E-3</v>
      </c>
      <c r="AF12" s="8">
        <v>-1.9379844961240345E-2</v>
      </c>
      <c r="AG12" s="9">
        <v>-5.0000000000000201E-3</v>
      </c>
      <c r="AH12" s="8">
        <v>-1.9379844961240345E-2</v>
      </c>
      <c r="AI12" s="9">
        <v>-5.0000000000000201E-3</v>
      </c>
      <c r="AJ12" s="8">
        <v>-6.2015503875969102E-2</v>
      </c>
      <c r="AK12" s="9">
        <v>-1.6000000000000021E-2</v>
      </c>
      <c r="AL12" s="8">
        <v>-6.2015503875969102E-2</v>
      </c>
      <c r="AM12" s="9">
        <v>-1.6000000000000021E-2</v>
      </c>
      <c r="AN12" s="8">
        <v>-6.5891472868217171E-2</v>
      </c>
      <c r="AO12" s="9">
        <v>-1.7000000000000029E-2</v>
      </c>
      <c r="AP12" s="8">
        <v>1.9379844961240345E-2</v>
      </c>
      <c r="AQ12" s="9">
        <v>4.9999999999999828E-3</v>
      </c>
      <c r="AS12" s="1">
        <v>1.9379844961240345E-2</v>
      </c>
      <c r="AT12" s="1">
        <v>4.9999999999999828E-3</v>
      </c>
      <c r="AU12" s="49">
        <f t="shared" si="0"/>
        <v>0</v>
      </c>
      <c r="AV12" s="50">
        <f t="shared" si="1"/>
        <v>0</v>
      </c>
    </row>
    <row r="13" spans="2:48" x14ac:dyDescent="0.25">
      <c r="B13" s="5" t="s">
        <v>20</v>
      </c>
      <c r="D13" s="8"/>
      <c r="E13" s="9"/>
      <c r="F13" s="8"/>
      <c r="G13" s="9"/>
      <c r="H13" s="8">
        <v>0</v>
      </c>
      <c r="I13" s="9">
        <v>0</v>
      </c>
      <c r="J13" s="8">
        <v>0</v>
      </c>
      <c r="K13" s="9">
        <v>0</v>
      </c>
      <c r="L13" s="8">
        <v>0</v>
      </c>
      <c r="M13" s="9">
        <v>0</v>
      </c>
      <c r="N13" s="8">
        <v>-9.6017904868127557E-3</v>
      </c>
      <c r="O13" s="9">
        <v>-1.3878708283358424E-2</v>
      </c>
      <c r="P13" s="8">
        <v>1.4144048265003262E-2</v>
      </c>
      <c r="Q13" s="9">
        <v>2.0444220282177995E-2</v>
      </c>
      <c r="R13" s="8">
        <v>9.327080923090092E-3</v>
      </c>
      <c r="S13" s="9">
        <v>1.3481635060109904E-2</v>
      </c>
      <c r="T13" s="8">
        <v>9.327080923090092E-3</v>
      </c>
      <c r="U13" s="9">
        <v>1.3481635060109904E-2</v>
      </c>
      <c r="V13" s="8">
        <v>-1.5263887677731791E-2</v>
      </c>
      <c r="W13" s="9">
        <v>-2.2062868861816694E-2</v>
      </c>
      <c r="X13" s="8">
        <v>1.2761305165738923E-2</v>
      </c>
      <c r="Y13" s="9">
        <v>1.844556303883655E-2</v>
      </c>
      <c r="Z13" s="8">
        <v>1.2761305165738923E-2</v>
      </c>
      <c r="AA13" s="9">
        <v>1.844556303883655E-2</v>
      </c>
      <c r="AB13" s="8">
        <v>1.4990233491510407E-2</v>
      </c>
      <c r="AC13" s="9">
        <v>2.1667321112018998E-2</v>
      </c>
      <c r="AD13" s="8">
        <v>1.4990233491510407E-2</v>
      </c>
      <c r="AE13" s="9">
        <v>2.1667321112018998E-2</v>
      </c>
      <c r="AF13" s="8">
        <v>1.336429815964113E-2</v>
      </c>
      <c r="AG13" s="9">
        <v>1.9317146715940314E-2</v>
      </c>
      <c r="AH13" s="8">
        <v>1.336429815964113E-2</v>
      </c>
      <c r="AI13" s="9">
        <v>1.9317146715940314E-2</v>
      </c>
      <c r="AJ13" s="8">
        <v>1.1388397522328342E-2</v>
      </c>
      <c r="AK13" s="9">
        <v>1.6461122250521133E-2</v>
      </c>
      <c r="AL13" s="8">
        <v>1.1388397522328342E-2</v>
      </c>
      <c r="AM13" s="9">
        <v>1.6461122250521133E-2</v>
      </c>
      <c r="AN13" s="8">
        <v>6.7555546949509271E-3</v>
      </c>
      <c r="AO13" s="9">
        <v>9.7585981631695667E-3</v>
      </c>
      <c r="AP13" s="8">
        <v>0.13160374731769808</v>
      </c>
      <c r="AQ13" s="9">
        <v>0.19010549759897463</v>
      </c>
      <c r="AS13" s="1">
        <v>0.13160374731769808</v>
      </c>
      <c r="AT13" s="1">
        <v>0.19010549759897463</v>
      </c>
      <c r="AU13" s="49">
        <f t="shared" si="0"/>
        <v>0</v>
      </c>
      <c r="AV13" s="50">
        <f t="shared" si="1"/>
        <v>0</v>
      </c>
    </row>
    <row r="14" spans="2:48" x14ac:dyDescent="0.25">
      <c r="B14" s="5" t="s">
        <v>21</v>
      </c>
      <c r="D14" s="8"/>
      <c r="E14" s="9"/>
      <c r="F14" s="8"/>
      <c r="G14" s="9"/>
      <c r="H14" s="8">
        <v>0</v>
      </c>
      <c r="I14" s="9">
        <v>0</v>
      </c>
      <c r="J14" s="8">
        <v>0</v>
      </c>
      <c r="K14" s="9">
        <v>0</v>
      </c>
      <c r="L14" s="8">
        <v>0</v>
      </c>
      <c r="M14" s="9">
        <v>0</v>
      </c>
      <c r="N14" s="8">
        <v>-7.4326786735152695E-3</v>
      </c>
      <c r="O14" s="9">
        <v>-8.7260334965920359E-3</v>
      </c>
      <c r="P14" s="8">
        <v>2.378341064535916E-2</v>
      </c>
      <c r="Q14" s="9">
        <v>2.7921944035346431E-2</v>
      </c>
      <c r="R14" s="8">
        <v>3.4668728346613387E-2</v>
      </c>
      <c r="S14" s="9">
        <v>4.070140767887126E-2</v>
      </c>
      <c r="T14" s="8">
        <v>3.4668728346613387E-2</v>
      </c>
      <c r="U14" s="9">
        <v>4.070140767887126E-2</v>
      </c>
      <c r="V14" s="8">
        <v>9.7546650653075329E-3</v>
      </c>
      <c r="W14" s="9">
        <v>1.145206699318432E-2</v>
      </c>
      <c r="X14" s="8">
        <v>3.9824931468260383E-2</v>
      </c>
      <c r="Y14" s="9">
        <v>4.67548378258043E-2</v>
      </c>
      <c r="Z14" s="8">
        <v>3.9824931468260383E-2</v>
      </c>
      <c r="AA14" s="9">
        <v>4.67548378258043E-2</v>
      </c>
      <c r="AB14" s="8">
        <v>4.7845691879711216E-2</v>
      </c>
      <c r="AC14" s="9">
        <v>5.6171284721033443E-2</v>
      </c>
      <c r="AD14" s="8">
        <v>4.7845691879711216E-2</v>
      </c>
      <c r="AE14" s="9">
        <v>5.6171284721033443E-2</v>
      </c>
      <c r="AF14" s="8">
        <v>4.6126957505828736E-2</v>
      </c>
      <c r="AG14" s="9">
        <v>5.4153474672055626E-2</v>
      </c>
      <c r="AH14" s="8">
        <v>4.6126957505828736E-2</v>
      </c>
      <c r="AI14" s="9">
        <v>5.4153474672055626E-2</v>
      </c>
      <c r="AJ14" s="8">
        <v>4.3029040466955326E-2</v>
      </c>
      <c r="AK14" s="9">
        <v>5.0516491420351452E-2</v>
      </c>
      <c r="AL14" s="8">
        <v>4.3029040466955326E-2</v>
      </c>
      <c r="AM14" s="9">
        <v>5.0516491420351452E-2</v>
      </c>
      <c r="AN14" s="8" t="s">
        <v>88</v>
      </c>
      <c r="AO14" s="9">
        <v>0</v>
      </c>
      <c r="AP14" s="8" t="s">
        <v>88</v>
      </c>
      <c r="AQ14" s="9">
        <v>0</v>
      </c>
      <c r="AS14" s="1" t="s">
        <v>88</v>
      </c>
      <c r="AT14" s="1">
        <v>0</v>
      </c>
      <c r="AU14" s="49" t="e">
        <f t="shared" si="0"/>
        <v>#VALUE!</v>
      </c>
      <c r="AV14" s="50">
        <f t="shared" si="1"/>
        <v>0</v>
      </c>
    </row>
    <row r="15" spans="2:48" x14ac:dyDescent="0.25">
      <c r="B15" s="5" t="s">
        <v>22</v>
      </c>
      <c r="D15" s="8"/>
      <c r="E15" s="9"/>
      <c r="F15" s="8"/>
      <c r="G15" s="9"/>
      <c r="H15" s="8">
        <v>0</v>
      </c>
      <c r="I15" s="9">
        <v>0</v>
      </c>
      <c r="J15" s="8">
        <v>0</v>
      </c>
      <c r="K15" s="9">
        <v>0</v>
      </c>
      <c r="L15" s="8">
        <v>0</v>
      </c>
      <c r="M15" s="9">
        <v>0</v>
      </c>
      <c r="N15" s="8">
        <v>1.4018449009621792E-2</v>
      </c>
      <c r="O15" s="9">
        <v>1.9452097867539091E-2</v>
      </c>
      <c r="P15" s="8">
        <v>-3.0054321826118335E-2</v>
      </c>
      <c r="Q15" s="9">
        <v>-4.1703587116014726E-2</v>
      </c>
      <c r="R15" s="8">
        <v>-1.535035654496375E-2</v>
      </c>
      <c r="S15" s="9">
        <v>-2.1300262076732492E-2</v>
      </c>
      <c r="T15" s="8">
        <v>-1.5334944022305064E-2</v>
      </c>
      <c r="U15" s="9">
        <v>-2.1278875552521712E-2</v>
      </c>
      <c r="V15" s="8">
        <v>-2.8576742012072831E-2</v>
      </c>
      <c r="W15" s="9">
        <v>-3.9653287034301973E-2</v>
      </c>
      <c r="X15" s="8">
        <v>-3.1051532856846586E-2</v>
      </c>
      <c r="Y15" s="9">
        <v>-4.3087324115093681E-2</v>
      </c>
      <c r="Z15" s="8">
        <v>-3.1613008975830859E-2</v>
      </c>
      <c r="AA15" s="9">
        <v>-4.3866432303829132E-2</v>
      </c>
      <c r="AB15" s="8">
        <v>-2.9796074553438801E-2</v>
      </c>
      <c r="AC15" s="9">
        <v>-4.1345241394691409E-2</v>
      </c>
      <c r="AD15" s="8">
        <v>-2.9796074553438801E-2</v>
      </c>
      <c r="AE15" s="9">
        <v>-4.1345241394691409E-2</v>
      </c>
      <c r="AF15" s="8">
        <v>-3.2211516778620775E-2</v>
      </c>
      <c r="AG15" s="9">
        <v>-4.4696925915951605E-2</v>
      </c>
      <c r="AH15" s="8">
        <v>-3.2196104255961977E-2</v>
      </c>
      <c r="AI15" s="9">
        <v>-4.467553939174064E-2</v>
      </c>
      <c r="AJ15" s="8">
        <v>-3.4428315901090079E-2</v>
      </c>
      <c r="AK15" s="9">
        <v>-4.7772971878907389E-2</v>
      </c>
      <c r="AL15" s="8">
        <v>-3.4428315901090079E-2</v>
      </c>
      <c r="AM15" s="9">
        <v>-4.7772971878907389E-2</v>
      </c>
      <c r="AN15" s="8">
        <v>-5.9049351273841255E-2</v>
      </c>
      <c r="AO15" s="9">
        <v>-8.4167962560860912E-2</v>
      </c>
      <c r="AP15" s="8">
        <v>6.4793214909873775E-2</v>
      </c>
      <c r="AQ15" s="9">
        <v>9.2355170193850547E-2</v>
      </c>
      <c r="AS15" s="1">
        <v>6.4793214909873775E-2</v>
      </c>
      <c r="AT15" s="1">
        <v>9.2355170193850547E-2</v>
      </c>
      <c r="AU15" s="49">
        <f t="shared" si="0"/>
        <v>0</v>
      </c>
      <c r="AV15" s="50">
        <f t="shared" si="1"/>
        <v>0</v>
      </c>
    </row>
    <row r="16" spans="2:48" x14ac:dyDescent="0.25">
      <c r="B16" s="5" t="s">
        <v>23</v>
      </c>
      <c r="D16" s="8"/>
      <c r="E16" s="9"/>
      <c r="F16" s="8"/>
      <c r="G16" s="9"/>
      <c r="H16" s="8">
        <v>0</v>
      </c>
      <c r="I16" s="9">
        <v>0</v>
      </c>
      <c r="J16" s="8">
        <v>0</v>
      </c>
      <c r="K16" s="9">
        <v>0</v>
      </c>
      <c r="L16" s="8">
        <v>0</v>
      </c>
      <c r="M16" s="9">
        <v>0</v>
      </c>
      <c r="N16" s="8">
        <v>-1.5615933976246721E-2</v>
      </c>
      <c r="O16" s="9">
        <v>-2.4871789630789773E-2</v>
      </c>
      <c r="P16" s="8">
        <v>2.5770769080438516E-2</v>
      </c>
      <c r="Q16" s="9">
        <v>4.1045585116285636E-2</v>
      </c>
      <c r="R16" s="8">
        <v>2.062612351639781E-2</v>
      </c>
      <c r="S16" s="9">
        <v>3.2851612063605311E-2</v>
      </c>
      <c r="T16" s="8">
        <v>2.0760198968079235E-2</v>
      </c>
      <c r="U16" s="9">
        <v>3.3065156539007587E-2</v>
      </c>
      <c r="V16" s="8">
        <v>3.2582677952205152E-2</v>
      </c>
      <c r="W16" s="9">
        <v>5.1895039570972488E-2</v>
      </c>
      <c r="X16" s="8">
        <v>2.6360021896271624E-2</v>
      </c>
      <c r="Y16" s="9">
        <v>4.1984099078821863E-2</v>
      </c>
      <c r="Z16" s="8">
        <v>2.6360021896271624E-2</v>
      </c>
      <c r="AA16" s="9">
        <v>4.1984099078821863E-2</v>
      </c>
      <c r="AB16" s="8">
        <v>2.3091189371146736E-2</v>
      </c>
      <c r="AC16" s="9">
        <v>3.6777768479137149E-2</v>
      </c>
      <c r="AD16" s="8">
        <v>2.3091189371146736E-2</v>
      </c>
      <c r="AE16" s="9">
        <v>3.6777768479137149E-2</v>
      </c>
      <c r="AF16" s="8">
        <v>2.2680729271724154E-2</v>
      </c>
      <c r="AG16" s="9">
        <v>3.6124021014515437E-2</v>
      </c>
      <c r="AH16" s="8">
        <v>2.2680729271724154E-2</v>
      </c>
      <c r="AI16" s="9">
        <v>3.6124021014515437E-2</v>
      </c>
      <c r="AJ16" s="8">
        <v>2.1167986167210051E-2</v>
      </c>
      <c r="AK16" s="9">
        <v>3.3714646825425167E-2</v>
      </c>
      <c r="AL16" s="8">
        <v>2.1167986167210051E-2</v>
      </c>
      <c r="AM16" s="9">
        <v>3.3714646825425167E-2</v>
      </c>
      <c r="AN16" s="8">
        <v>2.3471957253536457E-2</v>
      </c>
      <c r="AO16" s="9">
        <v>3.7114603973159369E-2</v>
      </c>
      <c r="AP16" s="8">
        <v>0.13362685808797958</v>
      </c>
      <c r="AQ16" s="9">
        <v>0.211295030258532</v>
      </c>
      <c r="AS16" s="1">
        <v>0.13362685808797958</v>
      </c>
      <c r="AT16" s="1">
        <v>0.211295030258532</v>
      </c>
      <c r="AU16" s="49">
        <f t="shared" si="0"/>
        <v>0</v>
      </c>
      <c r="AV16" s="50">
        <f t="shared" si="1"/>
        <v>0</v>
      </c>
    </row>
    <row r="17" spans="2:48" x14ac:dyDescent="0.25">
      <c r="B17" s="5" t="s">
        <v>24</v>
      </c>
      <c r="D17" s="8"/>
      <c r="E17" s="9"/>
      <c r="F17" s="8"/>
      <c r="G17" s="9"/>
      <c r="H17" s="8">
        <v>0</v>
      </c>
      <c r="I17" s="9">
        <v>0</v>
      </c>
      <c r="J17" s="8">
        <v>0</v>
      </c>
      <c r="K17" s="9">
        <v>0</v>
      </c>
      <c r="L17" s="8">
        <v>0</v>
      </c>
      <c r="M17" s="9">
        <v>0</v>
      </c>
      <c r="N17" s="8">
        <v>-2.5945403572752879E-2</v>
      </c>
      <c r="O17" s="9">
        <v>-5.0070876728557798E-2</v>
      </c>
      <c r="P17" s="8">
        <v>1.7181009237365874E-2</v>
      </c>
      <c r="Q17" s="9">
        <v>3.3156863148576403E-2</v>
      </c>
      <c r="R17" s="8">
        <v>2.3568922851061824E-2</v>
      </c>
      <c r="S17" s="9">
        <v>4.5484612617077522E-2</v>
      </c>
      <c r="T17" s="8">
        <v>2.3624719086992041E-2</v>
      </c>
      <c r="U17" s="9">
        <v>4.5592291283294777E-2</v>
      </c>
      <c r="V17" s="8">
        <v>3.469211661313909E-2</v>
      </c>
      <c r="W17" s="9">
        <v>6.6950767966217073E-2</v>
      </c>
      <c r="X17" s="8">
        <v>2.6218549115048173E-2</v>
      </c>
      <c r="Y17" s="9">
        <v>5.0598008123483695E-2</v>
      </c>
      <c r="Z17" s="8">
        <v>2.6162752879117734E-2</v>
      </c>
      <c r="AA17" s="9">
        <v>5.0490329457266205E-2</v>
      </c>
      <c r="AB17" s="8">
        <v>1.9477141891608207E-2</v>
      </c>
      <c r="AC17" s="9">
        <v>3.7588067109640688E-2</v>
      </c>
      <c r="AD17" s="8">
        <v>1.9477141891608207E-2</v>
      </c>
      <c r="AE17" s="9">
        <v>3.7588067109640688E-2</v>
      </c>
      <c r="AF17" s="8">
        <v>1.9142364476025353E-2</v>
      </c>
      <c r="AG17" s="9">
        <v>3.6941995112334522E-2</v>
      </c>
      <c r="AH17" s="8">
        <v>1.9142364476025353E-2</v>
      </c>
      <c r="AI17" s="9">
        <v>3.6941995112334522E-2</v>
      </c>
      <c r="AJ17" s="8">
        <v>1.8500922761659488E-2</v>
      </c>
      <c r="AK17" s="9">
        <v>3.5704105367489844E-2</v>
      </c>
      <c r="AL17" s="8">
        <v>1.8500922761659488E-2</v>
      </c>
      <c r="AM17" s="9">
        <v>3.5704105367489844E-2</v>
      </c>
      <c r="AN17" s="8">
        <v>2.1964126340040302E-2</v>
      </c>
      <c r="AO17" s="9">
        <v>4.0649546537094863E-2</v>
      </c>
      <c r="AP17" s="8">
        <v>0.11095611511199777</v>
      </c>
      <c r="AQ17" s="9">
        <v>0.20534919964461276</v>
      </c>
      <c r="AS17" s="1">
        <v>0.11095611511199777</v>
      </c>
      <c r="AT17" s="1">
        <v>0.20534919964461276</v>
      </c>
      <c r="AU17" s="49">
        <f t="shared" si="0"/>
        <v>0</v>
      </c>
      <c r="AV17" s="50">
        <f t="shared" si="1"/>
        <v>0</v>
      </c>
    </row>
    <row r="18" spans="2:48" x14ac:dyDescent="0.25">
      <c r="B18" s="5" t="s">
        <v>25</v>
      </c>
      <c r="D18" s="8"/>
      <c r="E18" s="9"/>
      <c r="F18" s="8"/>
      <c r="G18" s="9"/>
      <c r="H18" s="8">
        <v>0</v>
      </c>
      <c r="I18" s="9">
        <v>0</v>
      </c>
      <c r="J18" s="8">
        <v>0</v>
      </c>
      <c r="K18" s="9">
        <v>0</v>
      </c>
      <c r="L18" s="8">
        <v>0</v>
      </c>
      <c r="M18" s="9">
        <v>0</v>
      </c>
      <c r="N18" s="8">
        <v>-6.0564642811494762E-3</v>
      </c>
      <c r="O18" s="9">
        <v>-6.3785879272888939E-3</v>
      </c>
      <c r="P18" s="8">
        <v>2.5032111362609077E-2</v>
      </c>
      <c r="Q18" s="9">
        <v>2.6363487989032437E-2</v>
      </c>
      <c r="R18" s="8">
        <v>3.9108238524418804E-2</v>
      </c>
      <c r="S18" s="9">
        <v>4.1188278594461759E-2</v>
      </c>
      <c r="T18" s="8">
        <v>3.9109481763140552E-2</v>
      </c>
      <c r="U18" s="9">
        <v>4.1189587957009402E-2</v>
      </c>
      <c r="V18" s="8">
        <v>4.6290057729346801E-2</v>
      </c>
      <c r="W18" s="9">
        <v>4.8752075415505761E-2</v>
      </c>
      <c r="X18" s="8">
        <v>3.5478283093316687E-2</v>
      </c>
      <c r="Y18" s="9">
        <v>3.7365257634610544E-2</v>
      </c>
      <c r="Z18" s="8">
        <v>3.538400223940652E-2</v>
      </c>
      <c r="AA18" s="9">
        <v>3.7265962288578744E-2</v>
      </c>
      <c r="AB18" s="8">
        <v>3.8884772515053179E-2</v>
      </c>
      <c r="AC18" s="9">
        <v>4.0952927154523998E-2</v>
      </c>
      <c r="AD18" s="8">
        <v>3.8884772515053179E-2</v>
      </c>
      <c r="AE18" s="9">
        <v>4.0952927154523998E-2</v>
      </c>
      <c r="AF18" s="8">
        <v>3.8407152051893823E-2</v>
      </c>
      <c r="AG18" s="9">
        <v>4.0449903611626759E-2</v>
      </c>
      <c r="AH18" s="8">
        <v>3.8407152051893823E-2</v>
      </c>
      <c r="AI18" s="9">
        <v>4.0449903611626759E-2</v>
      </c>
      <c r="AJ18" s="8">
        <v>3.6689123288186298E-2</v>
      </c>
      <c r="AK18" s="9">
        <v>3.864049848312183E-2</v>
      </c>
      <c r="AL18" s="8">
        <v>3.6689123288186298E-2</v>
      </c>
      <c r="AM18" s="9">
        <v>3.864049848312183E-2</v>
      </c>
      <c r="AN18" s="8">
        <v>3.4002651767627512E-2</v>
      </c>
      <c r="AO18" s="9">
        <v>3.5974042313469151E-2</v>
      </c>
      <c r="AP18" s="8">
        <v>0.1620134086634093</v>
      </c>
      <c r="AQ18" s="9">
        <v>0.17140654965492189</v>
      </c>
      <c r="AS18" s="1">
        <v>0.1620134086634093</v>
      </c>
      <c r="AT18" s="1">
        <v>0.17140654965492189</v>
      </c>
      <c r="AU18" s="49">
        <f t="shared" si="0"/>
        <v>0</v>
      </c>
      <c r="AV18" s="50">
        <f t="shared" si="1"/>
        <v>0</v>
      </c>
    </row>
    <row r="19" spans="2:48" x14ac:dyDescent="0.25">
      <c r="B19" s="5" t="s">
        <v>26</v>
      </c>
      <c r="D19" s="8"/>
      <c r="E19" s="9"/>
      <c r="F19" s="8"/>
      <c r="G19" s="9"/>
      <c r="H19" s="8" t="s">
        <v>88</v>
      </c>
      <c r="I19" s="9">
        <v>0</v>
      </c>
      <c r="J19" s="8" t="s">
        <v>88</v>
      </c>
      <c r="K19" s="9">
        <v>0</v>
      </c>
      <c r="L19" s="8" t="s">
        <v>88</v>
      </c>
      <c r="M19" s="9">
        <v>0</v>
      </c>
      <c r="N19" s="8" t="s">
        <v>88</v>
      </c>
      <c r="O19" s="9">
        <v>0</v>
      </c>
      <c r="P19" s="8" t="s">
        <v>88</v>
      </c>
      <c r="Q19" s="9">
        <v>0</v>
      </c>
      <c r="R19" s="8" t="s">
        <v>88</v>
      </c>
      <c r="S19" s="9">
        <v>0</v>
      </c>
      <c r="T19" s="8" t="s">
        <v>88</v>
      </c>
      <c r="U19" s="9">
        <v>0</v>
      </c>
      <c r="V19" s="8" t="s">
        <v>88</v>
      </c>
      <c r="W19" s="9">
        <v>0</v>
      </c>
      <c r="X19" s="8" t="s">
        <v>88</v>
      </c>
      <c r="Y19" s="9">
        <v>0</v>
      </c>
      <c r="Z19" s="8" t="s">
        <v>88</v>
      </c>
      <c r="AA19" s="9">
        <v>0</v>
      </c>
      <c r="AB19" s="8" t="s">
        <v>88</v>
      </c>
      <c r="AC19" s="9">
        <v>0</v>
      </c>
      <c r="AD19" s="8" t="s">
        <v>88</v>
      </c>
      <c r="AE19" s="9">
        <v>0</v>
      </c>
      <c r="AF19" s="8" t="s">
        <v>88</v>
      </c>
      <c r="AG19" s="9">
        <v>0</v>
      </c>
      <c r="AH19" s="8" t="s">
        <v>88</v>
      </c>
      <c r="AI19" s="9">
        <v>0</v>
      </c>
      <c r="AJ19" s="8" t="s">
        <v>88</v>
      </c>
      <c r="AK19" s="9">
        <v>0</v>
      </c>
      <c r="AL19" s="8" t="s">
        <v>88</v>
      </c>
      <c r="AM19" s="9">
        <v>0</v>
      </c>
      <c r="AN19" s="8" t="s">
        <v>88</v>
      </c>
      <c r="AO19" s="9">
        <v>0</v>
      </c>
      <c r="AP19" s="8" t="s">
        <v>88</v>
      </c>
      <c r="AQ19" s="9">
        <v>0</v>
      </c>
      <c r="AS19" s="1" t="s">
        <v>88</v>
      </c>
      <c r="AT19" s="1">
        <v>0</v>
      </c>
      <c r="AU19" s="49" t="e">
        <f t="shared" si="0"/>
        <v>#VALUE!</v>
      </c>
      <c r="AV19" s="50">
        <f t="shared" si="1"/>
        <v>0</v>
      </c>
    </row>
    <row r="20" spans="2:48" x14ac:dyDescent="0.25">
      <c r="B20" s="5" t="s">
        <v>80</v>
      </c>
      <c r="D20" s="8"/>
      <c r="E20" s="9"/>
      <c r="F20" s="8"/>
      <c r="G20" s="9"/>
      <c r="H20" s="8">
        <v>0</v>
      </c>
      <c r="I20" s="9">
        <v>0</v>
      </c>
      <c r="J20" s="8">
        <v>0</v>
      </c>
      <c r="K20" s="9">
        <v>0</v>
      </c>
      <c r="L20" s="8">
        <v>0</v>
      </c>
      <c r="M20" s="9">
        <v>0</v>
      </c>
      <c r="N20" s="8">
        <v>3.3067274800456126E-2</v>
      </c>
      <c r="O20" s="9">
        <v>5.8000000000000176E-2</v>
      </c>
      <c r="P20" s="8">
        <v>7.9817559863171184E-3</v>
      </c>
      <c r="Q20" s="9">
        <v>1.400000000000011E-2</v>
      </c>
      <c r="R20" s="8">
        <v>9.6921322690990408E-3</v>
      </c>
      <c r="S20" s="9">
        <v>1.6999999999999911E-2</v>
      </c>
      <c r="T20" s="8">
        <v>9.6921322690990408E-3</v>
      </c>
      <c r="U20" s="9">
        <v>1.6999999999999911E-2</v>
      </c>
      <c r="V20" s="8">
        <v>1.8814139110604478E-2</v>
      </c>
      <c r="W20" s="9">
        <v>3.3000000000000147E-2</v>
      </c>
      <c r="X20" s="8">
        <v>3.4207525655647331E-3</v>
      </c>
      <c r="Y20" s="9">
        <v>6.0000000000003818E-3</v>
      </c>
      <c r="Z20" s="8">
        <v>3.4207525655647331E-3</v>
      </c>
      <c r="AA20" s="9">
        <v>6.0000000000003818E-3</v>
      </c>
      <c r="AB20" s="8">
        <v>-1.0832383124287248E-2</v>
      </c>
      <c r="AC20" s="9">
        <v>-1.8999999999999843E-2</v>
      </c>
      <c r="AD20" s="8">
        <v>-1.0832383124287248E-2</v>
      </c>
      <c r="AE20" s="9">
        <v>-1.8999999999999843E-2</v>
      </c>
      <c r="AF20" s="8">
        <v>-1.0262257696693311E-2</v>
      </c>
      <c r="AG20" s="9">
        <v>-1.7999999999999971E-2</v>
      </c>
      <c r="AH20" s="8">
        <v>-1.1972633979475344E-2</v>
      </c>
      <c r="AI20" s="9">
        <v>-2.0999999999999772E-2</v>
      </c>
      <c r="AJ20" s="8">
        <v>-1.2542759407069504E-2</v>
      </c>
      <c r="AK20" s="9">
        <v>-2.1999999999999836E-2</v>
      </c>
      <c r="AL20" s="8">
        <v>-1.2542759407069504E-2</v>
      </c>
      <c r="AM20" s="9">
        <v>-2.1999999999999836E-2</v>
      </c>
      <c r="AN20" s="8">
        <v>-1.7103762827822111E-2</v>
      </c>
      <c r="AO20" s="9">
        <v>-2.999999999999995E-2</v>
      </c>
      <c r="AP20" s="8">
        <v>6.4424173318129885E-2</v>
      </c>
      <c r="AQ20" s="9">
        <v>0.11300000000000002</v>
      </c>
      <c r="AS20" s="1">
        <v>6.4424173318129885E-2</v>
      </c>
      <c r="AT20" s="1">
        <v>0.11300000000000002</v>
      </c>
      <c r="AU20" s="49">
        <f t="shared" si="0"/>
        <v>0</v>
      </c>
      <c r="AV20" s="50">
        <f t="shared" si="1"/>
        <v>0</v>
      </c>
    </row>
    <row r="21" spans="2:48" x14ac:dyDescent="0.25">
      <c r="B21" s="5" t="s">
        <v>81</v>
      </c>
      <c r="D21" s="8"/>
      <c r="E21" s="9"/>
      <c r="F21" s="8"/>
      <c r="G21" s="9"/>
      <c r="H21" s="8">
        <v>0</v>
      </c>
      <c r="I21" s="9">
        <v>0</v>
      </c>
      <c r="J21" s="8">
        <v>0</v>
      </c>
      <c r="K21" s="9">
        <v>0</v>
      </c>
      <c r="L21" s="8">
        <v>0</v>
      </c>
      <c r="M21" s="9">
        <v>0</v>
      </c>
      <c r="N21" s="8">
        <v>3.4451495920217567E-2</v>
      </c>
      <c r="O21" s="9">
        <v>7.5999999999999998E-2</v>
      </c>
      <c r="P21" s="8">
        <v>2.1305530371713566E-2</v>
      </c>
      <c r="Q21" s="9">
        <v>4.7000000000000035E-2</v>
      </c>
      <c r="R21" s="8">
        <v>2.3118766999093543E-2</v>
      </c>
      <c r="S21" s="9">
        <v>5.1000000000000247E-2</v>
      </c>
      <c r="T21" s="8">
        <v>2.3118766999093543E-2</v>
      </c>
      <c r="U21" s="9">
        <v>5.1000000000000247E-2</v>
      </c>
      <c r="V21" s="8">
        <v>3.309156844968264E-2</v>
      </c>
      <c r="W21" s="9">
        <v>7.2999999999999773E-2</v>
      </c>
      <c r="X21" s="8">
        <v>1.5865820489573856E-2</v>
      </c>
      <c r="Y21" s="9">
        <v>3.5000000000000156E-2</v>
      </c>
      <c r="Z21" s="8">
        <v>1.5865820489573856E-2</v>
      </c>
      <c r="AA21" s="9">
        <v>3.5000000000000156E-2</v>
      </c>
      <c r="AB21" s="8">
        <v>8.6128739800543919E-3</v>
      </c>
      <c r="AC21" s="9">
        <v>1.8999999999999812E-2</v>
      </c>
      <c r="AD21" s="8">
        <v>8.6128739800543919E-3</v>
      </c>
      <c r="AE21" s="9">
        <v>1.8999999999999812E-2</v>
      </c>
      <c r="AF21" s="8">
        <v>3.1731640979149045E-3</v>
      </c>
      <c r="AG21" s="9">
        <v>7.0000000000001823E-3</v>
      </c>
      <c r="AH21" s="8">
        <v>2.7198549410698547E-3</v>
      </c>
      <c r="AI21" s="9">
        <v>5.9999999999999411E-3</v>
      </c>
      <c r="AJ21" s="8">
        <v>2.4025385312783198E-2</v>
      </c>
      <c r="AK21" s="9">
        <v>5.2999999999999728E-2</v>
      </c>
      <c r="AL21" s="8">
        <v>2.4025385312783198E-2</v>
      </c>
      <c r="AM21" s="9">
        <v>5.2999999999999728E-2</v>
      </c>
      <c r="AN21" s="8">
        <v>1.8585675430643711E-2</v>
      </c>
      <c r="AO21" s="9">
        <v>4.0999999999999932E-2</v>
      </c>
      <c r="AP21" s="8">
        <v>0.12919310970081588</v>
      </c>
      <c r="AQ21" s="9">
        <v>0.28499999999999964</v>
      </c>
      <c r="AS21" s="1">
        <v>0.12919310970081588</v>
      </c>
      <c r="AT21" s="1">
        <v>0.28499999999999964</v>
      </c>
      <c r="AU21" s="49">
        <f t="shared" si="0"/>
        <v>0</v>
      </c>
      <c r="AV21" s="50">
        <f t="shared" si="1"/>
        <v>0</v>
      </c>
    </row>
    <row r="22" spans="2:48" x14ac:dyDescent="0.25">
      <c r="B22" s="5" t="s">
        <v>82</v>
      </c>
      <c r="D22" s="8"/>
      <c r="E22" s="9"/>
      <c r="F22" s="8"/>
      <c r="G22" s="9"/>
      <c r="H22" s="8">
        <v>0</v>
      </c>
      <c r="I22" s="9">
        <v>0</v>
      </c>
      <c r="J22" s="8">
        <v>0</v>
      </c>
      <c r="K22" s="9">
        <v>0</v>
      </c>
      <c r="L22" s="8">
        <v>0</v>
      </c>
      <c r="M22" s="9">
        <v>0</v>
      </c>
      <c r="N22" s="8">
        <v>2.3191606847045909E-2</v>
      </c>
      <c r="O22" s="9">
        <v>8.4000000000000352E-2</v>
      </c>
      <c r="P22" s="8">
        <v>2.9265599116510499E-2</v>
      </c>
      <c r="Q22" s="9">
        <v>0.10600000000000118</v>
      </c>
      <c r="R22" s="8">
        <v>2.898950855880722E-2</v>
      </c>
      <c r="S22" s="9">
        <v>0.10500000000000013</v>
      </c>
      <c r="T22" s="8">
        <v>2.9265599116510499E-2</v>
      </c>
      <c r="U22" s="9">
        <v>0.10600000000000118</v>
      </c>
      <c r="V22" s="8">
        <v>3.9480949751518724E-2</v>
      </c>
      <c r="W22" s="9">
        <v>0.14300000000000043</v>
      </c>
      <c r="X22" s="8">
        <v>2.1535063500828455E-2</v>
      </c>
      <c r="Y22" s="9">
        <v>7.800000000000086E-2</v>
      </c>
      <c r="Z22" s="8">
        <v>2.1535063500828455E-2</v>
      </c>
      <c r="AA22" s="9">
        <v>7.800000000000086E-2</v>
      </c>
      <c r="AB22" s="8">
        <v>2.0154610712313836E-2</v>
      </c>
      <c r="AC22" s="9">
        <v>7.3000000000000551E-2</v>
      </c>
      <c r="AD22" s="8">
        <v>2.0154610712313836E-2</v>
      </c>
      <c r="AE22" s="9">
        <v>7.3000000000000551E-2</v>
      </c>
      <c r="AF22" s="8">
        <v>-9.3870789618994976E-3</v>
      </c>
      <c r="AG22" s="9">
        <v>-3.3999999999999822E-2</v>
      </c>
      <c r="AH22" s="8">
        <v>-9.6631695196021106E-3</v>
      </c>
      <c r="AI22" s="9">
        <v>-3.4999999999999011E-2</v>
      </c>
      <c r="AJ22" s="8">
        <v>1.6013252346769979E-2</v>
      </c>
      <c r="AK22" s="9">
        <v>5.8000000000000898E-2</v>
      </c>
      <c r="AL22" s="8">
        <v>1.6013252346769979E-2</v>
      </c>
      <c r="AM22" s="9">
        <v>5.8000000000000898E-2</v>
      </c>
      <c r="AN22" s="8">
        <v>1.0491441192711282E-2</v>
      </c>
      <c r="AO22" s="9">
        <v>3.8000000000000297E-2</v>
      </c>
      <c r="AP22" s="8">
        <v>0.13611264494754294</v>
      </c>
      <c r="AQ22" s="9">
        <v>0.49300000000000066</v>
      </c>
      <c r="AS22" s="1">
        <v>0.13611264494754294</v>
      </c>
      <c r="AT22" s="1">
        <v>0.49300000000000066</v>
      </c>
      <c r="AU22" s="49">
        <f t="shared" si="0"/>
        <v>0</v>
      </c>
      <c r="AV22" s="50">
        <f t="shared" si="1"/>
        <v>0</v>
      </c>
    </row>
    <row r="23" spans="2:48" x14ac:dyDescent="0.25">
      <c r="B23" s="5" t="s">
        <v>83</v>
      </c>
      <c r="D23" s="8"/>
      <c r="E23" s="9"/>
      <c r="F23" s="8"/>
      <c r="G23" s="9"/>
      <c r="H23" s="8">
        <v>0</v>
      </c>
      <c r="I23" s="9">
        <v>0</v>
      </c>
      <c r="J23" s="8">
        <v>0</v>
      </c>
      <c r="K23" s="9">
        <v>0</v>
      </c>
      <c r="L23" s="8">
        <v>0</v>
      </c>
      <c r="M23" s="9">
        <v>0</v>
      </c>
      <c r="N23" s="8">
        <v>2.8378378378378422E-2</v>
      </c>
      <c r="O23" s="9">
        <v>4.2000000000000065E-2</v>
      </c>
      <c r="P23" s="8">
        <v>-6.0810810810809635E-3</v>
      </c>
      <c r="Q23" s="9">
        <v>-8.9999999999998519E-3</v>
      </c>
      <c r="R23" s="8">
        <v>-4.7297297297295149E-3</v>
      </c>
      <c r="S23" s="9">
        <v>-6.9999999999997399E-3</v>
      </c>
      <c r="T23" s="8">
        <v>-4.7297297297295149E-3</v>
      </c>
      <c r="U23" s="9">
        <v>-6.9999999999997399E-3</v>
      </c>
      <c r="V23" s="8">
        <v>2.7027027027028971E-3</v>
      </c>
      <c r="W23" s="9">
        <v>4.000000000000223E-3</v>
      </c>
      <c r="X23" s="8">
        <v>-1.0135135135135087E-2</v>
      </c>
      <c r="Y23" s="9">
        <v>-1.4999999999999861E-2</v>
      </c>
      <c r="Z23" s="8">
        <v>-1.0135135135135087E-2</v>
      </c>
      <c r="AA23" s="9">
        <v>-1.4999999999999861E-2</v>
      </c>
      <c r="AB23" s="8">
        <v>-3.1081081081081097E-2</v>
      </c>
      <c r="AC23" s="9">
        <v>-4.5999999999999958E-2</v>
      </c>
      <c r="AD23" s="8">
        <v>-3.1081081081081097E-2</v>
      </c>
      <c r="AE23" s="9">
        <v>-4.5999999999999958E-2</v>
      </c>
      <c r="AF23" s="8">
        <v>-6.4189189189189033E-2</v>
      </c>
      <c r="AG23" s="9">
        <v>-9.4999999999999765E-2</v>
      </c>
      <c r="AH23" s="8">
        <v>-6.7567567567567655E-2</v>
      </c>
      <c r="AI23" s="9">
        <v>-0.10000000000000005</v>
      </c>
      <c r="AJ23" s="8">
        <v>-9.3918918918918903E-2</v>
      </c>
      <c r="AK23" s="9">
        <v>-0.13899999999999996</v>
      </c>
      <c r="AL23" s="8">
        <v>-9.3918918918918903E-2</v>
      </c>
      <c r="AM23" s="9">
        <v>-0.13899999999999996</v>
      </c>
      <c r="AN23" s="8">
        <v>-9.7972972972972916E-2</v>
      </c>
      <c r="AO23" s="9">
        <v>-0.14499999999999993</v>
      </c>
      <c r="AP23" s="8">
        <v>-5.270270270270272E-2</v>
      </c>
      <c r="AQ23" s="9">
        <v>-7.8E-2</v>
      </c>
      <c r="AS23" s="1">
        <v>-5.270270270270272E-2</v>
      </c>
      <c r="AT23" s="1">
        <v>-7.8E-2</v>
      </c>
      <c r="AU23" s="49">
        <f t="shared" si="0"/>
        <v>0</v>
      </c>
      <c r="AV23" s="50">
        <f t="shared" si="1"/>
        <v>0</v>
      </c>
    </row>
    <row r="24" spans="2:48" ht="16.5" thickBot="1" x14ac:dyDescent="0.3">
      <c r="B24" s="5" t="s">
        <v>27</v>
      </c>
      <c r="D24" s="10"/>
      <c r="E24" s="11"/>
      <c r="F24" s="10"/>
      <c r="G24" s="11"/>
      <c r="H24" s="10">
        <v>0</v>
      </c>
      <c r="I24" s="11">
        <v>0</v>
      </c>
      <c r="J24" s="10">
        <v>0</v>
      </c>
      <c r="K24" s="11">
        <v>0</v>
      </c>
      <c r="L24" s="10">
        <v>0</v>
      </c>
      <c r="M24" s="11">
        <v>0</v>
      </c>
      <c r="N24" s="10">
        <v>3.4643760695524328E-2</v>
      </c>
      <c r="O24" s="11">
        <v>7.4676424243450196E-2</v>
      </c>
      <c r="P24" s="10">
        <v>2.0135722560500335E-2</v>
      </c>
      <c r="Q24" s="11">
        <v>4.3403595054003229E-2</v>
      </c>
      <c r="R24" s="10">
        <v>2.1851470643652338E-2</v>
      </c>
      <c r="S24" s="11">
        <v>4.710197909719132E-2</v>
      </c>
      <c r="T24" s="10">
        <v>2.1919085306783881E-2</v>
      </c>
      <c r="U24" s="11">
        <v>4.7247726012876017E-2</v>
      </c>
      <c r="V24" s="10">
        <v>3.1967066281638923E-2</v>
      </c>
      <c r="W24" s="11">
        <v>6.890667050977993E-2</v>
      </c>
      <c r="X24" s="10">
        <v>1.5064742992176638E-2</v>
      </c>
      <c r="Y24" s="11">
        <v>3.247283540287442E-2</v>
      </c>
      <c r="Z24" s="10">
        <v>1.5019666550088795E-2</v>
      </c>
      <c r="AA24" s="11">
        <v>3.2375670792417627E-2</v>
      </c>
      <c r="AB24" s="10">
        <v>6.9189435867735849E-3</v>
      </c>
      <c r="AC24" s="11">
        <v>1.4914142005061134E-2</v>
      </c>
      <c r="AD24" s="10">
        <v>6.9189435867735849E-3</v>
      </c>
      <c r="AE24" s="11">
        <v>1.4914142005061134E-2</v>
      </c>
      <c r="AF24" s="10">
        <v>7.5571777015779329E-3</v>
      </c>
      <c r="AG24" s="11">
        <v>1.6289888764849967E-2</v>
      </c>
      <c r="AH24" s="10">
        <v>6.7501150367852425E-3</v>
      </c>
      <c r="AI24" s="11">
        <v>1.455022330310075E-2</v>
      </c>
      <c r="AJ24" s="10">
        <v>2.6862943149822405E-2</v>
      </c>
      <c r="AK24" s="11">
        <v>5.7904468187340422E-2</v>
      </c>
      <c r="AL24" s="10">
        <v>2.6862943149822405E-2</v>
      </c>
      <c r="AM24" s="11">
        <v>5.7904468187340422E-2</v>
      </c>
      <c r="AN24" s="10">
        <v>2.1258559718648096E-2</v>
      </c>
      <c r="AO24" s="11">
        <v>4.5856311900331216E-2</v>
      </c>
      <c r="AP24" s="10">
        <v>0.13046921604722739</v>
      </c>
      <c r="AQ24" s="11">
        <v>0.28143190995226164</v>
      </c>
      <c r="AS24" s="1">
        <v>0.13046921604722739</v>
      </c>
      <c r="AT24" s="1">
        <v>0.28143190995226164</v>
      </c>
      <c r="AU24" s="49">
        <f t="shared" si="0"/>
        <v>0</v>
      </c>
      <c r="AV24" s="50">
        <f t="shared" si="1"/>
        <v>0</v>
      </c>
    </row>
    <row r="25" spans="2:48" ht="7.5" customHeight="1" x14ac:dyDescent="0.25"/>
    <row r="26" spans="2:48" ht="3" customHeight="1" thickBot="1" x14ac:dyDescent="0.3"/>
    <row r="27" spans="2:48" ht="72.75" customHeight="1" x14ac:dyDescent="0.25">
      <c r="D27" s="51" t="s">
        <v>87</v>
      </c>
      <c r="E27" s="52"/>
      <c r="F27" s="51"/>
      <c r="G27" s="52"/>
      <c r="H27" s="51"/>
      <c r="I27" s="52"/>
      <c r="J27" s="51" t="s">
        <v>33</v>
      </c>
      <c r="K27" s="52"/>
      <c r="L27" s="51" t="s">
        <v>33</v>
      </c>
      <c r="M27" s="52"/>
      <c r="N27" s="51" t="str">
        <f>N4</f>
        <v>Table 1020: Change In 500MW Model</v>
      </c>
      <c r="O27" s="52"/>
      <c r="P27" s="51" t="str">
        <f>P4</f>
        <v>Table 1022 - 1028: service model inputs</v>
      </c>
      <c r="Q27" s="52"/>
      <c r="R27" s="51" t="str">
        <f>R4</f>
        <v>Table 1032: LAF values</v>
      </c>
      <c r="S27" s="52"/>
      <c r="T27" s="51" t="s">
        <v>34</v>
      </c>
      <c r="U27" s="52"/>
      <c r="V27" s="51" t="str">
        <f>V4</f>
        <v>Table 1041: load characteristics (Load Factor)</v>
      </c>
      <c r="W27" s="52"/>
      <c r="X27" s="51" t="str">
        <f>X4</f>
        <v>Table 1041: load characteristics (Coincidence Factor)</v>
      </c>
      <c r="Y27" s="52"/>
      <c r="Z27" s="51" t="str">
        <f>Z4</f>
        <v>Table 1055: NGC exit</v>
      </c>
      <c r="AA27" s="52"/>
      <c r="AB27" s="51" t="str">
        <f>AB4</f>
        <v>Table 1059: Otex</v>
      </c>
      <c r="AC27" s="52"/>
      <c r="AD27" s="51" t="str">
        <f>AD4</f>
        <v>Table 1060: Customer Contribs</v>
      </c>
      <c r="AE27" s="52"/>
      <c r="AF27" s="51" t="str">
        <f>AF4</f>
        <v>Table 1061/1062: TPR data</v>
      </c>
      <c r="AG27" s="52"/>
      <c r="AH27" s="51" t="s">
        <v>35</v>
      </c>
      <c r="AI27" s="52"/>
      <c r="AJ27" s="51" t="str">
        <f>AJ4</f>
        <v>Table 1069: Peaking probabailities</v>
      </c>
      <c r="AK27" s="52"/>
      <c r="AL27" s="51" t="str">
        <f>AL4</f>
        <v>Table 1092: power factor</v>
      </c>
      <c r="AM27" s="52"/>
      <c r="AN27" s="51" t="str">
        <f>AN4</f>
        <v>Table 1053: volumes and mpans etc forecast</v>
      </c>
      <c r="AO27" s="52"/>
      <c r="AP27" s="51" t="str">
        <f>AP4</f>
        <v>Table 1076: allowed revenue</v>
      </c>
      <c r="AQ27" s="52"/>
    </row>
    <row r="28" spans="2:48" ht="63.75" thickBot="1" x14ac:dyDescent="0.3">
      <c r="B28" s="12" t="s">
        <v>28</v>
      </c>
      <c r="D28" s="3" t="s">
        <v>12</v>
      </c>
      <c r="E28" s="4" t="s">
        <v>13</v>
      </c>
      <c r="F28" s="3" t="s">
        <v>12</v>
      </c>
      <c r="G28" s="4" t="s">
        <v>13</v>
      </c>
      <c r="H28" s="3" t="s">
        <v>12</v>
      </c>
      <c r="I28" s="4" t="s">
        <v>13</v>
      </c>
      <c r="J28" s="3" t="s">
        <v>12</v>
      </c>
      <c r="K28" s="4" t="s">
        <v>13</v>
      </c>
      <c r="L28" s="3" t="s">
        <v>12</v>
      </c>
      <c r="M28" s="4" t="s">
        <v>13</v>
      </c>
      <c r="N28" s="3" t="s">
        <v>12</v>
      </c>
      <c r="O28" s="4" t="s">
        <v>13</v>
      </c>
      <c r="P28" s="3" t="s">
        <v>12</v>
      </c>
      <c r="Q28" s="4" t="s">
        <v>13</v>
      </c>
      <c r="R28" s="3" t="s">
        <v>12</v>
      </c>
      <c r="S28" s="4" t="s">
        <v>13</v>
      </c>
      <c r="T28" s="3" t="s">
        <v>12</v>
      </c>
      <c r="U28" s="4" t="s">
        <v>13</v>
      </c>
      <c r="V28" s="3" t="s">
        <v>12</v>
      </c>
      <c r="W28" s="4" t="s">
        <v>13</v>
      </c>
      <c r="X28" s="3" t="s">
        <v>12</v>
      </c>
      <c r="Y28" s="4" t="s">
        <v>13</v>
      </c>
      <c r="Z28" s="3" t="s">
        <v>12</v>
      </c>
      <c r="AA28" s="4" t="s">
        <v>13</v>
      </c>
      <c r="AB28" s="3" t="s">
        <v>12</v>
      </c>
      <c r="AC28" s="4" t="s">
        <v>13</v>
      </c>
      <c r="AD28" s="3" t="s">
        <v>12</v>
      </c>
      <c r="AE28" s="4" t="s">
        <v>13</v>
      </c>
      <c r="AF28" s="3" t="s">
        <v>12</v>
      </c>
      <c r="AG28" s="4" t="s">
        <v>13</v>
      </c>
      <c r="AH28" s="3" t="s">
        <v>12</v>
      </c>
      <c r="AI28" s="4" t="s">
        <v>13</v>
      </c>
      <c r="AJ28" s="3" t="s">
        <v>12</v>
      </c>
      <c r="AK28" s="4" t="s">
        <v>13</v>
      </c>
      <c r="AL28" s="3" t="s">
        <v>12</v>
      </c>
      <c r="AM28" s="4" t="s">
        <v>13</v>
      </c>
      <c r="AN28" s="3" t="s">
        <v>12</v>
      </c>
      <c r="AO28" s="4" t="s">
        <v>13</v>
      </c>
      <c r="AP28" s="3" t="s">
        <v>12</v>
      </c>
      <c r="AQ28" s="4" t="s">
        <v>13</v>
      </c>
    </row>
    <row r="29" spans="2:48" ht="5.25" customHeight="1" thickBot="1" x14ac:dyDescent="0.3"/>
    <row r="30" spans="2:48" ht="12" customHeight="1" x14ac:dyDescent="0.25">
      <c r="B30" s="5" t="s">
        <v>14</v>
      </c>
      <c r="D30" s="25"/>
      <c r="E30" s="26"/>
      <c r="F30" s="22" t="str">
        <f t="shared" ref="F30:F41" si="2">IF(OR(D7=0,D7 = ""),"-",F7-D7)</f>
        <v>-</v>
      </c>
      <c r="G30" s="13" t="str">
        <f t="shared" ref="G30:G41" si="3">IF(G7-E7=0,"-",G7-E7)</f>
        <v>-</v>
      </c>
      <c r="H30" s="22" t="str">
        <f t="shared" ref="H30:H41" si="4">IF(OR(F7=0,F7 = ""),"-",H7-F7)</f>
        <v>-</v>
      </c>
      <c r="I30" s="13" t="str">
        <f t="shared" ref="I30:I41" si="5">IF(I7-G7=0,"-",I7-G7)</f>
        <v>-</v>
      </c>
      <c r="J30" s="22" t="str">
        <f t="shared" ref="J30:J41" si="6">IF(OR(H7=0,H7 = ""),"-",J7-H7)</f>
        <v>-</v>
      </c>
      <c r="K30" s="13" t="str">
        <f t="shared" ref="K30:K41" si="7">IF(K7-I7=0,"-",K7-I7)</f>
        <v>-</v>
      </c>
      <c r="L30" s="22" t="str">
        <f t="shared" ref="L30:L41" si="8">IF(OR(J7=0,J7 = ""),"-",L7-J7)</f>
        <v>-</v>
      </c>
      <c r="M30" s="13" t="str">
        <f t="shared" ref="M30:M41" si="9">IF(M7-K7=0,"-",M7-K7)</f>
        <v>-</v>
      </c>
      <c r="N30" s="22" t="str">
        <f t="shared" ref="N30:N41" si="10">IF(OR(L7=0,L7 = ""),"-",N7-L7)</f>
        <v>-</v>
      </c>
      <c r="O30" s="13">
        <f t="shared" ref="O30:O41" si="11">IF(O7-M7=0,"-",O7-M7)</f>
        <v>1.1064291098588374E-2</v>
      </c>
      <c r="P30" s="14">
        <f t="shared" ref="P30:P41" si="12">IF(OR(N7=0,N7 = ""),"-",P7-N7)</f>
        <v>-3.1634722585492381E-2</v>
      </c>
      <c r="Q30" s="13">
        <f t="shared" ref="Q30:Q41" si="13">IF(Q7-O7=0,"-",Q7-O7)</f>
        <v>-7.5382272945782855E-2</v>
      </c>
      <c r="R30" s="14">
        <f t="shared" ref="R30:R41" si="14">IF(OR(P7=0,P7 = ""),"-",R7-P7)</f>
        <v>-3.3047558349104111E-3</v>
      </c>
      <c r="S30" s="13">
        <f t="shared" ref="S30:S41" si="15">IF(S7-Q7=0,"-",S7-Q7)</f>
        <v>-7.8748914485702037E-3</v>
      </c>
      <c r="T30" s="22">
        <f t="shared" ref="T30:T41" si="16">IF(OR(R7=0,R7 = ""),"-",T7-R7)</f>
        <v>0</v>
      </c>
      <c r="U30" s="13" t="str">
        <f t="shared" ref="U30:U41" si="17">IF(U7-S7=0,"-",U7-S7)</f>
        <v>-</v>
      </c>
      <c r="V30" s="22">
        <f t="shared" ref="V30:V41" si="18">IF(OR(R7=0,R7 = ""),"-",V7-R7)</f>
        <v>7.5800831066554775E-3</v>
      </c>
      <c r="W30" s="13">
        <f t="shared" ref="W30:W41" si="19">IF(W7-S7=0,"-",W7-S7)</f>
        <v>1.8062554275714252E-2</v>
      </c>
      <c r="X30" s="22">
        <f t="shared" ref="X30:X41" si="20">IF(OR(T7=0,T7 = ""),"-",X7-T7)</f>
        <v>3.3310071945661379E-3</v>
      </c>
      <c r="Y30" s="13">
        <f t="shared" ref="Y30:Y41" si="21">IF(Y7-U7=0,"-",Y7-U7)</f>
        <v>7.9374457242846613E-3</v>
      </c>
      <c r="Z30" s="14">
        <f t="shared" ref="Z30:Z41" si="22">IF(OR(X7=0,X7 = ""),"-",Z7-X7)</f>
        <v>0</v>
      </c>
      <c r="AA30" s="13" t="str">
        <f t="shared" ref="AA30:AA41" si="23">IF(AA7-Y7=0,"-",AA7-Y7)</f>
        <v>-</v>
      </c>
      <c r="AB30" s="14">
        <f t="shared" ref="AB30:AB41" si="24">IF(OR(Z7=0,Z7 = ""),"-",AB7-Z7)</f>
        <v>-1.6002396333589797E-3</v>
      </c>
      <c r="AC30" s="13">
        <f t="shared" ref="AC30:AC41" si="25">IF(AC7-AA7=0,"-",AC7-AA7)</f>
        <v>-3.8132055842919899E-3</v>
      </c>
      <c r="AD30" s="14">
        <f t="shared" ref="AD30:AD41" si="26">IF(OR(AB7=0,AB7 = ""),"-",AD7-AB7)</f>
        <v>0</v>
      </c>
      <c r="AE30" s="13" t="str">
        <f t="shared" ref="AE30:AE41" si="27">IF(AE7-AC7=0,"-",AE7-AC7)</f>
        <v>-</v>
      </c>
      <c r="AF30" s="22">
        <f t="shared" ref="AF30:AF41" si="28">IF(OR(AD7=0,AD7 = ""),"-",AF7-AD7)</f>
        <v>-4.1965731927773309E-4</v>
      </c>
      <c r="AG30" s="13">
        <f t="shared" ref="AG30:AG41" si="29">IF(AG7-AE7=0,"-",AG7-AE7)</f>
        <v>-9.9999999999988987E-4</v>
      </c>
      <c r="AH30" s="14">
        <f t="shared" ref="AH30:AH41" si="30">IF(OR(AF7=0,AF7 = ""),"-",AH7-AF7)</f>
        <v>0</v>
      </c>
      <c r="AI30" s="13" t="str">
        <f t="shared" ref="AI30:AI41" si="31">IF(AI7-AG7=0,"-",AI7-AG7)</f>
        <v>-</v>
      </c>
      <c r="AJ30" s="14">
        <f t="shared" ref="AJ30:AJ41" si="32">IF(OR(AH7=0,AH7 = ""),"-",AJ7-AH7)</f>
        <v>-4.1965731927795513E-4</v>
      </c>
      <c r="AK30" s="13">
        <f t="shared" ref="AK30:AK41" si="33">IF(AK7-AI7=0,"-",AK7-AI7)</f>
        <v>-1.0000000000004866E-3</v>
      </c>
      <c r="AL30" s="14">
        <f t="shared" ref="AL30:AL41" si="34">IF(OR(AJ7=0,AJ7 = ""),"-",AL7-AJ7)</f>
        <v>0</v>
      </c>
      <c r="AM30" s="13" t="str">
        <f t="shared" ref="AM30:AM41" si="35">IF(AM7-AK7=0,"-",AM7-AK7)</f>
        <v>-</v>
      </c>
      <c r="AN30" s="22">
        <f t="shared" ref="AN30:AN41" si="36">IF(OR(AL7=0,AL7 = ""),"-",AN7-AL7)</f>
        <v>-4.5632497286824947E-3</v>
      </c>
      <c r="AO30" s="13">
        <f t="shared" ref="AO30:AO41" si="37">IF(AO7-AM7=0,"-",AO7-AM7)</f>
        <v>-1.0713803574747466E-2</v>
      </c>
      <c r="AP30" s="22">
        <f t="shared" ref="AP30:AP41" si="38">IF(OR(AN7=0,AN7 = ""),"-",AP7-AN7)</f>
        <v>0.11227035955303477</v>
      </c>
      <c r="AQ30" s="13">
        <f t="shared" ref="AQ30:AQ41" si="39">IF(AQ7-AO7=0,"-",AQ7-AO7)</f>
        <v>0.2669999999999999</v>
      </c>
    </row>
    <row r="31" spans="2:48" x14ac:dyDescent="0.25">
      <c r="B31" s="5" t="s">
        <v>15</v>
      </c>
      <c r="D31" s="27"/>
      <c r="E31" s="28"/>
      <c r="F31" s="23" t="str">
        <f t="shared" si="2"/>
        <v>-</v>
      </c>
      <c r="G31" s="15" t="str">
        <f t="shared" si="3"/>
        <v>-</v>
      </c>
      <c r="H31" s="23" t="str">
        <f t="shared" si="4"/>
        <v>-</v>
      </c>
      <c r="I31" s="15" t="str">
        <f t="shared" si="5"/>
        <v>-</v>
      </c>
      <c r="J31" s="23" t="str">
        <f t="shared" si="6"/>
        <v>-</v>
      </c>
      <c r="K31" s="15" t="str">
        <f t="shared" si="7"/>
        <v>-</v>
      </c>
      <c r="L31" s="23" t="str">
        <f t="shared" si="8"/>
        <v>-</v>
      </c>
      <c r="M31" s="15" t="str">
        <f t="shared" si="9"/>
        <v>-</v>
      </c>
      <c r="N31" s="23" t="str">
        <f t="shared" si="10"/>
        <v>-</v>
      </c>
      <c r="O31" s="15">
        <f t="shared" si="11"/>
        <v>1.2014782839433353E-2</v>
      </c>
      <c r="P31" s="16">
        <f t="shared" si="12"/>
        <v>-2.7712149166232547E-2</v>
      </c>
      <c r="Q31" s="15">
        <f t="shared" si="13"/>
        <v>-5.1873885198258564E-2</v>
      </c>
      <c r="R31" s="16">
        <f t="shared" si="14"/>
        <v>-2.9437055430393544E-3</v>
      </c>
      <c r="S31" s="15">
        <f t="shared" si="15"/>
        <v>-5.5102706932295895E-3</v>
      </c>
      <c r="T31" s="23">
        <f t="shared" si="16"/>
        <v>0</v>
      </c>
      <c r="U31" s="15" t="str">
        <f t="shared" si="17"/>
        <v>-</v>
      </c>
      <c r="V31" s="23">
        <f t="shared" si="18"/>
        <v>-1.1655091306269405E-2</v>
      </c>
      <c r="W31" s="15">
        <f t="shared" si="19"/>
        <v>-2.1816960668404099E-2</v>
      </c>
      <c r="X31" s="23">
        <f t="shared" si="20"/>
        <v>-6.1872805197376035E-3</v>
      </c>
      <c r="Y31" s="15">
        <f t="shared" si="21"/>
        <v>-1.1581861711446775E-2</v>
      </c>
      <c r="Z31" s="16">
        <f t="shared" si="22"/>
        <v>0</v>
      </c>
      <c r="AA31" s="15" t="str">
        <f t="shared" si="23"/>
        <v>-</v>
      </c>
      <c r="AB31" s="16">
        <f t="shared" si="24"/>
        <v>-1.9750054973199926E-4</v>
      </c>
      <c r="AC31" s="15">
        <f t="shared" si="25"/>
        <v>-3.6969780950357051E-4</v>
      </c>
      <c r="AD31" s="16">
        <f t="shared" si="26"/>
        <v>0</v>
      </c>
      <c r="AE31" s="15" t="str">
        <f t="shared" si="27"/>
        <v>-</v>
      </c>
      <c r="AF31" s="23">
        <f t="shared" si="28"/>
        <v>1.4423458534245093E-3</v>
      </c>
      <c r="AG31" s="15">
        <f t="shared" si="29"/>
        <v>2.6999018649875792E-3</v>
      </c>
      <c r="AH31" s="16">
        <f t="shared" si="30"/>
        <v>0</v>
      </c>
      <c r="AI31" s="15" t="str">
        <f t="shared" si="31"/>
        <v>-</v>
      </c>
      <c r="AJ31" s="16">
        <f t="shared" si="32"/>
        <v>3.2985430511708325E-3</v>
      </c>
      <c r="AK31" s="15">
        <f t="shared" si="33"/>
        <v>6.1744847911848824E-3</v>
      </c>
      <c r="AL31" s="16">
        <f t="shared" si="34"/>
        <v>0</v>
      </c>
      <c r="AM31" s="15" t="str">
        <f t="shared" si="35"/>
        <v>-</v>
      </c>
      <c r="AN31" s="23">
        <f t="shared" si="36"/>
        <v>-1.6913588102536181E-2</v>
      </c>
      <c r="AO31" s="15">
        <f t="shared" si="37"/>
        <v>-3.2903687703176254E-2</v>
      </c>
      <c r="AP31" s="23">
        <f t="shared" si="38"/>
        <v>0.11554723456027727</v>
      </c>
      <c r="AQ31" s="15">
        <f t="shared" si="39"/>
        <v>0.21964816323556402</v>
      </c>
    </row>
    <row r="32" spans="2:48" x14ac:dyDescent="0.25">
      <c r="B32" s="5" t="s">
        <v>16</v>
      </c>
      <c r="D32" s="27"/>
      <c r="E32" s="28"/>
      <c r="F32" s="23" t="str">
        <f t="shared" si="2"/>
        <v>-</v>
      </c>
      <c r="G32" s="15" t="str">
        <f t="shared" si="3"/>
        <v>-</v>
      </c>
      <c r="H32" s="23" t="str">
        <f t="shared" si="4"/>
        <v>-</v>
      </c>
      <c r="I32" s="15" t="str">
        <f t="shared" si="5"/>
        <v>-</v>
      </c>
      <c r="J32" s="23" t="str">
        <f t="shared" si="6"/>
        <v>-</v>
      </c>
      <c r="K32" s="15" t="str">
        <f t="shared" si="7"/>
        <v>-</v>
      </c>
      <c r="L32" s="23" t="str">
        <f t="shared" si="8"/>
        <v>-</v>
      </c>
      <c r="M32" s="15" t="str">
        <f t="shared" si="9"/>
        <v>-</v>
      </c>
      <c r="N32" s="23" t="str">
        <f t="shared" si="10"/>
        <v>-</v>
      </c>
      <c r="O32" s="15">
        <f t="shared" si="11"/>
        <v>-1.3999999999999933E-2</v>
      </c>
      <c r="P32" s="16">
        <f t="shared" si="12"/>
        <v>3.6613272311212919E-2</v>
      </c>
      <c r="Q32" s="15">
        <f t="shared" si="13"/>
        <v>1.5999999999999976E-2</v>
      </c>
      <c r="R32" s="16">
        <f t="shared" si="14"/>
        <v>-9.1533180778033962E-3</v>
      </c>
      <c r="S32" s="15">
        <f t="shared" si="15"/>
        <v>-4.0000000000000122E-3</v>
      </c>
      <c r="T32" s="23">
        <f t="shared" si="16"/>
        <v>0</v>
      </c>
      <c r="U32" s="15" t="str">
        <f t="shared" si="17"/>
        <v>-</v>
      </c>
      <c r="V32" s="23">
        <f t="shared" si="18"/>
        <v>9.1533180778033962E-3</v>
      </c>
      <c r="W32" s="15">
        <f t="shared" si="19"/>
        <v>4.0000000000000122E-3</v>
      </c>
      <c r="X32" s="23">
        <f t="shared" si="20"/>
        <v>-2.2883295194506825E-3</v>
      </c>
      <c r="Y32" s="15">
        <f t="shared" si="21"/>
        <v>-9.9999999999998441E-4</v>
      </c>
      <c r="Z32" s="16">
        <f t="shared" si="22"/>
        <v>0</v>
      </c>
      <c r="AA32" s="15" t="str">
        <f t="shared" si="23"/>
        <v>-</v>
      </c>
      <c r="AB32" s="16">
        <f t="shared" si="24"/>
        <v>-2.2883295194507935E-3</v>
      </c>
      <c r="AC32" s="15">
        <f t="shared" si="25"/>
        <v>-9.9999999999998484E-4</v>
      </c>
      <c r="AD32" s="16">
        <f t="shared" si="26"/>
        <v>0</v>
      </c>
      <c r="AE32" s="15" t="str">
        <f t="shared" si="27"/>
        <v>-</v>
      </c>
      <c r="AF32" s="23">
        <f t="shared" si="28"/>
        <v>6.8649885583524139E-2</v>
      </c>
      <c r="AG32" s="15">
        <f t="shared" si="29"/>
        <v>3.0000000000000051E-2</v>
      </c>
      <c r="AH32" s="16">
        <f t="shared" si="30"/>
        <v>0</v>
      </c>
      <c r="AI32" s="15" t="str">
        <f t="shared" si="31"/>
        <v>-</v>
      </c>
      <c r="AJ32" s="16">
        <f t="shared" si="32"/>
        <v>-3.203661327231111E-2</v>
      </c>
      <c r="AK32" s="15">
        <f t="shared" si="33"/>
        <v>-1.4000000000000004E-2</v>
      </c>
      <c r="AL32" s="16">
        <f t="shared" si="34"/>
        <v>0</v>
      </c>
      <c r="AM32" s="15" t="str">
        <f t="shared" si="35"/>
        <v>-</v>
      </c>
      <c r="AN32" s="23">
        <f t="shared" si="36"/>
        <v>-4.5766590389018091E-3</v>
      </c>
      <c r="AO32" s="15">
        <f t="shared" si="37"/>
        <v>-2.0000000000000764E-3</v>
      </c>
      <c r="AP32" s="23">
        <f t="shared" si="38"/>
        <v>0.10755148741418741</v>
      </c>
      <c r="AQ32" s="15">
        <f t="shared" si="39"/>
        <v>4.6999999999999945E-2</v>
      </c>
    </row>
    <row r="33" spans="2:43" x14ac:dyDescent="0.25">
      <c r="B33" s="5" t="s">
        <v>17</v>
      </c>
      <c r="D33" s="27"/>
      <c r="E33" s="28"/>
      <c r="F33" s="23" t="str">
        <f t="shared" si="2"/>
        <v>-</v>
      </c>
      <c r="G33" s="15" t="str">
        <f t="shared" si="3"/>
        <v>-</v>
      </c>
      <c r="H33" s="23" t="str">
        <f t="shared" si="4"/>
        <v>-</v>
      </c>
      <c r="I33" s="15" t="str">
        <f t="shared" si="5"/>
        <v>-</v>
      </c>
      <c r="J33" s="23" t="str">
        <f t="shared" si="6"/>
        <v>-</v>
      </c>
      <c r="K33" s="15" t="str">
        <f t="shared" si="7"/>
        <v>-</v>
      </c>
      <c r="L33" s="23" t="str">
        <f t="shared" si="8"/>
        <v>-</v>
      </c>
      <c r="M33" s="15" t="str">
        <f t="shared" si="9"/>
        <v>-</v>
      </c>
      <c r="N33" s="23" t="str">
        <f t="shared" si="10"/>
        <v>-</v>
      </c>
      <c r="O33" s="15">
        <f t="shared" si="11"/>
        <v>-4.3747728196770171E-3</v>
      </c>
      <c r="P33" s="16">
        <f t="shared" si="12"/>
        <v>2.5876479358314608E-2</v>
      </c>
      <c r="Q33" s="15">
        <f t="shared" si="13"/>
        <v>4.3642727325530074E-2</v>
      </c>
      <c r="R33" s="16">
        <f t="shared" si="14"/>
        <v>-3.2655628927269476E-3</v>
      </c>
      <c r="S33" s="15">
        <f t="shared" si="15"/>
        <v>-5.5076298795592518E-3</v>
      </c>
      <c r="T33" s="23">
        <f t="shared" si="16"/>
        <v>0</v>
      </c>
      <c r="U33" s="15" t="str">
        <f t="shared" si="17"/>
        <v>-</v>
      </c>
      <c r="V33" s="23">
        <f t="shared" si="18"/>
        <v>-1.2513245816182517E-2</v>
      </c>
      <c r="W33" s="15">
        <f t="shared" si="19"/>
        <v>-2.1104577927735214E-2</v>
      </c>
      <c r="X33" s="23">
        <f t="shared" si="20"/>
        <v>-5.6901858176536813E-3</v>
      </c>
      <c r="Y33" s="15">
        <f t="shared" si="21"/>
        <v>-9.596948048176325E-3</v>
      </c>
      <c r="Z33" s="16">
        <f t="shared" si="22"/>
        <v>0</v>
      </c>
      <c r="AA33" s="15" t="str">
        <f t="shared" si="23"/>
        <v>-</v>
      </c>
      <c r="AB33" s="16">
        <f t="shared" si="24"/>
        <v>3.1907748752368903E-4</v>
      </c>
      <c r="AC33" s="15">
        <f t="shared" si="25"/>
        <v>5.3814939779409099E-4</v>
      </c>
      <c r="AD33" s="16">
        <f t="shared" si="26"/>
        <v>0</v>
      </c>
      <c r="AE33" s="15" t="str">
        <f t="shared" si="27"/>
        <v>-</v>
      </c>
      <c r="AF33" s="23">
        <f t="shared" si="28"/>
        <v>-5.929161843001296E-4</v>
      </c>
      <c r="AG33" s="15">
        <f t="shared" si="29"/>
        <v>-9.9999999999955333E-4</v>
      </c>
      <c r="AH33" s="16">
        <f t="shared" si="30"/>
        <v>0</v>
      </c>
      <c r="AI33" s="15" t="str">
        <f t="shared" si="31"/>
        <v>-</v>
      </c>
      <c r="AJ33" s="16">
        <f t="shared" si="32"/>
        <v>-5.9291618430035165E-4</v>
      </c>
      <c r="AK33" s="15">
        <f t="shared" si="33"/>
        <v>-1.0000000000002125E-3</v>
      </c>
      <c r="AL33" s="16">
        <f t="shared" si="34"/>
        <v>0</v>
      </c>
      <c r="AM33" s="15" t="str">
        <f t="shared" si="35"/>
        <v>-</v>
      </c>
      <c r="AN33" s="23">
        <f t="shared" si="36"/>
        <v>-5.2498886879168705E-3</v>
      </c>
      <c r="AO33" s="15">
        <f t="shared" si="37"/>
        <v>-8.875904683619075E-3</v>
      </c>
      <c r="AP33" s="23">
        <f t="shared" si="38"/>
        <v>0.12233113719636113</v>
      </c>
      <c r="AQ33" s="15">
        <f t="shared" si="39"/>
        <v>0.2060000000000001</v>
      </c>
    </row>
    <row r="34" spans="2:43" x14ac:dyDescent="0.25">
      <c r="B34" s="5" t="s">
        <v>18</v>
      </c>
      <c r="D34" s="27"/>
      <c r="E34" s="28"/>
      <c r="F34" s="23" t="str">
        <f t="shared" si="2"/>
        <v>-</v>
      </c>
      <c r="G34" s="15" t="str">
        <f t="shared" si="3"/>
        <v>-</v>
      </c>
      <c r="H34" s="23" t="str">
        <f t="shared" si="4"/>
        <v>-</v>
      </c>
      <c r="I34" s="15" t="str">
        <f t="shared" si="5"/>
        <v>-</v>
      </c>
      <c r="J34" s="23" t="str">
        <f t="shared" si="6"/>
        <v>-</v>
      </c>
      <c r="K34" s="15" t="str">
        <f t="shared" si="7"/>
        <v>-</v>
      </c>
      <c r="L34" s="23" t="str">
        <f t="shared" si="8"/>
        <v>-</v>
      </c>
      <c r="M34" s="15" t="str">
        <f t="shared" si="9"/>
        <v>-</v>
      </c>
      <c r="N34" s="23" t="str">
        <f t="shared" si="10"/>
        <v>-</v>
      </c>
      <c r="O34" s="15">
        <f t="shared" si="11"/>
        <v>-1.1044908888784949E-2</v>
      </c>
      <c r="P34" s="16">
        <f t="shared" si="12"/>
        <v>2.9448770986908457E-2</v>
      </c>
      <c r="Q34" s="15">
        <f t="shared" si="13"/>
        <v>4.0733769881386057E-2</v>
      </c>
      <c r="R34" s="16">
        <f t="shared" si="14"/>
        <v>-4.6585018226983355E-3</v>
      </c>
      <c r="S34" s="15">
        <f t="shared" si="15"/>
        <v>-6.4436760814963814E-3</v>
      </c>
      <c r="T34" s="23">
        <f t="shared" si="16"/>
        <v>0</v>
      </c>
      <c r="U34" s="15" t="str">
        <f t="shared" si="17"/>
        <v>-</v>
      </c>
      <c r="V34" s="23">
        <f t="shared" si="18"/>
        <v>-1.8773757399711766E-2</v>
      </c>
      <c r="W34" s="15">
        <f t="shared" si="19"/>
        <v>-2.5968007767413964E-2</v>
      </c>
      <c r="X34" s="23">
        <f t="shared" si="20"/>
        <v>8.9750800257182295E-3</v>
      </c>
      <c r="Y34" s="15">
        <f t="shared" si="21"/>
        <v>1.2414400743485921E-2</v>
      </c>
      <c r="Z34" s="16">
        <f t="shared" si="22"/>
        <v>0</v>
      </c>
      <c r="AA34" s="15" t="str">
        <f t="shared" si="23"/>
        <v>-</v>
      </c>
      <c r="AB34" s="16">
        <f t="shared" si="24"/>
        <v>2.0721757283592712E-3</v>
      </c>
      <c r="AC34" s="15">
        <f t="shared" si="25"/>
        <v>2.8662496411246616E-3</v>
      </c>
      <c r="AD34" s="16">
        <f t="shared" si="26"/>
        <v>0</v>
      </c>
      <c r="AE34" s="15" t="str">
        <f t="shared" si="27"/>
        <v>-</v>
      </c>
      <c r="AF34" s="23">
        <f t="shared" si="28"/>
        <v>5.7352252392250946E-4</v>
      </c>
      <c r="AG34" s="15">
        <f t="shared" si="29"/>
        <v>7.9330083152319431E-4</v>
      </c>
      <c r="AH34" s="16">
        <f t="shared" si="30"/>
        <v>0</v>
      </c>
      <c r="AI34" s="15" t="str">
        <f t="shared" si="31"/>
        <v>-</v>
      </c>
      <c r="AJ34" s="16">
        <f t="shared" si="32"/>
        <v>-2.7666100925967108E-3</v>
      </c>
      <c r="AK34" s="15">
        <f t="shared" si="33"/>
        <v>-3.8267966739073955E-3</v>
      </c>
      <c r="AL34" s="16">
        <f t="shared" si="34"/>
        <v>0</v>
      </c>
      <c r="AM34" s="15" t="str">
        <f t="shared" si="35"/>
        <v>-</v>
      </c>
      <c r="AN34" s="23">
        <f t="shared" si="36"/>
        <v>3.7383683774711907E-2</v>
      </c>
      <c r="AO34" s="15">
        <f t="shared" si="37"/>
        <v>4.8334549052191297E-2</v>
      </c>
      <c r="AP34" s="23">
        <f t="shared" si="38"/>
        <v>0.13138215583647961</v>
      </c>
      <c r="AQ34" s="15">
        <f t="shared" si="39"/>
        <v>0.17469561224171998</v>
      </c>
    </row>
    <row r="35" spans="2:43" x14ac:dyDescent="0.25">
      <c r="B35" s="5" t="s">
        <v>19</v>
      </c>
      <c r="D35" s="27"/>
      <c r="E35" s="28"/>
      <c r="F35" s="23" t="str">
        <f t="shared" si="2"/>
        <v>-</v>
      </c>
      <c r="G35" s="15" t="str">
        <f t="shared" si="3"/>
        <v>-</v>
      </c>
      <c r="H35" s="23" t="str">
        <f t="shared" si="4"/>
        <v>-</v>
      </c>
      <c r="I35" s="15" t="str">
        <f t="shared" si="5"/>
        <v>-</v>
      </c>
      <c r="J35" s="23" t="str">
        <f t="shared" si="6"/>
        <v>-</v>
      </c>
      <c r="K35" s="15" t="str">
        <f t="shared" si="7"/>
        <v>-</v>
      </c>
      <c r="L35" s="23" t="str">
        <f t="shared" si="8"/>
        <v>-</v>
      </c>
      <c r="M35" s="15" t="str">
        <f t="shared" si="9"/>
        <v>-</v>
      </c>
      <c r="N35" s="23" t="str">
        <f t="shared" si="10"/>
        <v>-</v>
      </c>
      <c r="O35" s="15">
        <f t="shared" si="11"/>
        <v>-9.0000000000000253E-3</v>
      </c>
      <c r="P35" s="16">
        <f t="shared" si="12"/>
        <v>3.488372093023262E-2</v>
      </c>
      <c r="Q35" s="15">
        <f t="shared" si="13"/>
        <v>9.0000000000000253E-3</v>
      </c>
      <c r="R35" s="16" t="str">
        <f t="shared" si="14"/>
        <v>-</v>
      </c>
      <c r="S35" s="15">
        <f t="shared" si="15"/>
        <v>-2.0000000000000026E-3</v>
      </c>
      <c r="T35" s="23">
        <f t="shared" si="16"/>
        <v>0</v>
      </c>
      <c r="U35" s="15" t="str">
        <f t="shared" si="17"/>
        <v>-</v>
      </c>
      <c r="V35" s="23">
        <f t="shared" si="18"/>
        <v>7.7519379844961378E-3</v>
      </c>
      <c r="W35" s="15">
        <f t="shared" si="19"/>
        <v>2.0000000000000026E-3</v>
      </c>
      <c r="X35" s="23">
        <f t="shared" si="20"/>
        <v>-3.8759689922480689E-3</v>
      </c>
      <c r="Y35" s="15">
        <f t="shared" si="21"/>
        <v>-1.0000000000000152E-3</v>
      </c>
      <c r="Z35" s="16">
        <f t="shared" si="22"/>
        <v>0</v>
      </c>
      <c r="AA35" s="15" t="str">
        <f t="shared" si="23"/>
        <v>-</v>
      </c>
      <c r="AB35" s="16">
        <f t="shared" si="24"/>
        <v>0</v>
      </c>
      <c r="AC35" s="15" t="str">
        <f t="shared" si="25"/>
        <v>-</v>
      </c>
      <c r="AD35" s="16">
        <f t="shared" si="26"/>
        <v>0</v>
      </c>
      <c r="AE35" s="15" t="str">
        <f t="shared" si="27"/>
        <v>-</v>
      </c>
      <c r="AF35" s="23">
        <f t="shared" si="28"/>
        <v>-7.7519379844961378E-3</v>
      </c>
      <c r="AG35" s="15">
        <f t="shared" si="29"/>
        <v>-2.0000000000000022E-3</v>
      </c>
      <c r="AH35" s="16">
        <f t="shared" si="30"/>
        <v>0</v>
      </c>
      <c r="AI35" s="15" t="str">
        <f t="shared" si="31"/>
        <v>-</v>
      </c>
      <c r="AJ35" s="16">
        <f t="shared" si="32"/>
        <v>-4.2635658914728758E-2</v>
      </c>
      <c r="AK35" s="15">
        <f t="shared" si="33"/>
        <v>-1.1000000000000001E-2</v>
      </c>
      <c r="AL35" s="16">
        <f t="shared" si="34"/>
        <v>0</v>
      </c>
      <c r="AM35" s="15" t="str">
        <f t="shared" si="35"/>
        <v>-</v>
      </c>
      <c r="AN35" s="23">
        <f t="shared" si="36"/>
        <v>-3.8759689922480689E-3</v>
      </c>
      <c r="AO35" s="15">
        <f t="shared" si="37"/>
        <v>-1.0000000000000078E-3</v>
      </c>
      <c r="AP35" s="23">
        <f t="shared" si="38"/>
        <v>8.5271317829457516E-2</v>
      </c>
      <c r="AQ35" s="15">
        <f t="shared" si="39"/>
        <v>2.2000000000000013E-2</v>
      </c>
    </row>
    <row r="36" spans="2:43" x14ac:dyDescent="0.25">
      <c r="B36" s="5" t="s">
        <v>20</v>
      </c>
      <c r="D36" s="27"/>
      <c r="E36" s="28"/>
      <c r="F36" s="23" t="str">
        <f t="shared" si="2"/>
        <v>-</v>
      </c>
      <c r="G36" s="15" t="str">
        <f t="shared" si="3"/>
        <v>-</v>
      </c>
      <c r="H36" s="23" t="str">
        <f t="shared" si="4"/>
        <v>-</v>
      </c>
      <c r="I36" s="15" t="str">
        <f t="shared" si="5"/>
        <v>-</v>
      </c>
      <c r="J36" s="23" t="str">
        <f t="shared" si="6"/>
        <v>-</v>
      </c>
      <c r="K36" s="15" t="str">
        <f t="shared" si="7"/>
        <v>-</v>
      </c>
      <c r="L36" s="23" t="str">
        <f t="shared" si="8"/>
        <v>-</v>
      </c>
      <c r="M36" s="15" t="str">
        <f t="shared" si="9"/>
        <v>-</v>
      </c>
      <c r="N36" s="23" t="str">
        <f t="shared" si="10"/>
        <v>-</v>
      </c>
      <c r="O36" s="15">
        <f t="shared" si="11"/>
        <v>-1.3878708283358424E-2</v>
      </c>
      <c r="P36" s="16">
        <f t="shared" si="12"/>
        <v>2.3745838751816017E-2</v>
      </c>
      <c r="Q36" s="15">
        <f t="shared" si="13"/>
        <v>3.4322928565536419E-2</v>
      </c>
      <c r="R36" s="16">
        <f t="shared" si="14"/>
        <v>-4.8169673419131698E-3</v>
      </c>
      <c r="S36" s="15">
        <f t="shared" si="15"/>
        <v>-6.9625852220680916E-3</v>
      </c>
      <c r="T36" s="23">
        <f t="shared" si="16"/>
        <v>0</v>
      </c>
      <c r="U36" s="15" t="str">
        <f t="shared" si="17"/>
        <v>-</v>
      </c>
      <c r="V36" s="23">
        <f t="shared" si="18"/>
        <v>-2.4590968600821883E-2</v>
      </c>
      <c r="W36" s="15">
        <f t="shared" si="19"/>
        <v>-3.5544503921926596E-2</v>
      </c>
      <c r="X36" s="23">
        <f t="shared" si="20"/>
        <v>3.4342242426488312E-3</v>
      </c>
      <c r="Y36" s="15">
        <f t="shared" si="21"/>
        <v>4.9639279787266465E-3</v>
      </c>
      <c r="Z36" s="16">
        <f t="shared" si="22"/>
        <v>0</v>
      </c>
      <c r="AA36" s="15" t="str">
        <f t="shared" si="23"/>
        <v>-</v>
      </c>
      <c r="AB36" s="16">
        <f t="shared" si="24"/>
        <v>2.2289283257714843E-3</v>
      </c>
      <c r="AC36" s="15">
        <f t="shared" si="25"/>
        <v>3.2217580731824479E-3</v>
      </c>
      <c r="AD36" s="16">
        <f t="shared" si="26"/>
        <v>0</v>
      </c>
      <c r="AE36" s="15" t="str">
        <f t="shared" si="27"/>
        <v>-</v>
      </c>
      <c r="AF36" s="23">
        <f t="shared" si="28"/>
        <v>-1.6259353318692771E-3</v>
      </c>
      <c r="AG36" s="15">
        <f t="shared" si="29"/>
        <v>-2.3501743960786838E-3</v>
      </c>
      <c r="AH36" s="16">
        <f t="shared" si="30"/>
        <v>0</v>
      </c>
      <c r="AI36" s="15" t="str">
        <f t="shared" si="31"/>
        <v>-</v>
      </c>
      <c r="AJ36" s="16">
        <f t="shared" si="32"/>
        <v>-1.9759006373127885E-3</v>
      </c>
      <c r="AK36" s="15">
        <f t="shared" si="33"/>
        <v>-2.856024465419181E-3</v>
      </c>
      <c r="AL36" s="16">
        <f t="shared" si="34"/>
        <v>0</v>
      </c>
      <c r="AM36" s="15" t="str">
        <f t="shared" si="35"/>
        <v>-</v>
      </c>
      <c r="AN36" s="23">
        <f t="shared" si="36"/>
        <v>-4.6328428273774147E-3</v>
      </c>
      <c r="AO36" s="15">
        <f t="shared" si="37"/>
        <v>-6.7025240873515666E-3</v>
      </c>
      <c r="AP36" s="23">
        <f t="shared" si="38"/>
        <v>0.12484819262274716</v>
      </c>
      <c r="AQ36" s="15">
        <f t="shared" si="39"/>
        <v>0.18034689943580506</v>
      </c>
    </row>
    <row r="37" spans="2:43" x14ac:dyDescent="0.25">
      <c r="B37" s="5" t="s">
        <v>21</v>
      </c>
      <c r="D37" s="27"/>
      <c r="E37" s="28"/>
      <c r="F37" s="23" t="str">
        <f t="shared" si="2"/>
        <v>-</v>
      </c>
      <c r="G37" s="15" t="str">
        <f t="shared" si="3"/>
        <v>-</v>
      </c>
      <c r="H37" s="23" t="str">
        <f t="shared" si="4"/>
        <v>-</v>
      </c>
      <c r="I37" s="15" t="str">
        <f t="shared" si="5"/>
        <v>-</v>
      </c>
      <c r="J37" s="23" t="str">
        <f t="shared" si="6"/>
        <v>-</v>
      </c>
      <c r="K37" s="15" t="str">
        <f t="shared" si="7"/>
        <v>-</v>
      </c>
      <c r="L37" s="23" t="str">
        <f t="shared" si="8"/>
        <v>-</v>
      </c>
      <c r="M37" s="15" t="str">
        <f t="shared" si="9"/>
        <v>-</v>
      </c>
      <c r="N37" s="23" t="str">
        <f t="shared" si="10"/>
        <v>-</v>
      </c>
      <c r="O37" s="15">
        <f t="shared" si="11"/>
        <v>-8.7260334965920359E-3</v>
      </c>
      <c r="P37" s="16">
        <f t="shared" si="12"/>
        <v>3.1216089318874429E-2</v>
      </c>
      <c r="Q37" s="15">
        <f t="shared" si="13"/>
        <v>3.6647977531938464E-2</v>
      </c>
      <c r="R37" s="16">
        <f t="shared" si="14"/>
        <v>1.0885317701254227E-2</v>
      </c>
      <c r="S37" s="15">
        <f t="shared" si="15"/>
        <v>1.2779463643524828E-2</v>
      </c>
      <c r="T37" s="23">
        <f t="shared" si="16"/>
        <v>0</v>
      </c>
      <c r="U37" s="15" t="str">
        <f t="shared" si="17"/>
        <v>-</v>
      </c>
      <c r="V37" s="23">
        <f t="shared" si="18"/>
        <v>-2.4914063281305854E-2</v>
      </c>
      <c r="W37" s="15">
        <f t="shared" si="19"/>
        <v>-2.924934068568694E-2</v>
      </c>
      <c r="X37" s="23">
        <f t="shared" si="20"/>
        <v>5.1562031216469961E-3</v>
      </c>
      <c r="Y37" s="15">
        <f t="shared" si="21"/>
        <v>6.0534301469330407E-3</v>
      </c>
      <c r="Z37" s="16">
        <f t="shared" si="22"/>
        <v>0</v>
      </c>
      <c r="AA37" s="15" t="str">
        <f t="shared" si="23"/>
        <v>-</v>
      </c>
      <c r="AB37" s="16">
        <f t="shared" si="24"/>
        <v>8.0207604114508335E-3</v>
      </c>
      <c r="AC37" s="15">
        <f t="shared" si="25"/>
        <v>9.4164468952291427E-3</v>
      </c>
      <c r="AD37" s="16">
        <f t="shared" si="26"/>
        <v>0</v>
      </c>
      <c r="AE37" s="15" t="str">
        <f t="shared" si="27"/>
        <v>-</v>
      </c>
      <c r="AF37" s="23">
        <f t="shared" si="28"/>
        <v>-1.7187343738824801E-3</v>
      </c>
      <c r="AG37" s="15">
        <f t="shared" si="29"/>
        <v>-2.0178100489778167E-3</v>
      </c>
      <c r="AH37" s="16">
        <f t="shared" si="30"/>
        <v>0</v>
      </c>
      <c r="AI37" s="15" t="str">
        <f t="shared" si="31"/>
        <v>-</v>
      </c>
      <c r="AJ37" s="16">
        <f t="shared" si="32"/>
        <v>-3.0979170388734101E-3</v>
      </c>
      <c r="AK37" s="15">
        <f t="shared" si="33"/>
        <v>-3.6369832517041747E-3</v>
      </c>
      <c r="AL37" s="16">
        <f t="shared" si="34"/>
        <v>0</v>
      </c>
      <c r="AM37" s="15" t="str">
        <f t="shared" si="35"/>
        <v>-</v>
      </c>
      <c r="AN37" s="23" t="e">
        <f t="shared" si="36"/>
        <v>#VALUE!</v>
      </c>
      <c r="AO37" s="15">
        <f t="shared" si="37"/>
        <v>-5.0516491420351452E-2</v>
      </c>
      <c r="AP37" s="23" t="str">
        <f t="shared" si="38"/>
        <v>-</v>
      </c>
      <c r="AQ37" s="15" t="str">
        <f t="shared" si="39"/>
        <v>-</v>
      </c>
    </row>
    <row r="38" spans="2:43" x14ac:dyDescent="0.25">
      <c r="B38" s="5" t="s">
        <v>22</v>
      </c>
      <c r="D38" s="27"/>
      <c r="E38" s="28"/>
      <c r="F38" s="23" t="str">
        <f t="shared" si="2"/>
        <v>-</v>
      </c>
      <c r="G38" s="15" t="str">
        <f t="shared" si="3"/>
        <v>-</v>
      </c>
      <c r="H38" s="23" t="str">
        <f t="shared" si="4"/>
        <v>-</v>
      </c>
      <c r="I38" s="15" t="str">
        <f t="shared" si="5"/>
        <v>-</v>
      </c>
      <c r="J38" s="23" t="str">
        <f t="shared" si="6"/>
        <v>-</v>
      </c>
      <c r="K38" s="15" t="str">
        <f t="shared" si="7"/>
        <v>-</v>
      </c>
      <c r="L38" s="23" t="str">
        <f t="shared" si="8"/>
        <v>-</v>
      </c>
      <c r="M38" s="15" t="str">
        <f t="shared" si="9"/>
        <v>-</v>
      </c>
      <c r="N38" s="23" t="str">
        <f t="shared" si="10"/>
        <v>-</v>
      </c>
      <c r="O38" s="15">
        <f t="shared" si="11"/>
        <v>1.9452097867539091E-2</v>
      </c>
      <c r="P38" s="16">
        <f t="shared" si="12"/>
        <v>-4.4072770835740127E-2</v>
      </c>
      <c r="Q38" s="15">
        <f t="shared" si="13"/>
        <v>-6.1155684983553817E-2</v>
      </c>
      <c r="R38" s="16">
        <f t="shared" si="14"/>
        <v>1.4703965281154585E-2</v>
      </c>
      <c r="S38" s="15">
        <f t="shared" si="15"/>
        <v>2.0403325039282234E-2</v>
      </c>
      <c r="T38" s="23">
        <f t="shared" si="16"/>
        <v>1.5412522658686534E-5</v>
      </c>
      <c r="U38" s="15">
        <f t="shared" si="17"/>
        <v>2.1386524210780661E-5</v>
      </c>
      <c r="V38" s="23">
        <f t="shared" si="18"/>
        <v>-1.3226385467109081E-2</v>
      </c>
      <c r="W38" s="15">
        <f t="shared" si="19"/>
        <v>-1.8353024957569481E-2</v>
      </c>
      <c r="X38" s="23">
        <f t="shared" si="20"/>
        <v>-1.5716588834541523E-2</v>
      </c>
      <c r="Y38" s="15">
        <f t="shared" si="21"/>
        <v>-2.1808448562571969E-2</v>
      </c>
      <c r="Z38" s="16">
        <f t="shared" si="22"/>
        <v>-5.6147611898427208E-4</v>
      </c>
      <c r="AA38" s="15">
        <f t="shared" si="23"/>
        <v>-7.7910818873545146E-4</v>
      </c>
      <c r="AB38" s="16">
        <f t="shared" si="24"/>
        <v>1.816934422392058E-3</v>
      </c>
      <c r="AC38" s="15">
        <f t="shared" si="25"/>
        <v>2.521190909137723E-3</v>
      </c>
      <c r="AD38" s="16">
        <f t="shared" si="26"/>
        <v>0</v>
      </c>
      <c r="AE38" s="15" t="str">
        <f t="shared" si="27"/>
        <v>-</v>
      </c>
      <c r="AF38" s="23">
        <f t="shared" si="28"/>
        <v>-2.415442225181974E-3</v>
      </c>
      <c r="AG38" s="15">
        <f t="shared" si="29"/>
        <v>-3.3516845212601953E-3</v>
      </c>
      <c r="AH38" s="16">
        <f t="shared" si="30"/>
        <v>1.5412522658797556E-5</v>
      </c>
      <c r="AI38" s="15">
        <f t="shared" si="31"/>
        <v>2.1386524210964541E-5</v>
      </c>
      <c r="AJ38" s="16">
        <f t="shared" si="32"/>
        <v>-2.2322116451281016E-3</v>
      </c>
      <c r="AK38" s="15">
        <f t="shared" si="33"/>
        <v>-3.0974324871667486E-3</v>
      </c>
      <c r="AL38" s="16">
        <f t="shared" si="34"/>
        <v>0</v>
      </c>
      <c r="AM38" s="15" t="str">
        <f t="shared" si="35"/>
        <v>-</v>
      </c>
      <c r="AN38" s="23">
        <f t="shared" si="36"/>
        <v>-2.4621035372751177E-2</v>
      </c>
      <c r="AO38" s="15">
        <f t="shared" si="37"/>
        <v>-3.6394990681953523E-2</v>
      </c>
      <c r="AP38" s="23">
        <f t="shared" si="38"/>
        <v>0.12384256618371503</v>
      </c>
      <c r="AQ38" s="15">
        <f t="shared" si="39"/>
        <v>0.17652313275471146</v>
      </c>
    </row>
    <row r="39" spans="2:43" x14ac:dyDescent="0.25">
      <c r="B39" s="5" t="s">
        <v>23</v>
      </c>
      <c r="D39" s="27"/>
      <c r="E39" s="28"/>
      <c r="F39" s="23" t="str">
        <f t="shared" si="2"/>
        <v>-</v>
      </c>
      <c r="G39" s="15" t="str">
        <f t="shared" si="3"/>
        <v>-</v>
      </c>
      <c r="H39" s="23" t="str">
        <f t="shared" si="4"/>
        <v>-</v>
      </c>
      <c r="I39" s="15" t="str">
        <f t="shared" si="5"/>
        <v>-</v>
      </c>
      <c r="J39" s="23" t="str">
        <f t="shared" si="6"/>
        <v>-</v>
      </c>
      <c r="K39" s="15" t="str">
        <f t="shared" si="7"/>
        <v>-</v>
      </c>
      <c r="L39" s="23" t="str">
        <f t="shared" si="8"/>
        <v>-</v>
      </c>
      <c r="M39" s="15" t="str">
        <f t="shared" si="9"/>
        <v>-</v>
      </c>
      <c r="N39" s="23" t="str">
        <f t="shared" si="10"/>
        <v>-</v>
      </c>
      <c r="O39" s="15">
        <f t="shared" si="11"/>
        <v>-2.4871789630789773E-2</v>
      </c>
      <c r="P39" s="16">
        <f t="shared" si="12"/>
        <v>4.1386703056685237E-2</v>
      </c>
      <c r="Q39" s="15">
        <f t="shared" si="13"/>
        <v>6.5917374747075402E-2</v>
      </c>
      <c r="R39" s="16">
        <f t="shared" si="14"/>
        <v>-5.1446455640407063E-3</v>
      </c>
      <c r="S39" s="15">
        <f t="shared" si="15"/>
        <v>-8.1939730526803256E-3</v>
      </c>
      <c r="T39" s="23">
        <f t="shared" si="16"/>
        <v>1.3407545168142576E-4</v>
      </c>
      <c r="U39" s="15">
        <f t="shared" si="17"/>
        <v>2.1354447540227611E-4</v>
      </c>
      <c r="V39" s="23">
        <f t="shared" si="18"/>
        <v>1.1956554435807343E-2</v>
      </c>
      <c r="W39" s="15">
        <f t="shared" si="19"/>
        <v>1.9043427507367178E-2</v>
      </c>
      <c r="X39" s="23">
        <f t="shared" si="20"/>
        <v>5.5998229281923884E-3</v>
      </c>
      <c r="Y39" s="15">
        <f t="shared" si="21"/>
        <v>8.9189425398142758E-3</v>
      </c>
      <c r="Z39" s="16">
        <f t="shared" si="22"/>
        <v>0</v>
      </c>
      <c r="AA39" s="15" t="str">
        <f t="shared" si="23"/>
        <v>-</v>
      </c>
      <c r="AB39" s="16">
        <f t="shared" si="24"/>
        <v>-3.2688325251248873E-3</v>
      </c>
      <c r="AC39" s="15">
        <f t="shared" si="25"/>
        <v>-5.2063305996847137E-3</v>
      </c>
      <c r="AD39" s="16">
        <f t="shared" si="26"/>
        <v>0</v>
      </c>
      <c r="AE39" s="15" t="str">
        <f t="shared" si="27"/>
        <v>-</v>
      </c>
      <c r="AF39" s="23">
        <f t="shared" si="28"/>
        <v>-4.1046009942258266E-4</v>
      </c>
      <c r="AG39" s="15">
        <f t="shared" si="29"/>
        <v>-6.5374746462171229E-4</v>
      </c>
      <c r="AH39" s="16">
        <f t="shared" si="30"/>
        <v>0</v>
      </c>
      <c r="AI39" s="15" t="str">
        <f t="shared" si="31"/>
        <v>-</v>
      </c>
      <c r="AJ39" s="16">
        <f t="shared" si="32"/>
        <v>-1.5127431045141027E-3</v>
      </c>
      <c r="AK39" s="15">
        <f t="shared" si="33"/>
        <v>-2.4093741890902701E-3</v>
      </c>
      <c r="AL39" s="16">
        <f t="shared" si="34"/>
        <v>0</v>
      </c>
      <c r="AM39" s="15" t="str">
        <f t="shared" si="35"/>
        <v>-</v>
      </c>
      <c r="AN39" s="23">
        <f t="shared" si="36"/>
        <v>2.3039710863264062E-3</v>
      </c>
      <c r="AO39" s="15">
        <f t="shared" si="37"/>
        <v>3.3999571477342019E-3</v>
      </c>
      <c r="AP39" s="23">
        <f t="shared" si="38"/>
        <v>0.11015490083444313</v>
      </c>
      <c r="AQ39" s="15">
        <f t="shared" si="39"/>
        <v>0.17418042628537261</v>
      </c>
    </row>
    <row r="40" spans="2:43" x14ac:dyDescent="0.25">
      <c r="B40" s="5" t="s">
        <v>24</v>
      </c>
      <c r="D40" s="27"/>
      <c r="E40" s="28"/>
      <c r="F40" s="23" t="str">
        <f t="shared" si="2"/>
        <v>-</v>
      </c>
      <c r="G40" s="15" t="str">
        <f t="shared" si="3"/>
        <v>-</v>
      </c>
      <c r="H40" s="23" t="str">
        <f t="shared" si="4"/>
        <v>-</v>
      </c>
      <c r="I40" s="15" t="str">
        <f t="shared" si="5"/>
        <v>-</v>
      </c>
      <c r="J40" s="23" t="str">
        <f t="shared" si="6"/>
        <v>-</v>
      </c>
      <c r="K40" s="15" t="str">
        <f t="shared" si="7"/>
        <v>-</v>
      </c>
      <c r="L40" s="23" t="str">
        <f t="shared" si="8"/>
        <v>-</v>
      </c>
      <c r="M40" s="15" t="str">
        <f t="shared" si="9"/>
        <v>-</v>
      </c>
      <c r="N40" s="23" t="str">
        <f t="shared" si="10"/>
        <v>-</v>
      </c>
      <c r="O40" s="15">
        <f t="shared" si="11"/>
        <v>-5.0070876728557798E-2</v>
      </c>
      <c r="P40" s="16">
        <f t="shared" si="12"/>
        <v>4.3126412810118753E-2</v>
      </c>
      <c r="Q40" s="15">
        <f t="shared" si="13"/>
        <v>8.3227739877134194E-2</v>
      </c>
      <c r="R40" s="16">
        <f t="shared" si="14"/>
        <v>6.3879136136959502E-3</v>
      </c>
      <c r="S40" s="15">
        <f t="shared" si="15"/>
        <v>1.2327749468501119E-2</v>
      </c>
      <c r="T40" s="23">
        <f t="shared" si="16"/>
        <v>5.5796235930216653E-5</v>
      </c>
      <c r="U40" s="15">
        <f t="shared" si="17"/>
        <v>1.0767866621725491E-4</v>
      </c>
      <c r="V40" s="23">
        <f t="shared" si="18"/>
        <v>1.1123193762077266E-2</v>
      </c>
      <c r="W40" s="15">
        <f t="shared" si="19"/>
        <v>2.1466155349139551E-2</v>
      </c>
      <c r="X40" s="23">
        <f t="shared" si="20"/>
        <v>2.5938300280561322E-3</v>
      </c>
      <c r="Y40" s="15">
        <f t="shared" si="21"/>
        <v>5.0057168401889188E-3</v>
      </c>
      <c r="Z40" s="16">
        <f t="shared" si="22"/>
        <v>-5.5796235930438698E-5</v>
      </c>
      <c r="AA40" s="15">
        <f t="shared" si="23"/>
        <v>-1.0767866621749084E-4</v>
      </c>
      <c r="AB40" s="16">
        <f t="shared" si="24"/>
        <v>-6.6856109875095271E-3</v>
      </c>
      <c r="AC40" s="15">
        <f t="shared" si="25"/>
        <v>-1.2902262347625516E-2</v>
      </c>
      <c r="AD40" s="16">
        <f t="shared" si="26"/>
        <v>0</v>
      </c>
      <c r="AE40" s="15" t="str">
        <f t="shared" si="27"/>
        <v>-</v>
      </c>
      <c r="AF40" s="23">
        <f t="shared" si="28"/>
        <v>-3.3477741558285423E-4</v>
      </c>
      <c r="AG40" s="15">
        <f t="shared" si="29"/>
        <v>-6.4607199730616627E-4</v>
      </c>
      <c r="AH40" s="16">
        <f t="shared" si="30"/>
        <v>0</v>
      </c>
      <c r="AI40" s="15" t="str">
        <f t="shared" si="31"/>
        <v>-</v>
      </c>
      <c r="AJ40" s="16">
        <f t="shared" si="32"/>
        <v>-6.4144171436586461E-4</v>
      </c>
      <c r="AK40" s="15">
        <f t="shared" si="33"/>
        <v>-1.237889744844678E-3</v>
      </c>
      <c r="AL40" s="16">
        <f t="shared" si="34"/>
        <v>0</v>
      </c>
      <c r="AM40" s="15" t="str">
        <f t="shared" si="35"/>
        <v>-</v>
      </c>
      <c r="AN40" s="23">
        <f t="shared" si="36"/>
        <v>3.4632035783808135E-3</v>
      </c>
      <c r="AO40" s="15">
        <f t="shared" si="37"/>
        <v>4.9454411696050193E-3</v>
      </c>
      <c r="AP40" s="23">
        <f t="shared" si="38"/>
        <v>8.8991988771957464E-2</v>
      </c>
      <c r="AQ40" s="15">
        <f t="shared" si="39"/>
        <v>0.16469965310751788</v>
      </c>
    </row>
    <row r="41" spans="2:43" x14ac:dyDescent="0.25">
      <c r="B41" s="5" t="s">
        <v>25</v>
      </c>
      <c r="D41" s="27"/>
      <c r="E41" s="28"/>
      <c r="F41" s="23" t="str">
        <f t="shared" si="2"/>
        <v>-</v>
      </c>
      <c r="G41" s="15" t="str">
        <f t="shared" si="3"/>
        <v>-</v>
      </c>
      <c r="H41" s="23" t="str">
        <f t="shared" si="4"/>
        <v>-</v>
      </c>
      <c r="I41" s="15" t="str">
        <f t="shared" si="5"/>
        <v>-</v>
      </c>
      <c r="J41" s="23" t="str">
        <f t="shared" si="6"/>
        <v>-</v>
      </c>
      <c r="K41" s="15" t="str">
        <f t="shared" si="7"/>
        <v>-</v>
      </c>
      <c r="L41" s="23" t="str">
        <f t="shared" si="8"/>
        <v>-</v>
      </c>
      <c r="M41" s="15" t="str">
        <f t="shared" si="9"/>
        <v>-</v>
      </c>
      <c r="N41" s="23" t="str">
        <f t="shared" si="10"/>
        <v>-</v>
      </c>
      <c r="O41" s="15">
        <f t="shared" si="11"/>
        <v>-6.3785879272888939E-3</v>
      </c>
      <c r="P41" s="16">
        <f t="shared" si="12"/>
        <v>3.1088575643758554E-2</v>
      </c>
      <c r="Q41" s="15">
        <f t="shared" si="13"/>
        <v>3.2742075916321334E-2</v>
      </c>
      <c r="R41" s="16">
        <f t="shared" si="14"/>
        <v>1.4076127161809726E-2</v>
      </c>
      <c r="S41" s="15">
        <f t="shared" si="15"/>
        <v>1.4824790605429322E-2</v>
      </c>
      <c r="T41" s="23">
        <f t="shared" si="16"/>
        <v>1.2432387217486962E-6</v>
      </c>
      <c r="U41" s="15">
        <f t="shared" si="17"/>
        <v>1.309362547642634E-6</v>
      </c>
      <c r="V41" s="23">
        <f t="shared" si="18"/>
        <v>7.1818192049279972E-3</v>
      </c>
      <c r="W41" s="15">
        <f t="shared" si="19"/>
        <v>7.5637968210440013E-3</v>
      </c>
      <c r="X41" s="23">
        <f t="shared" si="20"/>
        <v>-3.6311986698238652E-3</v>
      </c>
      <c r="Y41" s="15">
        <f t="shared" si="21"/>
        <v>-3.8243303223988584E-3</v>
      </c>
      <c r="Z41" s="16">
        <f t="shared" si="22"/>
        <v>-9.428085391016694E-5</v>
      </c>
      <c r="AA41" s="15">
        <f t="shared" si="23"/>
        <v>-9.9295346031799681E-5</v>
      </c>
      <c r="AB41" s="16">
        <f t="shared" si="24"/>
        <v>3.5007702756466585E-3</v>
      </c>
      <c r="AC41" s="15">
        <f t="shared" si="25"/>
        <v>3.6869648659452539E-3</v>
      </c>
      <c r="AD41" s="16">
        <f t="shared" si="26"/>
        <v>0</v>
      </c>
      <c r="AE41" s="15" t="str">
        <f t="shared" si="27"/>
        <v>-</v>
      </c>
      <c r="AF41" s="23">
        <f t="shared" si="28"/>
        <v>-4.7762046315935613E-4</v>
      </c>
      <c r="AG41" s="15">
        <f t="shared" si="29"/>
        <v>-5.0302354289723933E-4</v>
      </c>
      <c r="AH41" s="16">
        <f t="shared" si="30"/>
        <v>0</v>
      </c>
      <c r="AI41" s="15" t="str">
        <f t="shared" si="31"/>
        <v>-</v>
      </c>
      <c r="AJ41" s="16">
        <f t="shared" si="32"/>
        <v>-1.7180287637075242E-3</v>
      </c>
      <c r="AK41" s="15">
        <f t="shared" si="33"/>
        <v>-1.809405128504929E-3</v>
      </c>
      <c r="AL41" s="16">
        <f t="shared" si="34"/>
        <v>0</v>
      </c>
      <c r="AM41" s="15" t="str">
        <f t="shared" si="35"/>
        <v>-</v>
      </c>
      <c r="AN41" s="23">
        <f t="shared" si="36"/>
        <v>-2.6864715205587864E-3</v>
      </c>
      <c r="AO41" s="15">
        <f t="shared" si="37"/>
        <v>-2.6664561696526784E-3</v>
      </c>
      <c r="AP41" s="23">
        <f t="shared" si="38"/>
        <v>0.12801075689578179</v>
      </c>
      <c r="AQ41" s="15">
        <f t="shared" si="39"/>
        <v>0.13543250734145273</v>
      </c>
    </row>
    <row r="42" spans="2:43" x14ac:dyDescent="0.25">
      <c r="B42" s="5" t="s">
        <v>26</v>
      </c>
      <c r="D42" s="27"/>
      <c r="E42" s="28"/>
      <c r="F42" s="23"/>
      <c r="G42" s="15"/>
      <c r="H42" s="23"/>
      <c r="I42" s="15"/>
      <c r="J42" s="23"/>
      <c r="K42" s="15"/>
      <c r="L42" s="23"/>
      <c r="M42" s="15"/>
      <c r="N42" s="23"/>
      <c r="O42" s="15"/>
      <c r="P42" s="16"/>
      <c r="Q42" s="15"/>
      <c r="R42" s="16"/>
      <c r="S42" s="15"/>
      <c r="T42" s="23"/>
      <c r="U42" s="15"/>
      <c r="V42" s="23"/>
      <c r="W42" s="15"/>
      <c r="X42" s="23"/>
      <c r="Y42" s="15"/>
      <c r="Z42" s="16"/>
      <c r="AA42" s="15"/>
      <c r="AB42" s="16"/>
      <c r="AC42" s="15"/>
      <c r="AD42" s="16"/>
      <c r="AE42" s="15"/>
      <c r="AF42" s="23"/>
      <c r="AG42" s="15"/>
      <c r="AH42" s="16"/>
      <c r="AI42" s="15"/>
      <c r="AJ42" s="16"/>
      <c r="AK42" s="15"/>
      <c r="AL42" s="16"/>
      <c r="AM42" s="15"/>
      <c r="AN42" s="23"/>
      <c r="AO42" s="15"/>
      <c r="AP42" s="23"/>
      <c r="AQ42" s="15"/>
    </row>
    <row r="43" spans="2:43" x14ac:dyDescent="0.25">
      <c r="B43" s="5" t="s">
        <v>80</v>
      </c>
      <c r="D43" s="27"/>
      <c r="E43" s="28"/>
      <c r="F43" s="23" t="str">
        <f>IF(OR(D20=0,D20 = ""),"-",F20-D20)</f>
        <v>-</v>
      </c>
      <c r="G43" s="15" t="str">
        <f>IF(G20-E20=0,"-",G20-E20)</f>
        <v>-</v>
      </c>
      <c r="H43" s="23" t="str">
        <f>IF(OR(F20=0,F20 = ""),"-",H20-F20)</f>
        <v>-</v>
      </c>
      <c r="I43" s="15" t="str">
        <f>IF(I20-G20=0,"-",I20-G20)</f>
        <v>-</v>
      </c>
      <c r="J43" s="23" t="str">
        <f>IF(OR(H20=0,H20 = ""),"-",J20-H20)</f>
        <v>-</v>
      </c>
      <c r="K43" s="15" t="str">
        <f>IF(K20-I20=0,"-",K20-I20)</f>
        <v>-</v>
      </c>
      <c r="L43" s="23" t="str">
        <f>IF(OR(J20=0,J20 = ""),"-",L20-J20)</f>
        <v>-</v>
      </c>
      <c r="M43" s="15" t="str">
        <f>IF(M20-K20=0,"-",M20-K20)</f>
        <v>-</v>
      </c>
      <c r="N43" s="23" t="str">
        <f>IF(OR(L20=0,L20 = ""),"-",N20-L20)</f>
        <v>-</v>
      </c>
      <c r="O43" s="15">
        <f>IF(O20-M20=0,"-",O20-M20)</f>
        <v>5.8000000000000176E-2</v>
      </c>
      <c r="P43" s="16">
        <f>IF(OR(N20=0,N20 = ""),"-",P20-N20)</f>
        <v>-2.5085518814139007E-2</v>
      </c>
      <c r="Q43" s="15">
        <f>IF(Q20-O20=0,"-",Q20-O20)</f>
        <v>-4.4000000000000067E-2</v>
      </c>
      <c r="R43" s="16">
        <f>IF(OR(P20=0,P20 = ""),"-",R20-P20)</f>
        <v>1.7103762827819224E-3</v>
      </c>
      <c r="S43" s="15">
        <f>IF(S20-Q20=0,"-",S20-Q20)</f>
        <v>2.9999999999998014E-3</v>
      </c>
      <c r="T43" s="23">
        <f>IF(OR(R20=0,R20 = ""),"-",T20-R20)</f>
        <v>0</v>
      </c>
      <c r="U43" s="15" t="str">
        <f>IF(U20-S20=0,"-",U20-S20)</f>
        <v>-</v>
      </c>
      <c r="V43" s="23">
        <f>IF(OR(R20=0,R20 = ""),"-",V20-R20)</f>
        <v>9.1220068415054367E-3</v>
      </c>
      <c r="W43" s="15">
        <f>IF(W20-S20=0,"-",W20-S20)</f>
        <v>1.6000000000000236E-2</v>
      </c>
      <c r="X43" s="23">
        <f>IF(OR(T20=0,T20 = ""),"-",X20-T20)</f>
        <v>-6.2713797035343077E-3</v>
      </c>
      <c r="Y43" s="15">
        <f>IF(Y20-U20=0,"-",Y20-U20)</f>
        <v>-1.0999999999999529E-2</v>
      </c>
      <c r="Z43" s="16">
        <f>IF(OR(X20=0,X20 = ""),"-",Z20-X20)</f>
        <v>0</v>
      </c>
      <c r="AA43" s="15" t="str">
        <f>IF(AA20-Y20=0,"-",AA20-Y20)</f>
        <v>-</v>
      </c>
      <c r="AB43" s="16">
        <f>IF(OR(Z20=0,Z20 = ""),"-",AB20-Z20)</f>
        <v>-1.4253135689851981E-2</v>
      </c>
      <c r="AC43" s="15">
        <f>IF(AC20-AA20=0,"-",AC20-AA20)</f>
        <v>-2.5000000000000223E-2</v>
      </c>
      <c r="AD43" s="16">
        <f>IF(OR(AB20=0,AB20 = ""),"-",AD20-AB20)</f>
        <v>0</v>
      </c>
      <c r="AE43" s="15" t="str">
        <f>IF(AE20-AC20=0,"-",AE20-AC20)</f>
        <v>-</v>
      </c>
      <c r="AF43" s="23">
        <f>IF(OR(AD20=0,AD20 = ""),"-",AF20-AD20)</f>
        <v>5.7012542759393714E-4</v>
      </c>
      <c r="AG43" s="15">
        <f>IF(AG20-AE20=0,"-",AG20-AE20)</f>
        <v>9.9999999999987252E-4</v>
      </c>
      <c r="AH43" s="16">
        <f>IF(OR(AF20=0,AF20 = ""),"-",AH20-AF20)</f>
        <v>-1.7103762827820335E-3</v>
      </c>
      <c r="AI43" s="15">
        <f>IF(AI20-AG20=0,"-",AI20-AG20)</f>
        <v>-2.9999999999998014E-3</v>
      </c>
      <c r="AJ43" s="16">
        <f>IF(OR(AH20=0,AH20 = ""),"-",AJ20-AH20)</f>
        <v>-5.7012542759415918E-4</v>
      </c>
      <c r="AK43" s="15">
        <f>IF(AK20-AI20=0,"-",AK20-AI20)</f>
        <v>-1.0000000000000633E-3</v>
      </c>
      <c r="AL43" s="16">
        <f>IF(OR(AJ20=0,AJ20 = ""),"-",AL20-AJ20)</f>
        <v>0</v>
      </c>
      <c r="AM43" s="15" t="str">
        <f>IF(AM20-AK20=0,"-",AM20-AK20)</f>
        <v>-</v>
      </c>
      <c r="AN43" s="23">
        <f>IF(OR(AL20=0,AL20 = ""),"-",AN20-AL20)</f>
        <v>-4.5610034207526073E-3</v>
      </c>
      <c r="AO43" s="15">
        <f>IF(AO20-AM20=0,"-",AO20-AM20)</f>
        <v>-8.0000000000001147E-3</v>
      </c>
      <c r="AP43" s="23">
        <f>IF(OR(AN20=0,AN20 = ""),"-",AP20-AN20)</f>
        <v>8.1527936145951996E-2</v>
      </c>
      <c r="AQ43" s="15">
        <f>IF(AQ20-AO20=0,"-",AQ20-AO20)</f>
        <v>0.14299999999999996</v>
      </c>
    </row>
    <row r="44" spans="2:43" x14ac:dyDescent="0.25">
      <c r="B44" s="5" t="s">
        <v>81</v>
      </c>
      <c r="D44" s="27"/>
      <c r="E44" s="28"/>
      <c r="F44" s="23" t="str">
        <f t="shared" ref="F44:F46" si="40">IF(OR(D21=0,D21 = ""),"-",F21-D21)</f>
        <v>-</v>
      </c>
      <c r="G44" s="15" t="str">
        <f t="shared" ref="G44:G46" si="41">IF(G21-E21=0,"-",G21-E21)</f>
        <v>-</v>
      </c>
      <c r="H44" s="23" t="str">
        <f t="shared" ref="H44:H46" si="42">IF(OR(F21=0,F21 = ""),"-",H21-F21)</f>
        <v>-</v>
      </c>
      <c r="I44" s="15" t="str">
        <f t="shared" ref="I44:I46" si="43">IF(I21-G21=0,"-",I21-G21)</f>
        <v>-</v>
      </c>
      <c r="J44" s="23" t="str">
        <f t="shared" ref="J44:J46" si="44">IF(OR(H21=0,H21 = ""),"-",J21-H21)</f>
        <v>-</v>
      </c>
      <c r="K44" s="15" t="str">
        <f t="shared" ref="K44:K46" si="45">IF(K21-I21=0,"-",K21-I21)</f>
        <v>-</v>
      </c>
      <c r="L44" s="23" t="str">
        <f t="shared" ref="L44:L46" si="46">IF(OR(J21=0,J21 = ""),"-",L21-J21)</f>
        <v>-</v>
      </c>
      <c r="M44" s="15" t="str">
        <f t="shared" ref="M44:M46" si="47">IF(M21-K21=0,"-",M21-K21)</f>
        <v>-</v>
      </c>
      <c r="N44" s="23" t="str">
        <f t="shared" ref="N44:N46" si="48">IF(OR(L21=0,L21 = ""),"-",N21-L21)</f>
        <v>-</v>
      </c>
      <c r="O44" s="15">
        <f t="shared" ref="O44:O46" si="49">IF(O21-M21=0,"-",O21-M21)</f>
        <v>7.5999999999999998E-2</v>
      </c>
      <c r="P44" s="16">
        <f t="shared" ref="P44:P46" si="50">IF(OR(N21=0,N21 = ""),"-",P21-N21)</f>
        <v>-1.3145965548504002E-2</v>
      </c>
      <c r="Q44" s="15">
        <f t="shared" ref="Q44:Q46" si="51">IF(Q21-O21=0,"-",Q21-O21)</f>
        <v>-2.8999999999999963E-2</v>
      </c>
      <c r="R44" s="16">
        <f t="shared" ref="R44:R46" si="52">IF(OR(P21=0,P21 = ""),"-",R21-P21)</f>
        <v>1.8132366273799772E-3</v>
      </c>
      <c r="S44" s="15">
        <f t="shared" ref="S44:S46" si="53">IF(S21-Q21=0,"-",S21-Q21)</f>
        <v>4.0000000000002117E-3</v>
      </c>
      <c r="T44" s="23">
        <f t="shared" ref="T44:T46" si="54">IF(OR(R21=0,R21 = ""),"-",T21-R21)</f>
        <v>0</v>
      </c>
      <c r="U44" s="15" t="str">
        <f t="shared" ref="U44:U46" si="55">IF(U21-S21=0,"-",U21-S21)</f>
        <v>-</v>
      </c>
      <c r="V44" s="23">
        <f t="shared" ref="V44:V46" si="56">IF(OR(R21=0,R21 = ""),"-",V21-R21)</f>
        <v>9.9728014505890972E-3</v>
      </c>
      <c r="W44" s="15">
        <f t="shared" ref="W44:W46" si="57">IF(W21-S21=0,"-",W21-S21)</f>
        <v>2.1999999999999527E-2</v>
      </c>
      <c r="X44" s="23">
        <f t="shared" ref="X44:X46" si="58">IF(OR(T21=0,T21 = ""),"-",X21-T21)</f>
        <v>-7.2529465095196866E-3</v>
      </c>
      <c r="Y44" s="15">
        <f t="shared" ref="Y44:Y46" si="59">IF(Y21-U21=0,"-",Y21-U21)</f>
        <v>-1.6000000000000091E-2</v>
      </c>
      <c r="Z44" s="16">
        <f t="shared" ref="Z44:Z46" si="60">IF(OR(X21=0,X21 = ""),"-",Z21-X21)</f>
        <v>0</v>
      </c>
      <c r="AA44" s="15" t="str">
        <f t="shared" ref="AA44:AA46" si="61">IF(AA21-Y21=0,"-",AA21-Y21)</f>
        <v>-</v>
      </c>
      <c r="AB44" s="16">
        <f t="shared" ref="AB44:AB46" si="62">IF(OR(Z21=0,Z21 = ""),"-",AB21-Z21)</f>
        <v>-7.2529465095194645E-3</v>
      </c>
      <c r="AC44" s="15">
        <f t="shared" ref="AC44:AC46" si="63">IF(AC21-AA21=0,"-",AC21-AA21)</f>
        <v>-1.6000000000000344E-2</v>
      </c>
      <c r="AD44" s="16">
        <f t="shared" ref="AD44:AD46" si="64">IF(OR(AB21=0,AB21 = ""),"-",AD21-AB21)</f>
        <v>0</v>
      </c>
      <c r="AE44" s="15" t="str">
        <f t="shared" ref="AE44:AE46" si="65">IF(AE21-AC21=0,"-",AE21-AC21)</f>
        <v>-</v>
      </c>
      <c r="AF44" s="23">
        <f t="shared" ref="AF44:AF46" si="66">IF(OR(AD21=0,AD21 = ""),"-",AF21-AD21)</f>
        <v>-5.4397098821394874E-3</v>
      </c>
      <c r="AG44" s="15">
        <f t="shared" ref="AG44:AG46" si="67">IF(AG21-AE21=0,"-",AG21-AE21)</f>
        <v>-1.1999999999999629E-2</v>
      </c>
      <c r="AH44" s="16">
        <f t="shared" ref="AH44:AH46" si="68">IF(OR(AF21=0,AF21 = ""),"-",AH21-AF21)</f>
        <v>-4.533091568450498E-4</v>
      </c>
      <c r="AI44" s="15">
        <f t="shared" ref="AI44:AI46" si="69">IF(AI21-AG21=0,"-",AI21-AG21)</f>
        <v>-1.0000000000002411E-3</v>
      </c>
      <c r="AJ44" s="16">
        <f t="shared" ref="AJ44:AJ46" si="70">IF(OR(AH21=0,AH21 = ""),"-",AJ21-AH21)</f>
        <v>2.1305530371713344E-2</v>
      </c>
      <c r="AK44" s="15">
        <f t="shared" ref="AK44:AK46" si="71">IF(AK21-AI21=0,"-",AK21-AI21)</f>
        <v>4.6999999999999785E-2</v>
      </c>
      <c r="AL44" s="16">
        <f t="shared" ref="AL44:AL46" si="72">IF(OR(AJ21=0,AJ21 = ""),"-",AL21-AJ21)</f>
        <v>0</v>
      </c>
      <c r="AM44" s="15" t="str">
        <f t="shared" ref="AM44:AM46" si="73">IF(AM21-AK21=0,"-",AM21-AK21)</f>
        <v>-</v>
      </c>
      <c r="AN44" s="23">
        <f t="shared" ref="AN44:AN46" si="74">IF(OR(AL21=0,AL21 = ""),"-",AN21-AL21)</f>
        <v>-5.4397098821394874E-3</v>
      </c>
      <c r="AO44" s="15">
        <f t="shared" ref="AO44:AO46" si="75">IF(AO21-AM21=0,"-",AO21-AM21)</f>
        <v>-1.1999999999999796E-2</v>
      </c>
      <c r="AP44" s="23">
        <f t="shared" ref="AP44:AP46" si="76">IF(OR(AN21=0,AN21 = ""),"-",AP21-AN21)</f>
        <v>0.11060743427017217</v>
      </c>
      <c r="AQ44" s="15">
        <f t="shared" ref="AQ44:AQ46" si="77">IF(AQ21-AO21=0,"-",AQ21-AO21)</f>
        <v>0.24399999999999972</v>
      </c>
    </row>
    <row r="45" spans="2:43" x14ac:dyDescent="0.25">
      <c r="B45" s="5" t="s">
        <v>82</v>
      </c>
      <c r="D45" s="27"/>
      <c r="E45" s="28"/>
      <c r="F45" s="23" t="str">
        <f t="shared" si="40"/>
        <v>-</v>
      </c>
      <c r="G45" s="15" t="str">
        <f t="shared" si="41"/>
        <v>-</v>
      </c>
      <c r="H45" s="23" t="str">
        <f t="shared" si="42"/>
        <v>-</v>
      </c>
      <c r="I45" s="15" t="str">
        <f t="shared" si="43"/>
        <v>-</v>
      </c>
      <c r="J45" s="23" t="str">
        <f t="shared" si="44"/>
        <v>-</v>
      </c>
      <c r="K45" s="15" t="str">
        <f t="shared" si="45"/>
        <v>-</v>
      </c>
      <c r="L45" s="23" t="str">
        <f t="shared" si="46"/>
        <v>-</v>
      </c>
      <c r="M45" s="15" t="str">
        <f t="shared" si="47"/>
        <v>-</v>
      </c>
      <c r="N45" s="23" t="str">
        <f t="shared" si="48"/>
        <v>-</v>
      </c>
      <c r="O45" s="15">
        <f t="shared" si="49"/>
        <v>8.4000000000000352E-2</v>
      </c>
      <c r="P45" s="16">
        <f t="shared" si="50"/>
        <v>6.0739922694645898E-3</v>
      </c>
      <c r="Q45" s="15">
        <f t="shared" si="51"/>
        <v>2.2000000000000824E-2</v>
      </c>
      <c r="R45" s="16">
        <f t="shared" si="52"/>
        <v>-2.7609055770327906E-4</v>
      </c>
      <c r="S45" s="15">
        <f t="shared" si="53"/>
        <v>-1.0000000000010417E-3</v>
      </c>
      <c r="T45" s="23">
        <f t="shared" si="54"/>
        <v>2.7609055770327906E-4</v>
      </c>
      <c r="U45" s="15">
        <f t="shared" si="55"/>
        <v>1.0000000000010417E-3</v>
      </c>
      <c r="V45" s="23">
        <f t="shared" si="56"/>
        <v>1.0491441192711504E-2</v>
      </c>
      <c r="W45" s="15">
        <f t="shared" si="57"/>
        <v>3.8000000000000297E-2</v>
      </c>
      <c r="X45" s="23">
        <f t="shared" si="58"/>
        <v>-7.7305356156820437E-3</v>
      </c>
      <c r="Y45" s="15">
        <f t="shared" si="59"/>
        <v>-2.8000000000000316E-2</v>
      </c>
      <c r="Z45" s="16">
        <f t="shared" si="60"/>
        <v>0</v>
      </c>
      <c r="AA45" s="15" t="str">
        <f t="shared" si="61"/>
        <v>-</v>
      </c>
      <c r="AB45" s="16">
        <f t="shared" si="62"/>
        <v>-1.3804527885146189E-3</v>
      </c>
      <c r="AC45" s="15">
        <f t="shared" si="63"/>
        <v>-5.0000000000003098E-3</v>
      </c>
      <c r="AD45" s="16">
        <f t="shared" si="64"/>
        <v>0</v>
      </c>
      <c r="AE45" s="15" t="str">
        <f t="shared" si="65"/>
        <v>-</v>
      </c>
      <c r="AF45" s="23">
        <f t="shared" si="66"/>
        <v>-2.9541689674213334E-2</v>
      </c>
      <c r="AG45" s="15">
        <f t="shared" si="67"/>
        <v>-0.10700000000000037</v>
      </c>
      <c r="AH45" s="16">
        <f t="shared" si="68"/>
        <v>-2.7609055770261293E-4</v>
      </c>
      <c r="AI45" s="15">
        <f t="shared" si="69"/>
        <v>-9.9999999999918904E-4</v>
      </c>
      <c r="AJ45" s="16">
        <f t="shared" si="70"/>
        <v>2.567642186637209E-2</v>
      </c>
      <c r="AK45" s="15">
        <f t="shared" si="71"/>
        <v>9.2999999999999916E-2</v>
      </c>
      <c r="AL45" s="16">
        <f t="shared" si="72"/>
        <v>0</v>
      </c>
      <c r="AM45" s="15" t="str">
        <f t="shared" si="73"/>
        <v>-</v>
      </c>
      <c r="AN45" s="23">
        <f t="shared" si="74"/>
        <v>-5.5218111540586978E-3</v>
      </c>
      <c r="AO45" s="15">
        <f t="shared" si="75"/>
        <v>-2.0000000000000601E-2</v>
      </c>
      <c r="AP45" s="23">
        <f t="shared" si="76"/>
        <v>0.12562120375483166</v>
      </c>
      <c r="AQ45" s="15">
        <f t="shared" si="77"/>
        <v>0.45500000000000035</v>
      </c>
    </row>
    <row r="46" spans="2:43" x14ac:dyDescent="0.25">
      <c r="B46" s="5" t="s">
        <v>83</v>
      </c>
      <c r="D46" s="27"/>
      <c r="E46" s="28"/>
      <c r="F46" s="23" t="str">
        <f t="shared" si="40"/>
        <v>-</v>
      </c>
      <c r="G46" s="15" t="str">
        <f t="shared" si="41"/>
        <v>-</v>
      </c>
      <c r="H46" s="23" t="str">
        <f t="shared" si="42"/>
        <v>-</v>
      </c>
      <c r="I46" s="15" t="str">
        <f t="shared" si="43"/>
        <v>-</v>
      </c>
      <c r="J46" s="23" t="str">
        <f t="shared" si="44"/>
        <v>-</v>
      </c>
      <c r="K46" s="15" t="str">
        <f t="shared" si="45"/>
        <v>-</v>
      </c>
      <c r="L46" s="23" t="str">
        <f t="shared" si="46"/>
        <v>-</v>
      </c>
      <c r="M46" s="15" t="str">
        <f t="shared" si="47"/>
        <v>-</v>
      </c>
      <c r="N46" s="23" t="str">
        <f t="shared" si="48"/>
        <v>-</v>
      </c>
      <c r="O46" s="15">
        <f t="shared" si="49"/>
        <v>4.2000000000000065E-2</v>
      </c>
      <c r="P46" s="16">
        <f t="shared" si="50"/>
        <v>-3.4459459459459385E-2</v>
      </c>
      <c r="Q46" s="15">
        <f t="shared" si="51"/>
        <v>-5.099999999999992E-2</v>
      </c>
      <c r="R46" s="16">
        <f t="shared" si="52"/>
        <v>1.3513513513514486E-3</v>
      </c>
      <c r="S46" s="15">
        <f t="shared" si="53"/>
        <v>2.0000000000001119E-3</v>
      </c>
      <c r="T46" s="23">
        <f t="shared" si="54"/>
        <v>0</v>
      </c>
      <c r="U46" s="15" t="str">
        <f t="shared" si="55"/>
        <v>-</v>
      </c>
      <c r="V46" s="23">
        <f t="shared" si="56"/>
        <v>7.432432432432412E-3</v>
      </c>
      <c r="W46" s="15">
        <f t="shared" si="57"/>
        <v>1.0999999999999963E-2</v>
      </c>
      <c r="X46" s="23">
        <f t="shared" si="58"/>
        <v>-5.4054054054055722E-3</v>
      </c>
      <c r="Y46" s="15">
        <f t="shared" si="59"/>
        <v>-8.0000000000001216E-3</v>
      </c>
      <c r="Z46" s="16">
        <f t="shared" si="60"/>
        <v>0</v>
      </c>
      <c r="AA46" s="15" t="str">
        <f t="shared" si="61"/>
        <v>-</v>
      </c>
      <c r="AB46" s="16">
        <f t="shared" si="62"/>
        <v>-2.094594594594601E-2</v>
      </c>
      <c r="AC46" s="15">
        <f t="shared" si="63"/>
        <v>-3.1000000000000097E-2</v>
      </c>
      <c r="AD46" s="16">
        <f t="shared" si="64"/>
        <v>0</v>
      </c>
      <c r="AE46" s="15" t="str">
        <f t="shared" si="65"/>
        <v>-</v>
      </c>
      <c r="AF46" s="23">
        <f t="shared" si="66"/>
        <v>-3.3108108108107936E-2</v>
      </c>
      <c r="AG46" s="15">
        <f t="shared" si="67"/>
        <v>-4.8999999999999808E-2</v>
      </c>
      <c r="AH46" s="16">
        <f t="shared" si="68"/>
        <v>-3.3783783783786214E-3</v>
      </c>
      <c r="AI46" s="15">
        <f t="shared" si="69"/>
        <v>-5.000000000000282E-3</v>
      </c>
      <c r="AJ46" s="16">
        <f t="shared" si="70"/>
        <v>-2.6351351351351249E-2</v>
      </c>
      <c r="AK46" s="15">
        <f t="shared" si="71"/>
        <v>-3.899999999999991E-2</v>
      </c>
      <c r="AL46" s="16">
        <f t="shared" si="72"/>
        <v>0</v>
      </c>
      <c r="AM46" s="15" t="str">
        <f t="shared" si="73"/>
        <v>-</v>
      </c>
      <c r="AN46" s="23">
        <f t="shared" si="74"/>
        <v>-4.0540540540540126E-3</v>
      </c>
      <c r="AO46" s="15">
        <f t="shared" si="75"/>
        <v>-5.9999999999999776E-3</v>
      </c>
      <c r="AP46" s="23">
        <f t="shared" si="76"/>
        <v>4.5270270270270196E-2</v>
      </c>
      <c r="AQ46" s="15">
        <f t="shared" si="77"/>
        <v>6.6999999999999935E-2</v>
      </c>
    </row>
    <row r="47" spans="2:43" ht="16.5" thickBot="1" x14ac:dyDescent="0.3">
      <c r="B47" s="5" t="s">
        <v>27</v>
      </c>
      <c r="D47" s="29"/>
      <c r="E47" s="30"/>
      <c r="F47" s="24" t="str">
        <f>IF(OR(D24=0,D24 = ""),"-",F24-D24)</f>
        <v>-</v>
      </c>
      <c r="G47" s="17" t="str">
        <f>IF(G24-E24=0,"-",G24-E24)</f>
        <v>-</v>
      </c>
      <c r="H47" s="24" t="str">
        <f>IF(OR(F24=0,F24 = ""),"-",H24-F24)</f>
        <v>-</v>
      </c>
      <c r="I47" s="17" t="str">
        <f>IF(I24-G24=0,"-",I24-G24)</f>
        <v>-</v>
      </c>
      <c r="J47" s="24" t="str">
        <f>IF(OR(H24=0,H24 = ""),"-",J24-H24)</f>
        <v>-</v>
      </c>
      <c r="K47" s="17" t="str">
        <f>IF(K24-I24=0,"-",K24-I24)</f>
        <v>-</v>
      </c>
      <c r="L47" s="24" t="str">
        <f>IF(OR(J24=0,J24 = ""),"-",L24-J24)</f>
        <v>-</v>
      </c>
      <c r="M47" s="17" t="str">
        <f>IF(M24-K24=0,"-",M24-K24)</f>
        <v>-</v>
      </c>
      <c r="N47" s="24" t="str">
        <f t="shared" ref="N47" si="78">IF(OR(L24=0,L24 = ""),"-",N24-L24)</f>
        <v>-</v>
      </c>
      <c r="O47" s="17">
        <f t="shared" ref="O47" si="79">IF(O24-M24=0,"-",O24-M24)</f>
        <v>7.4676424243450196E-2</v>
      </c>
      <c r="P47" s="18">
        <f t="shared" ref="P47" si="80">IF(OR(N24=0,N24 = ""),"-",P24-N24)</f>
        <v>-1.4508038135023993E-2</v>
      </c>
      <c r="Q47" s="17">
        <f t="shared" ref="Q47" si="81">IF(Q24-O24=0,"-",Q24-O24)</f>
        <v>-3.1272829189446967E-2</v>
      </c>
      <c r="R47" s="18">
        <f t="shared" ref="R47" si="82">IF(OR(P24=0,P24 = ""),"-",R24-P24)</f>
        <v>1.7157480831520022E-3</v>
      </c>
      <c r="S47" s="17">
        <f t="shared" ref="S47" si="83">IF(S24-Q24=0,"-",S24-Q24)</f>
        <v>3.698384043188091E-3</v>
      </c>
      <c r="T47" s="24">
        <f t="shared" ref="T47" si="84">IF(OR(R24=0,R24 = ""),"-",T24-R24)</f>
        <v>6.7614663131543296E-5</v>
      </c>
      <c r="U47" s="17">
        <f t="shared" ref="U47" si="85">IF(U24-S24=0,"-",U24-S24)</f>
        <v>1.4574691568469689E-4</v>
      </c>
      <c r="V47" s="24">
        <f t="shared" ref="V47" si="86">IF(OR(R24=0,R24 = ""),"-",V24-R24)</f>
        <v>1.0115595637986585E-2</v>
      </c>
      <c r="W47" s="17">
        <f t="shared" ref="W47" si="87">IF(W24-S24=0,"-",W24-S24)</f>
        <v>2.180469141258861E-2</v>
      </c>
      <c r="X47" s="24">
        <f t="shared" ref="X47" si="88">IF(OR(T24=0,T24 = ""),"-",X24-T24)</f>
        <v>-6.8543423146072424E-3</v>
      </c>
      <c r="Y47" s="17">
        <f t="shared" ref="Y47" si="89">IF(Y24-U24=0,"-",Y24-U24)</f>
        <v>-1.4774890610001597E-2</v>
      </c>
      <c r="Z47" s="18">
        <f t="shared" ref="Z47" si="90">IF(OR(X24=0,X24 = ""),"-",Z24-X24)</f>
        <v>-4.507644208784356E-5</v>
      </c>
      <c r="AA47" s="17">
        <f t="shared" ref="AA47" si="91">IF(AA24-Y24=0,"-",AA24-Y24)</f>
        <v>-9.7164610456793032E-5</v>
      </c>
      <c r="AB47" s="18">
        <f t="shared" ref="AB47" si="92">IF(OR(Z24=0,Z24 = ""),"-",AB24-Z24)</f>
        <v>-8.10072296331521E-3</v>
      </c>
      <c r="AC47" s="17">
        <f t="shared" ref="AC47" si="93">IF(AC24-AA24=0,"-",AC24-AA24)</f>
        <v>-1.7461528787356493E-2</v>
      </c>
      <c r="AD47" s="18">
        <f t="shared" ref="AD47" si="94">IF(OR(AB24=0,AB24 = ""),"-",AD24-AB24)</f>
        <v>0</v>
      </c>
      <c r="AE47" s="17" t="str">
        <f t="shared" ref="AE47" si="95">IF(AE24-AC24=0,"-",AE24-AC24)</f>
        <v>-</v>
      </c>
      <c r="AF47" s="24">
        <f t="shared" ref="AF47" si="96">IF(OR(AD24=0,AD24 = ""),"-",AF24-AD24)</f>
        <v>6.38234114804348E-4</v>
      </c>
      <c r="AG47" s="17">
        <f t="shared" ref="AG47" si="97">IF(AG24-AE24=0,"-",AG24-AE24)</f>
        <v>1.3757467597888332E-3</v>
      </c>
      <c r="AH47" s="18">
        <f t="shared" ref="AH47" si="98">IF(OR(AF24=0,AF24 = ""),"-",AH24-AF24)</f>
        <v>-8.070626647926904E-4</v>
      </c>
      <c r="AI47" s="17">
        <f t="shared" ref="AI47" si="99">IF(AI24-AG24=0,"-",AI24-AG24)</f>
        <v>-1.7396654617492166E-3</v>
      </c>
      <c r="AJ47" s="18">
        <f t="shared" ref="AJ47" si="100">IF(OR(AH24=0,AH24 = ""),"-",AJ24-AH24)</f>
        <v>2.0112828113037162E-2</v>
      </c>
      <c r="AK47" s="17">
        <f t="shared" ref="AK47" si="101">IF(AK24-AI24=0,"-",AK24-AI24)</f>
        <v>4.3354244884239668E-2</v>
      </c>
      <c r="AL47" s="18">
        <f t="shared" ref="AL47" si="102">IF(OR(AJ24=0,AJ24 = ""),"-",AL24-AJ24)</f>
        <v>0</v>
      </c>
      <c r="AM47" s="17" t="str">
        <f t="shared" ref="AM47" si="103">IF(AM24-AK24=0,"-",AM24-AK24)</f>
        <v>-</v>
      </c>
      <c r="AN47" s="24">
        <f t="shared" ref="AN47" si="104">IF(OR(AL24=0,AL24 = ""),"-",AN24-AL24)</f>
        <v>-5.604383431174309E-3</v>
      </c>
      <c r="AO47" s="17">
        <f t="shared" ref="AO47" si="105">IF(AO24-AM24=0,"-",AO24-AM24)</f>
        <v>-1.2048156287009205E-2</v>
      </c>
      <c r="AP47" s="24">
        <f t="shared" ref="AP47" si="106">IF(OR(AN24=0,AN24 = ""),"-",AP24-AN24)</f>
        <v>0.10921065632857929</v>
      </c>
      <c r="AQ47" s="17">
        <f t="shared" ref="AQ47" si="107">IF(AQ24-AO24=0,"-",AQ24-AO24)</f>
        <v>0.23557559805193043</v>
      </c>
    </row>
    <row r="49" spans="2:52" x14ac:dyDescent="0.25">
      <c r="D49" s="19">
        <f>MAX(D30:D47)</f>
        <v>0</v>
      </c>
      <c r="F49" s="19">
        <f>MAX(F30:F47)</f>
        <v>0</v>
      </c>
      <c r="H49" s="19">
        <f>MAX(H30:H47)</f>
        <v>0</v>
      </c>
      <c r="J49" s="19">
        <f>MAX(J30:J47)</f>
        <v>0</v>
      </c>
      <c r="L49" s="19">
        <f>MAX(L30:L47)</f>
        <v>0</v>
      </c>
      <c r="N49" s="19">
        <f>MAX(N30:N47)</f>
        <v>0</v>
      </c>
      <c r="P49" s="19">
        <f>MAX(P30:P47)</f>
        <v>4.3126412810118753E-2</v>
      </c>
      <c r="R49" s="19">
        <f>MAX(R30:R47)</f>
        <v>1.4703965281154585E-2</v>
      </c>
      <c r="T49" s="19">
        <f>MAX(T30:T47)</f>
        <v>2.7609055770327906E-4</v>
      </c>
      <c r="V49" s="19">
        <f>MAX(V30:V47)</f>
        <v>1.1956554435807343E-2</v>
      </c>
      <c r="X49" s="19">
        <f>MAX(X30:X47)</f>
        <v>8.9750800257182295E-3</v>
      </c>
      <c r="Z49" s="19">
        <f>MAX(Z30:Z47)</f>
        <v>0</v>
      </c>
      <c r="AB49" s="19">
        <f>MAX(AB30:AB47)</f>
        <v>8.0207604114508335E-3</v>
      </c>
      <c r="AD49" s="19">
        <f>MAX(AD30:AD47)</f>
        <v>0</v>
      </c>
      <c r="AF49" s="19">
        <f>MAX(AF30:AF47)</f>
        <v>6.8649885583524139E-2</v>
      </c>
      <c r="AH49" s="19">
        <f>MAX(AH30:AH47)</f>
        <v>1.5412522658797556E-5</v>
      </c>
      <c r="AJ49" s="19">
        <f>MAX(AJ30:AJ47)</f>
        <v>2.567642186637209E-2</v>
      </c>
      <c r="AL49" s="19">
        <f>MAX(AL30:AL47)</f>
        <v>0</v>
      </c>
      <c r="AN49" s="19" t="e">
        <f>MAX(AN30:AN47)</f>
        <v>#VALUE!</v>
      </c>
      <c r="AP49" s="19">
        <f>MAX(AP30:AP47)</f>
        <v>0.13138215583647961</v>
      </c>
    </row>
    <row r="50" spans="2:52" ht="219" customHeight="1" x14ac:dyDescent="0.25">
      <c r="B50" s="20" t="s">
        <v>29</v>
      </c>
      <c r="C50" s="21"/>
      <c r="D50" s="55"/>
      <c r="E50" s="56"/>
      <c r="F50" s="53"/>
      <c r="G50" s="54"/>
      <c r="H50" s="53" t="s">
        <v>30</v>
      </c>
      <c r="I50" s="54"/>
      <c r="J50" s="53" t="s">
        <v>30</v>
      </c>
      <c r="K50" s="54"/>
      <c r="L50" s="53" t="s">
        <v>30</v>
      </c>
      <c r="M50" s="54"/>
      <c r="N50" s="53" t="s">
        <v>90</v>
      </c>
      <c r="O50" s="54"/>
      <c r="P50" s="53" t="s">
        <v>90</v>
      </c>
      <c r="Q50" s="54"/>
      <c r="R50" s="53" t="s">
        <v>84</v>
      </c>
      <c r="S50" s="54"/>
      <c r="T50" s="53" t="s">
        <v>91</v>
      </c>
      <c r="U50" s="54"/>
      <c r="V50" s="53" t="s">
        <v>92</v>
      </c>
      <c r="W50" s="54"/>
      <c r="X50" s="53" t="s">
        <v>92</v>
      </c>
      <c r="Y50" s="54"/>
      <c r="Z50" s="53" t="s">
        <v>85</v>
      </c>
      <c r="AA50" s="54"/>
      <c r="AB50" s="53" t="s">
        <v>84</v>
      </c>
      <c r="AC50" s="54"/>
      <c r="AD50" s="53" t="s">
        <v>30</v>
      </c>
      <c r="AE50" s="54"/>
      <c r="AF50" s="53" t="s">
        <v>92</v>
      </c>
      <c r="AG50" s="54"/>
      <c r="AH50" s="53" t="s">
        <v>93</v>
      </c>
      <c r="AI50" s="54"/>
      <c r="AJ50" s="53" t="s">
        <v>93</v>
      </c>
      <c r="AK50" s="54"/>
      <c r="AL50" s="53" t="s">
        <v>86</v>
      </c>
      <c r="AM50" s="54"/>
      <c r="AN50" s="53" t="s">
        <v>31</v>
      </c>
      <c r="AO50" s="54"/>
      <c r="AP50" s="57" t="s">
        <v>94</v>
      </c>
      <c r="AQ50" s="58"/>
      <c r="AR50" s="59"/>
      <c r="AS50" s="60"/>
    </row>
    <row r="52" spans="2:52" x14ac:dyDescent="0.25">
      <c r="B52" s="1" t="str">
        <f>B30</f>
        <v>Domestic Unrestricted</v>
      </c>
      <c r="D52" s="1" t="str">
        <f>IF(OR(D7="-",D7&lt;0.02),"",D$27&amp;",")</f>
        <v/>
      </c>
      <c r="E52" s="1" t="str">
        <f>IF(OR(D7="-",D7&gt;-0.02),"",D$27&amp;",")</f>
        <v/>
      </c>
      <c r="F52" s="1" t="str">
        <f>IF(OR(F30="-",F30&lt;0.02),"",F$27&amp;",")</f>
        <v/>
      </c>
      <c r="G52" s="1" t="str">
        <f>IF(OR(F30="-",F30&gt;-0.02),"",F$27&amp;",")</f>
        <v/>
      </c>
      <c r="H52" s="1" t="str">
        <f>IF(OR(H30="-",H30&lt;0.02),"",H$27&amp;",")</f>
        <v/>
      </c>
      <c r="I52" s="1" t="str">
        <f>IF(OR(H30="-",H30&gt;-0.02),"",H$27&amp;",")</f>
        <v/>
      </c>
      <c r="J52" s="1" t="str">
        <f>IF(OR(J30="-",J30&lt;0.02),"",J$27&amp;",")</f>
        <v/>
      </c>
      <c r="K52" s="1" t="str">
        <f>IF(OR(J30="-",J30&gt;-0.02),"",J$27&amp;",")</f>
        <v/>
      </c>
      <c r="L52" s="1" t="str">
        <f>IF(OR(L30="-",L30&lt;0.02),"",L$27&amp;",")</f>
        <v/>
      </c>
      <c r="M52" s="1" t="str">
        <f>IF(OR(L30="-",L30&gt;-0.02),"",L$27&amp;",")</f>
        <v/>
      </c>
      <c r="N52" s="1" t="str">
        <f>IF(OR(N30="-",N30&lt;0.02),"",N$27&amp;",")</f>
        <v/>
      </c>
      <c r="O52" s="1" t="str">
        <f>IF(OR(N30="-",N30&gt;-0.02),"",N$27&amp;",")</f>
        <v/>
      </c>
      <c r="P52" s="1" t="str">
        <f>IF(OR(P30="-",P30&lt;0.02),"",P$27&amp;",")</f>
        <v/>
      </c>
      <c r="Q52" s="1" t="str">
        <f>IF(OR(P30="-",P30&gt;-0.02),"",P$27&amp;",")</f>
        <v>Table 1022 - 1028: service model inputs,</v>
      </c>
      <c r="R52" s="1" t="str">
        <f>IF(OR(R30="-",R30&lt;0.02),"",R$27&amp;",")</f>
        <v/>
      </c>
      <c r="S52" s="1" t="str">
        <f>IF(OR(R30="-",R30&gt;-0.02),"",R$27&amp;",")</f>
        <v/>
      </c>
      <c r="T52" s="1" t="str">
        <f>IF(OR(T30="-",T30&lt;0.02),"",T$27&amp;",")</f>
        <v/>
      </c>
      <c r="U52" s="1" t="str">
        <f>IF(OR(T30="-",T30&gt;-0.02),"",T$27&amp;",")</f>
        <v/>
      </c>
      <c r="V52" s="1" t="str">
        <f>IF(OR(V30="-",V30&lt;0.02),"",V$27&amp;",")</f>
        <v/>
      </c>
      <c r="W52" s="1" t="str">
        <f>IF(OR(V30="-",V30&gt;-0.02),"",V$27&amp;",")</f>
        <v/>
      </c>
      <c r="X52" s="1" t="str">
        <f>IF(OR(X30="-",X30&lt;0.02),"",X$27&amp;",")</f>
        <v/>
      </c>
      <c r="Y52" s="1" t="str">
        <f>IF(OR(X30="-",X30&gt;-0.02),"",X$27&amp;",")</f>
        <v/>
      </c>
      <c r="Z52" s="1" t="str">
        <f>IF(OR(Z30="-",Z30&lt;0.02),"",Z$27&amp;",")</f>
        <v/>
      </c>
      <c r="AA52" s="1" t="str">
        <f>IF(OR(Z30="-",Z30&gt;-0.02),"",Z$27&amp;",")</f>
        <v/>
      </c>
      <c r="AB52" s="1" t="str">
        <f>IF(OR(AB30="-",AB30&lt;0.02),"",AB$27&amp;",")</f>
        <v/>
      </c>
      <c r="AC52" s="1" t="str">
        <f>IF(OR(AB30="-",AB30&gt;-0.02),"",AB$27&amp;",")</f>
        <v/>
      </c>
      <c r="AD52" s="1" t="str">
        <f>IF(OR(AD30="-",AD30&lt;0.02),"",AD$27&amp;",")</f>
        <v/>
      </c>
      <c r="AE52" s="1" t="str">
        <f>IF(OR(AD30="-",AD30&gt;-0.02),"",AD$27&amp;",")</f>
        <v/>
      </c>
      <c r="AF52" s="1" t="str">
        <f>IF(OR(AF30="-",AF30&lt;0.02),"",AF$27&amp;",")</f>
        <v/>
      </c>
      <c r="AG52" s="1" t="str">
        <f>IF(OR(AF30="-",AF30&gt;-0.02),"",AF$27&amp;",")</f>
        <v/>
      </c>
      <c r="AH52" s="1" t="str">
        <f>IF(OR(AH30="-",AH30&lt;0.02),"",AH$27&amp;",")</f>
        <v/>
      </c>
      <c r="AI52" s="1" t="str">
        <f>IF(OR(AH30="-",AH30&gt;-0.02),"",AH$27&amp;",")</f>
        <v/>
      </c>
      <c r="AJ52" s="1" t="str">
        <f>IF(OR(AJ30="-",AJ30&lt;0.02),"",AJ$27&amp;",")</f>
        <v/>
      </c>
      <c r="AK52" s="1" t="str">
        <f>IF(OR(AJ30="-",AJ30&gt;-0.02),"",AJ$27&amp;",")</f>
        <v/>
      </c>
      <c r="AL52" s="1" t="str">
        <f>IF(OR(AL30="-",AL30&lt;0.02),"",AL$27&amp;",")</f>
        <v/>
      </c>
      <c r="AM52" s="1" t="str">
        <f>IF(OR(AL30="-",AL30&gt;-0.02),"",AL$27&amp;",")</f>
        <v/>
      </c>
      <c r="AN52" s="1" t="str">
        <f>IF(OR(AN30="-",AN30&lt;0.02),"",AN$27&amp;",")</f>
        <v/>
      </c>
      <c r="AO52" s="1" t="str">
        <f>IF(OR(AN30="-",AN30&gt;-0.02),"",AN$27&amp;",")</f>
        <v/>
      </c>
      <c r="AP52" s="1" t="str">
        <f>IF(OR(AP30="-",AP30&lt;0.02),"",AP$27&amp;",")</f>
        <v>Table 1076: allowed revenue,</v>
      </c>
      <c r="AQ52" s="1" t="str">
        <f>IF(OR(AP30="-",AP30&gt;-0.02),"",AP$27&amp;",")</f>
        <v/>
      </c>
      <c r="AU52" s="1" t="str">
        <f>D52&amp;F52&amp;H52&amp;J52&amp;L52&amp;N52&amp;P52&amp;R52&amp;T52&amp;V52&amp;X52&amp;Z52&amp;AB52&amp;AD52&amp;AF52&amp;AH52&amp;AJ52&amp;AL52&amp;AN52&amp;AP52</f>
        <v>Table 1076: allowed revenue,</v>
      </c>
      <c r="AV52" s="1" t="str">
        <f>E52&amp;G52&amp;I52&amp;K52&amp;M52&amp;O52&amp;Q52&amp;S52&amp;U52&amp;W52&amp;Y52&amp;AA52&amp;AC52&amp;AE52&amp;AG52&amp;AI52&amp;AK52&amp;AM52&amp;AO52&amp;AQ52</f>
        <v>Table 1022 - 1028: service model inputs,</v>
      </c>
      <c r="AW52" s="1" t="str">
        <f>IF(AU52="","No factors contributing to greater than 2% upward change.",AY52)</f>
        <v>Gone up mainly due to Table 1076: allowed revenue,</v>
      </c>
      <c r="AX52" s="1" t="str">
        <f>IF(AV52="","No factors contributing to greater than 2% downward change.",AZ52)</f>
        <v>Gone down mainly due to Table 1022 - 1028: service model inputs,</v>
      </c>
      <c r="AY52" s="1" t="str">
        <f>"Gone up mainly due to "&amp;AU52</f>
        <v>Gone up mainly due to Table 1076: allowed revenue,</v>
      </c>
      <c r="AZ52" s="1" t="str">
        <f>"Gone down mainly due to "&amp;AV52</f>
        <v>Gone down mainly due to Table 1022 - 1028: service model inputs,</v>
      </c>
    </row>
    <row r="53" spans="2:52" x14ac:dyDescent="0.25">
      <c r="B53" s="1" t="str">
        <f t="shared" ref="B53:B69" si="108">B31</f>
        <v>Domestic Two Rate</v>
      </c>
      <c r="D53" s="1" t="str">
        <f t="shared" ref="D53:D69" si="109">IF(OR(D8="-",D8&lt;0.02),"",D$27&amp;",")</f>
        <v/>
      </c>
      <c r="E53" s="1" t="str">
        <f t="shared" ref="E53:E69" si="110">IF(OR(D8="-",D8&gt;-0.02),"",D$27&amp;",")</f>
        <v/>
      </c>
      <c r="F53" s="1" t="str">
        <f t="shared" ref="F53:F69" si="111">IF(OR(F31="-",F31&lt;0.02),"",F$27&amp;",")</f>
        <v/>
      </c>
      <c r="G53" s="1" t="str">
        <f t="shared" ref="G53:G69" si="112">IF(OR(F31="-",F31&gt;-0.02),"",F$27&amp;",")</f>
        <v/>
      </c>
      <c r="H53" s="1" t="str">
        <f t="shared" ref="H53:H69" si="113">IF(OR(H31="-",H31&lt;0.02),"",H$27&amp;",")</f>
        <v/>
      </c>
      <c r="I53" s="1" t="str">
        <f t="shared" ref="I53:I69" si="114">IF(OR(H31="-",H31&gt;-0.02),"",H$27&amp;",")</f>
        <v/>
      </c>
      <c r="J53" s="1" t="str">
        <f t="shared" ref="J53:J69" si="115">IF(OR(J31="-",J31&lt;0.02),"",J$27&amp;",")</f>
        <v/>
      </c>
      <c r="K53" s="1" t="str">
        <f t="shared" ref="K53:K69" si="116">IF(OR(J31="-",J31&gt;-0.02),"",J$27&amp;",")</f>
        <v/>
      </c>
      <c r="L53" s="1" t="str">
        <f t="shared" ref="L53:L69" si="117">IF(OR(L31="-",L31&lt;0.02),"",L$27&amp;",")</f>
        <v/>
      </c>
      <c r="M53" s="1" t="str">
        <f t="shared" ref="M53:M69" si="118">IF(OR(L31="-",L31&gt;-0.02),"",L$27&amp;",")</f>
        <v/>
      </c>
      <c r="N53" s="1" t="str">
        <f t="shared" ref="N53:N69" si="119">IF(OR(N31="-",N31&lt;0.02),"",N$27&amp;",")</f>
        <v/>
      </c>
      <c r="O53" s="1" t="str">
        <f t="shared" ref="O53:O69" si="120">IF(OR(N31="-",N31&gt;-0.02),"",N$27&amp;",")</f>
        <v/>
      </c>
      <c r="P53" s="1" t="str">
        <f t="shared" ref="P53:P69" si="121">IF(OR(P31="-",P31&lt;0.02),"",P$27&amp;",")</f>
        <v/>
      </c>
      <c r="Q53" s="1" t="str">
        <f t="shared" ref="Q53:Q69" si="122">IF(OR(P31="-",P31&gt;-0.02),"",P$27&amp;",")</f>
        <v>Table 1022 - 1028: service model inputs,</v>
      </c>
      <c r="R53" s="1" t="str">
        <f t="shared" ref="R53:R69" si="123">IF(OR(R31="-",R31&lt;0.02),"",R$27&amp;",")</f>
        <v/>
      </c>
      <c r="S53" s="1" t="str">
        <f t="shared" ref="S53:S69" si="124">IF(OR(R31="-",R31&gt;-0.02),"",R$27&amp;",")</f>
        <v/>
      </c>
      <c r="T53" s="1" t="str">
        <f t="shared" ref="T53:T69" si="125">IF(OR(T31="-",T31&lt;0.02),"",T$27&amp;",")</f>
        <v/>
      </c>
      <c r="U53" s="1" t="str">
        <f t="shared" ref="U53:U69" si="126">IF(OR(T31="-",T31&gt;-0.02),"",T$27&amp;",")</f>
        <v/>
      </c>
      <c r="V53" s="1" t="str">
        <f t="shared" ref="V53:V69" si="127">IF(OR(V31="-",V31&lt;0.02),"",V$27&amp;",")</f>
        <v/>
      </c>
      <c r="W53" s="1" t="str">
        <f t="shared" ref="W53:W69" si="128">IF(OR(V31="-",V31&gt;-0.02),"",V$27&amp;",")</f>
        <v/>
      </c>
      <c r="X53" s="1" t="str">
        <f t="shared" ref="X53:X69" si="129">IF(OR(X31="-",X31&lt;0.02),"",X$27&amp;",")</f>
        <v/>
      </c>
      <c r="Y53" s="1" t="str">
        <f t="shared" ref="Y53:Y69" si="130">IF(OR(X31="-",X31&gt;-0.02),"",X$27&amp;",")</f>
        <v/>
      </c>
      <c r="Z53" s="1" t="str">
        <f t="shared" ref="Z53:Z69" si="131">IF(OR(Z31="-",Z31&lt;0.02),"",Z$27&amp;",")</f>
        <v/>
      </c>
      <c r="AA53" s="1" t="str">
        <f t="shared" ref="AA53:AA69" si="132">IF(OR(Z31="-",Z31&gt;-0.02),"",Z$27&amp;",")</f>
        <v/>
      </c>
      <c r="AB53" s="1" t="str">
        <f t="shared" ref="AB53:AB69" si="133">IF(OR(AB31="-",AB31&lt;0.02),"",AB$27&amp;",")</f>
        <v/>
      </c>
      <c r="AC53" s="1" t="str">
        <f t="shared" ref="AC53:AC69" si="134">IF(OR(AB31="-",AB31&gt;-0.02),"",AB$27&amp;",")</f>
        <v/>
      </c>
      <c r="AD53" s="1" t="str">
        <f t="shared" ref="AD53:AD69" si="135">IF(OR(AD31="-",AD31&lt;0.02),"",AD$27&amp;",")</f>
        <v/>
      </c>
      <c r="AE53" s="1" t="str">
        <f t="shared" ref="AE53:AE69" si="136">IF(OR(AD31="-",AD31&gt;-0.02),"",AD$27&amp;",")</f>
        <v/>
      </c>
      <c r="AF53" s="1" t="str">
        <f t="shared" ref="AF53:AF69" si="137">IF(OR(AF31="-",AF31&lt;0.02),"",AF$27&amp;",")</f>
        <v/>
      </c>
      <c r="AG53" s="1" t="str">
        <f t="shared" ref="AG53:AG69" si="138">IF(OR(AF31="-",AF31&gt;-0.02),"",AF$27&amp;",")</f>
        <v/>
      </c>
      <c r="AH53" s="1" t="str">
        <f t="shared" ref="AH53:AH69" si="139">IF(OR(AH31="-",AH31&lt;0.02),"",AH$27&amp;",")</f>
        <v/>
      </c>
      <c r="AI53" s="1" t="str">
        <f t="shared" ref="AI53:AI69" si="140">IF(OR(AH31="-",AH31&gt;-0.02),"",AH$27&amp;",")</f>
        <v/>
      </c>
      <c r="AJ53" s="1" t="str">
        <f t="shared" ref="AJ53:AJ69" si="141">IF(OR(AJ31="-",AJ31&lt;0.02),"",AJ$27&amp;",")</f>
        <v/>
      </c>
      <c r="AK53" s="1" t="str">
        <f t="shared" ref="AK53:AK69" si="142">IF(OR(AJ31="-",AJ31&gt;-0.02),"",AJ$27&amp;",")</f>
        <v/>
      </c>
      <c r="AL53" s="1" t="str">
        <f t="shared" ref="AL53:AL69" si="143">IF(OR(AL31="-",AL31&lt;0.02),"",AL$27&amp;",")</f>
        <v/>
      </c>
      <c r="AM53" s="1" t="str">
        <f t="shared" ref="AM53:AM69" si="144">IF(OR(AL31="-",AL31&gt;-0.02),"",AL$27&amp;",")</f>
        <v/>
      </c>
      <c r="AN53" s="1" t="str">
        <f t="shared" ref="AN53:AN69" si="145">IF(OR(AN31="-",AN31&lt;0.02),"",AN$27&amp;",")</f>
        <v/>
      </c>
      <c r="AO53" s="1" t="str">
        <f t="shared" ref="AO53:AO69" si="146">IF(OR(AN31="-",AN31&gt;-0.02),"",AN$27&amp;",")</f>
        <v/>
      </c>
      <c r="AP53" s="1" t="str">
        <f t="shared" ref="AP53:AP69" si="147">IF(OR(AP31="-",AP31&lt;0.02),"",AP$27&amp;",")</f>
        <v>Table 1076: allowed revenue,</v>
      </c>
      <c r="AQ53" s="1" t="str">
        <f t="shared" ref="AQ53:AQ69" si="148">IF(OR(AP31="-",AP31&gt;-0.02),"",AP$27&amp;",")</f>
        <v/>
      </c>
      <c r="AU53" s="1" t="str">
        <f t="shared" ref="AU53:AU69" si="149">D53&amp;F53&amp;H53&amp;J53&amp;L53&amp;N53&amp;P53&amp;R53&amp;T53&amp;V53&amp;X53&amp;Z53&amp;AB53&amp;AD53&amp;AF53&amp;AH53&amp;AJ53&amp;AL53&amp;AN53&amp;AP53</f>
        <v>Table 1076: allowed revenue,</v>
      </c>
      <c r="AV53" s="1" t="str">
        <f t="shared" ref="AV53:AV69" si="150">E53&amp;G53&amp;I53&amp;K53&amp;M53&amp;O53&amp;Q53&amp;S53&amp;U53&amp;W53&amp;Y53&amp;AA53&amp;AC53&amp;AE53&amp;AG53&amp;AI53&amp;AK53&amp;AM53&amp;AO53&amp;AQ53</f>
        <v>Table 1022 - 1028: service model inputs,</v>
      </c>
      <c r="AW53" s="1" t="str">
        <f t="shared" ref="AW53:AW69" si="151">IF(AU53="","No factors contributing to greater than 2% upward change.",AY53)</f>
        <v>Gone up mainly due to Table 1076: allowed revenue,</v>
      </c>
      <c r="AX53" s="1" t="str">
        <f t="shared" ref="AX53:AX69" si="152">IF(AV53="","No factors contributing to greater than 2% downward change.",AZ53)</f>
        <v>Gone down mainly due to Table 1022 - 1028: service model inputs,</v>
      </c>
      <c r="AY53" s="1" t="str">
        <f t="shared" ref="AY53:AY69" si="153">"Gone up mainly due to "&amp;AU53</f>
        <v>Gone up mainly due to Table 1076: allowed revenue,</v>
      </c>
      <c r="AZ53" s="1" t="str">
        <f t="shared" ref="AZ53:AZ69" si="154">"Gone down mainly due to "&amp;AV53</f>
        <v>Gone down mainly due to Table 1022 - 1028: service model inputs,</v>
      </c>
    </row>
    <row r="54" spans="2:52" x14ac:dyDescent="0.25">
      <c r="B54" s="1" t="str">
        <f t="shared" si="108"/>
        <v>Domestic Off Peak (related MPAN)</v>
      </c>
      <c r="D54" s="1" t="str">
        <f t="shared" si="109"/>
        <v/>
      </c>
      <c r="E54" s="1" t="str">
        <f t="shared" si="110"/>
        <v/>
      </c>
      <c r="F54" s="1" t="str">
        <f t="shared" si="111"/>
        <v/>
      </c>
      <c r="G54" s="1" t="str">
        <f t="shared" si="112"/>
        <v/>
      </c>
      <c r="H54" s="1" t="str">
        <f t="shared" si="113"/>
        <v/>
      </c>
      <c r="I54" s="1" t="str">
        <f t="shared" si="114"/>
        <v/>
      </c>
      <c r="J54" s="1" t="str">
        <f t="shared" si="115"/>
        <v/>
      </c>
      <c r="K54" s="1" t="str">
        <f t="shared" si="116"/>
        <v/>
      </c>
      <c r="L54" s="1" t="str">
        <f t="shared" si="117"/>
        <v/>
      </c>
      <c r="M54" s="1" t="str">
        <f t="shared" si="118"/>
        <v/>
      </c>
      <c r="N54" s="1" t="str">
        <f t="shared" si="119"/>
        <v/>
      </c>
      <c r="O54" s="1" t="str">
        <f t="shared" si="120"/>
        <v/>
      </c>
      <c r="P54" s="1" t="str">
        <f t="shared" si="121"/>
        <v>Table 1022 - 1028: service model inputs,</v>
      </c>
      <c r="Q54" s="1" t="str">
        <f t="shared" si="122"/>
        <v/>
      </c>
      <c r="R54" s="1" t="str">
        <f t="shared" si="123"/>
        <v/>
      </c>
      <c r="S54" s="1" t="str">
        <f t="shared" si="124"/>
        <v/>
      </c>
      <c r="T54" s="1" t="str">
        <f t="shared" si="125"/>
        <v/>
      </c>
      <c r="U54" s="1" t="str">
        <f t="shared" si="126"/>
        <v/>
      </c>
      <c r="V54" s="1" t="str">
        <f t="shared" si="127"/>
        <v/>
      </c>
      <c r="W54" s="1" t="str">
        <f t="shared" si="128"/>
        <v/>
      </c>
      <c r="X54" s="1" t="str">
        <f t="shared" si="129"/>
        <v/>
      </c>
      <c r="Y54" s="1" t="str">
        <f t="shared" si="130"/>
        <v/>
      </c>
      <c r="Z54" s="1" t="str">
        <f t="shared" si="131"/>
        <v/>
      </c>
      <c r="AA54" s="1" t="str">
        <f t="shared" si="132"/>
        <v/>
      </c>
      <c r="AB54" s="1" t="str">
        <f t="shared" si="133"/>
        <v/>
      </c>
      <c r="AC54" s="1" t="str">
        <f t="shared" si="134"/>
        <v/>
      </c>
      <c r="AD54" s="1" t="str">
        <f t="shared" si="135"/>
        <v/>
      </c>
      <c r="AE54" s="1" t="str">
        <f t="shared" si="136"/>
        <v/>
      </c>
      <c r="AF54" s="1" t="str">
        <f t="shared" si="137"/>
        <v>Table 1061/1062: TPR data,</v>
      </c>
      <c r="AG54" s="1" t="str">
        <f t="shared" si="138"/>
        <v/>
      </c>
      <c r="AH54" s="1" t="str">
        <f t="shared" si="139"/>
        <v/>
      </c>
      <c r="AI54" s="1" t="str">
        <f t="shared" si="140"/>
        <v/>
      </c>
      <c r="AJ54" s="1" t="str">
        <f t="shared" si="141"/>
        <v/>
      </c>
      <c r="AK54" s="1" t="str">
        <f t="shared" si="142"/>
        <v>Table 1069: Peaking probabailities,</v>
      </c>
      <c r="AL54" s="1" t="str">
        <f t="shared" si="143"/>
        <v/>
      </c>
      <c r="AM54" s="1" t="str">
        <f t="shared" si="144"/>
        <v/>
      </c>
      <c r="AN54" s="1" t="str">
        <f t="shared" si="145"/>
        <v/>
      </c>
      <c r="AO54" s="1" t="str">
        <f t="shared" si="146"/>
        <v/>
      </c>
      <c r="AP54" s="1" t="str">
        <f t="shared" si="147"/>
        <v>Table 1076: allowed revenue,</v>
      </c>
      <c r="AQ54" s="1" t="str">
        <f t="shared" si="148"/>
        <v/>
      </c>
      <c r="AU54" s="1" t="str">
        <f t="shared" si="149"/>
        <v>Table 1022 - 1028: service model inputs,Table 1061/1062: TPR data,Table 1076: allowed revenue,</v>
      </c>
      <c r="AV54" s="1" t="str">
        <f t="shared" si="150"/>
        <v>Table 1069: Peaking probabailities,</v>
      </c>
      <c r="AW54" s="1" t="str">
        <f t="shared" si="151"/>
        <v>Gone up mainly due to Table 1022 - 1028: service model inputs,Table 1061/1062: TPR data,Table 1076: allowed revenue,</v>
      </c>
      <c r="AX54" s="1" t="str">
        <f t="shared" si="152"/>
        <v>Gone down mainly due to Table 1069: Peaking probabailities,</v>
      </c>
      <c r="AY54" s="1" t="str">
        <f t="shared" si="153"/>
        <v>Gone up mainly due to Table 1022 - 1028: service model inputs,Table 1061/1062: TPR data,Table 1076: allowed revenue,</v>
      </c>
      <c r="AZ54" s="1" t="str">
        <f t="shared" si="154"/>
        <v>Gone down mainly due to Table 1069: Peaking probabailities,</v>
      </c>
    </row>
    <row r="55" spans="2:52" x14ac:dyDescent="0.25">
      <c r="B55" s="1" t="str">
        <f t="shared" si="108"/>
        <v>Small Non Domestic Unrestricted</v>
      </c>
      <c r="D55" s="1" t="str">
        <f t="shared" si="109"/>
        <v/>
      </c>
      <c r="E55" s="1" t="str">
        <f t="shared" si="110"/>
        <v/>
      </c>
      <c r="F55" s="1" t="str">
        <f t="shared" si="111"/>
        <v/>
      </c>
      <c r="G55" s="1" t="str">
        <f t="shared" si="112"/>
        <v/>
      </c>
      <c r="H55" s="1" t="str">
        <f t="shared" si="113"/>
        <v/>
      </c>
      <c r="I55" s="1" t="str">
        <f t="shared" si="114"/>
        <v/>
      </c>
      <c r="J55" s="1" t="str">
        <f t="shared" si="115"/>
        <v/>
      </c>
      <c r="K55" s="1" t="str">
        <f t="shared" si="116"/>
        <v/>
      </c>
      <c r="L55" s="1" t="str">
        <f t="shared" si="117"/>
        <v/>
      </c>
      <c r="M55" s="1" t="str">
        <f t="shared" si="118"/>
        <v/>
      </c>
      <c r="N55" s="1" t="str">
        <f t="shared" si="119"/>
        <v/>
      </c>
      <c r="O55" s="1" t="str">
        <f t="shared" si="120"/>
        <v/>
      </c>
      <c r="P55" s="1" t="str">
        <f t="shared" si="121"/>
        <v>Table 1022 - 1028: service model inputs,</v>
      </c>
      <c r="Q55" s="1" t="str">
        <f t="shared" si="122"/>
        <v/>
      </c>
      <c r="R55" s="1" t="str">
        <f t="shared" si="123"/>
        <v/>
      </c>
      <c r="S55" s="1" t="str">
        <f t="shared" si="124"/>
        <v/>
      </c>
      <c r="T55" s="1" t="str">
        <f t="shared" si="125"/>
        <v/>
      </c>
      <c r="U55" s="1" t="str">
        <f t="shared" si="126"/>
        <v/>
      </c>
      <c r="V55" s="1" t="str">
        <f t="shared" si="127"/>
        <v/>
      </c>
      <c r="W55" s="1" t="str">
        <f t="shared" si="128"/>
        <v/>
      </c>
      <c r="X55" s="1" t="str">
        <f t="shared" si="129"/>
        <v/>
      </c>
      <c r="Y55" s="1" t="str">
        <f t="shared" si="130"/>
        <v/>
      </c>
      <c r="Z55" s="1" t="str">
        <f t="shared" si="131"/>
        <v/>
      </c>
      <c r="AA55" s="1" t="str">
        <f t="shared" si="132"/>
        <v/>
      </c>
      <c r="AB55" s="1" t="str">
        <f t="shared" si="133"/>
        <v/>
      </c>
      <c r="AC55" s="1" t="str">
        <f t="shared" si="134"/>
        <v/>
      </c>
      <c r="AD55" s="1" t="str">
        <f t="shared" si="135"/>
        <v/>
      </c>
      <c r="AE55" s="1" t="str">
        <f t="shared" si="136"/>
        <v/>
      </c>
      <c r="AF55" s="1" t="str">
        <f t="shared" si="137"/>
        <v/>
      </c>
      <c r="AG55" s="1" t="str">
        <f t="shared" si="138"/>
        <v/>
      </c>
      <c r="AH55" s="1" t="str">
        <f t="shared" si="139"/>
        <v/>
      </c>
      <c r="AI55" s="1" t="str">
        <f t="shared" si="140"/>
        <v/>
      </c>
      <c r="AJ55" s="1" t="str">
        <f t="shared" si="141"/>
        <v/>
      </c>
      <c r="AK55" s="1" t="str">
        <f t="shared" si="142"/>
        <v/>
      </c>
      <c r="AL55" s="1" t="str">
        <f t="shared" si="143"/>
        <v/>
      </c>
      <c r="AM55" s="1" t="str">
        <f t="shared" si="144"/>
        <v/>
      </c>
      <c r="AN55" s="1" t="str">
        <f t="shared" si="145"/>
        <v/>
      </c>
      <c r="AO55" s="1" t="str">
        <f t="shared" si="146"/>
        <v/>
      </c>
      <c r="AP55" s="1" t="str">
        <f t="shared" si="147"/>
        <v>Table 1076: allowed revenue,</v>
      </c>
      <c r="AQ55" s="1" t="str">
        <f t="shared" si="148"/>
        <v/>
      </c>
      <c r="AU55" s="1" t="str">
        <f t="shared" si="149"/>
        <v>Table 1022 - 1028: service model inputs,Table 1076: allowed revenue,</v>
      </c>
      <c r="AV55" s="1" t="str">
        <f t="shared" si="150"/>
        <v/>
      </c>
      <c r="AW55" s="1" t="str">
        <f t="shared" si="151"/>
        <v>Gone up mainly due to Table 1022 - 1028: service model inputs,Table 1076: allowed revenue,</v>
      </c>
      <c r="AX55" s="1" t="str">
        <f t="shared" si="152"/>
        <v>No factors contributing to greater than 2% downward change.</v>
      </c>
      <c r="AY55" s="1" t="str">
        <f t="shared" si="153"/>
        <v>Gone up mainly due to Table 1022 - 1028: service model inputs,Table 1076: allowed revenue,</v>
      </c>
      <c r="AZ55" s="1" t="str">
        <f t="shared" si="154"/>
        <v xml:space="preserve">Gone down mainly due to </v>
      </c>
    </row>
    <row r="56" spans="2:52" x14ac:dyDescent="0.25">
      <c r="B56" s="1" t="str">
        <f t="shared" si="108"/>
        <v>Small Non Domestic Two Rate</v>
      </c>
      <c r="D56" s="1" t="str">
        <f t="shared" si="109"/>
        <v/>
      </c>
      <c r="E56" s="1" t="str">
        <f t="shared" si="110"/>
        <v/>
      </c>
      <c r="F56" s="1" t="str">
        <f t="shared" si="111"/>
        <v/>
      </c>
      <c r="G56" s="1" t="str">
        <f t="shared" si="112"/>
        <v/>
      </c>
      <c r="H56" s="1" t="str">
        <f t="shared" si="113"/>
        <v/>
      </c>
      <c r="I56" s="1" t="str">
        <f t="shared" si="114"/>
        <v/>
      </c>
      <c r="J56" s="1" t="str">
        <f t="shared" si="115"/>
        <v/>
      </c>
      <c r="K56" s="1" t="str">
        <f t="shared" si="116"/>
        <v/>
      </c>
      <c r="L56" s="1" t="str">
        <f t="shared" si="117"/>
        <v/>
      </c>
      <c r="M56" s="1" t="str">
        <f t="shared" si="118"/>
        <v/>
      </c>
      <c r="N56" s="1" t="str">
        <f t="shared" si="119"/>
        <v/>
      </c>
      <c r="O56" s="1" t="str">
        <f t="shared" si="120"/>
        <v/>
      </c>
      <c r="P56" s="1" t="str">
        <f t="shared" si="121"/>
        <v>Table 1022 - 1028: service model inputs,</v>
      </c>
      <c r="Q56" s="1" t="str">
        <f t="shared" si="122"/>
        <v/>
      </c>
      <c r="R56" s="1" t="str">
        <f t="shared" si="123"/>
        <v/>
      </c>
      <c r="S56" s="1" t="str">
        <f t="shared" si="124"/>
        <v/>
      </c>
      <c r="T56" s="1" t="str">
        <f t="shared" si="125"/>
        <v/>
      </c>
      <c r="U56" s="1" t="str">
        <f t="shared" si="126"/>
        <v/>
      </c>
      <c r="V56" s="1" t="str">
        <f t="shared" si="127"/>
        <v/>
      </c>
      <c r="W56" s="1" t="str">
        <f t="shared" si="128"/>
        <v/>
      </c>
      <c r="X56" s="1" t="str">
        <f t="shared" si="129"/>
        <v/>
      </c>
      <c r="Y56" s="1" t="str">
        <f t="shared" si="130"/>
        <v/>
      </c>
      <c r="Z56" s="1" t="str">
        <f t="shared" si="131"/>
        <v/>
      </c>
      <c r="AA56" s="1" t="str">
        <f t="shared" si="132"/>
        <v/>
      </c>
      <c r="AB56" s="1" t="str">
        <f t="shared" si="133"/>
        <v/>
      </c>
      <c r="AC56" s="1" t="str">
        <f t="shared" si="134"/>
        <v/>
      </c>
      <c r="AD56" s="1" t="str">
        <f t="shared" si="135"/>
        <v/>
      </c>
      <c r="AE56" s="1" t="str">
        <f t="shared" si="136"/>
        <v/>
      </c>
      <c r="AF56" s="1" t="str">
        <f t="shared" si="137"/>
        <v/>
      </c>
      <c r="AG56" s="1" t="str">
        <f t="shared" si="138"/>
        <v/>
      </c>
      <c r="AH56" s="1" t="str">
        <f t="shared" si="139"/>
        <v/>
      </c>
      <c r="AI56" s="1" t="str">
        <f t="shared" si="140"/>
        <v/>
      </c>
      <c r="AJ56" s="1" t="str">
        <f t="shared" si="141"/>
        <v/>
      </c>
      <c r="AK56" s="1" t="str">
        <f t="shared" si="142"/>
        <v/>
      </c>
      <c r="AL56" s="1" t="str">
        <f t="shared" si="143"/>
        <v/>
      </c>
      <c r="AM56" s="1" t="str">
        <f t="shared" si="144"/>
        <v/>
      </c>
      <c r="AN56" s="1" t="str">
        <f t="shared" si="145"/>
        <v>Table 1053: volumes and mpans etc forecast,</v>
      </c>
      <c r="AO56" s="1" t="str">
        <f t="shared" si="146"/>
        <v/>
      </c>
      <c r="AP56" s="1" t="str">
        <f t="shared" si="147"/>
        <v>Table 1076: allowed revenue,</v>
      </c>
      <c r="AQ56" s="1" t="str">
        <f t="shared" si="148"/>
        <v/>
      </c>
      <c r="AU56" s="1" t="str">
        <f t="shared" si="149"/>
        <v>Table 1022 - 1028: service model inputs,Table 1053: volumes and mpans etc forecast,Table 1076: allowed revenue,</v>
      </c>
      <c r="AV56" s="1" t="str">
        <f t="shared" si="150"/>
        <v/>
      </c>
      <c r="AW56" s="1" t="str">
        <f t="shared" si="151"/>
        <v>Gone up mainly due to Table 1022 - 1028: service model inputs,Table 1053: volumes and mpans etc forecast,Table 1076: allowed revenue,</v>
      </c>
      <c r="AX56" s="1" t="str">
        <f t="shared" si="152"/>
        <v>No factors contributing to greater than 2% downward change.</v>
      </c>
      <c r="AY56" s="1" t="str">
        <f t="shared" si="153"/>
        <v>Gone up mainly due to Table 1022 - 1028: service model inputs,Table 1053: volumes and mpans etc forecast,Table 1076: allowed revenue,</v>
      </c>
      <c r="AZ56" s="1" t="str">
        <f t="shared" si="154"/>
        <v xml:space="preserve">Gone down mainly due to </v>
      </c>
    </row>
    <row r="57" spans="2:52" x14ac:dyDescent="0.25">
      <c r="B57" s="1" t="str">
        <f t="shared" si="108"/>
        <v>Small Non Domestic Off Peak (related MPAN)</v>
      </c>
      <c r="D57" s="1" t="str">
        <f t="shared" si="109"/>
        <v/>
      </c>
      <c r="E57" s="1" t="str">
        <f t="shared" si="110"/>
        <v/>
      </c>
      <c r="F57" s="1" t="str">
        <f t="shared" si="111"/>
        <v/>
      </c>
      <c r="G57" s="1" t="str">
        <f t="shared" si="112"/>
        <v/>
      </c>
      <c r="H57" s="1" t="str">
        <f t="shared" si="113"/>
        <v/>
      </c>
      <c r="I57" s="1" t="str">
        <f t="shared" si="114"/>
        <v/>
      </c>
      <c r="J57" s="1" t="str">
        <f t="shared" si="115"/>
        <v/>
      </c>
      <c r="K57" s="1" t="str">
        <f t="shared" si="116"/>
        <v/>
      </c>
      <c r="L57" s="1" t="str">
        <f t="shared" si="117"/>
        <v/>
      </c>
      <c r="M57" s="1" t="str">
        <f t="shared" si="118"/>
        <v/>
      </c>
      <c r="N57" s="1" t="str">
        <f t="shared" si="119"/>
        <v/>
      </c>
      <c r="O57" s="1" t="str">
        <f t="shared" si="120"/>
        <v/>
      </c>
      <c r="P57" s="1" t="str">
        <f t="shared" si="121"/>
        <v>Table 1022 - 1028: service model inputs,</v>
      </c>
      <c r="Q57" s="1" t="str">
        <f t="shared" si="122"/>
        <v/>
      </c>
      <c r="R57" s="1" t="str">
        <f t="shared" si="123"/>
        <v/>
      </c>
      <c r="S57" s="1" t="str">
        <f t="shared" si="124"/>
        <v/>
      </c>
      <c r="T57" s="1" t="str">
        <f t="shared" si="125"/>
        <v/>
      </c>
      <c r="U57" s="1" t="str">
        <f t="shared" si="126"/>
        <v/>
      </c>
      <c r="V57" s="1" t="str">
        <f t="shared" si="127"/>
        <v/>
      </c>
      <c r="W57" s="1" t="str">
        <f t="shared" si="128"/>
        <v/>
      </c>
      <c r="X57" s="1" t="str">
        <f t="shared" si="129"/>
        <v/>
      </c>
      <c r="Y57" s="1" t="str">
        <f t="shared" si="130"/>
        <v/>
      </c>
      <c r="Z57" s="1" t="str">
        <f t="shared" si="131"/>
        <v/>
      </c>
      <c r="AA57" s="1" t="str">
        <f t="shared" si="132"/>
        <v/>
      </c>
      <c r="AB57" s="1" t="str">
        <f t="shared" si="133"/>
        <v/>
      </c>
      <c r="AC57" s="1" t="str">
        <f t="shared" si="134"/>
        <v/>
      </c>
      <c r="AD57" s="1" t="str">
        <f t="shared" si="135"/>
        <v/>
      </c>
      <c r="AE57" s="1" t="str">
        <f t="shared" si="136"/>
        <v/>
      </c>
      <c r="AF57" s="1" t="str">
        <f t="shared" si="137"/>
        <v/>
      </c>
      <c r="AG57" s="1" t="str">
        <f t="shared" si="138"/>
        <v/>
      </c>
      <c r="AH57" s="1" t="str">
        <f t="shared" si="139"/>
        <v/>
      </c>
      <c r="AI57" s="1" t="str">
        <f t="shared" si="140"/>
        <v/>
      </c>
      <c r="AJ57" s="1" t="str">
        <f t="shared" si="141"/>
        <v/>
      </c>
      <c r="AK57" s="1" t="str">
        <f t="shared" si="142"/>
        <v>Table 1069: Peaking probabailities,</v>
      </c>
      <c r="AL57" s="1" t="str">
        <f t="shared" si="143"/>
        <v/>
      </c>
      <c r="AM57" s="1" t="str">
        <f t="shared" si="144"/>
        <v/>
      </c>
      <c r="AN57" s="1" t="str">
        <f t="shared" si="145"/>
        <v/>
      </c>
      <c r="AO57" s="1" t="str">
        <f t="shared" si="146"/>
        <v/>
      </c>
      <c r="AP57" s="1" t="str">
        <f t="shared" si="147"/>
        <v>Table 1076: allowed revenue,</v>
      </c>
      <c r="AQ57" s="1" t="str">
        <f t="shared" si="148"/>
        <v/>
      </c>
      <c r="AU57" s="1" t="str">
        <f t="shared" si="149"/>
        <v>Table 1022 - 1028: service model inputs,Table 1076: allowed revenue,</v>
      </c>
      <c r="AV57" s="1" t="str">
        <f t="shared" si="150"/>
        <v>Table 1069: Peaking probabailities,</v>
      </c>
      <c r="AW57" s="1" t="str">
        <f t="shared" si="151"/>
        <v>Gone up mainly due to Table 1022 - 1028: service model inputs,Table 1076: allowed revenue,</v>
      </c>
      <c r="AX57" s="1" t="str">
        <f t="shared" si="152"/>
        <v>Gone down mainly due to Table 1069: Peaking probabailities,</v>
      </c>
      <c r="AY57" s="1" t="str">
        <f t="shared" si="153"/>
        <v>Gone up mainly due to Table 1022 - 1028: service model inputs,Table 1076: allowed revenue,</v>
      </c>
      <c r="AZ57" s="1" t="str">
        <f t="shared" si="154"/>
        <v>Gone down mainly due to Table 1069: Peaking probabailities,</v>
      </c>
    </row>
    <row r="58" spans="2:52" x14ac:dyDescent="0.25">
      <c r="B58" s="1" t="str">
        <f t="shared" si="108"/>
        <v>LV Medium Non-Domestic</v>
      </c>
      <c r="D58" s="1" t="str">
        <f t="shared" si="109"/>
        <v/>
      </c>
      <c r="E58" s="1" t="str">
        <f t="shared" si="110"/>
        <v/>
      </c>
      <c r="F58" s="1" t="str">
        <f t="shared" si="111"/>
        <v/>
      </c>
      <c r="G58" s="1" t="str">
        <f t="shared" si="112"/>
        <v/>
      </c>
      <c r="H58" s="1" t="str">
        <f t="shared" si="113"/>
        <v/>
      </c>
      <c r="I58" s="1" t="str">
        <f t="shared" si="114"/>
        <v/>
      </c>
      <c r="J58" s="1" t="str">
        <f t="shared" si="115"/>
        <v/>
      </c>
      <c r="K58" s="1" t="str">
        <f t="shared" si="116"/>
        <v/>
      </c>
      <c r="L58" s="1" t="str">
        <f t="shared" si="117"/>
        <v/>
      </c>
      <c r="M58" s="1" t="str">
        <f t="shared" si="118"/>
        <v/>
      </c>
      <c r="N58" s="1" t="str">
        <f t="shared" si="119"/>
        <v/>
      </c>
      <c r="O58" s="1" t="str">
        <f t="shared" si="120"/>
        <v/>
      </c>
      <c r="P58" s="1" t="str">
        <f t="shared" si="121"/>
        <v>Table 1022 - 1028: service model inputs,</v>
      </c>
      <c r="Q58" s="1" t="str">
        <f t="shared" si="122"/>
        <v/>
      </c>
      <c r="R58" s="1" t="str">
        <f t="shared" si="123"/>
        <v/>
      </c>
      <c r="S58" s="1" t="str">
        <f t="shared" si="124"/>
        <v/>
      </c>
      <c r="T58" s="1" t="str">
        <f t="shared" si="125"/>
        <v/>
      </c>
      <c r="U58" s="1" t="str">
        <f t="shared" si="126"/>
        <v/>
      </c>
      <c r="V58" s="1" t="str">
        <f t="shared" si="127"/>
        <v/>
      </c>
      <c r="W58" s="1" t="str">
        <f t="shared" si="128"/>
        <v>Table 1041: load characteristics (Load Factor),</v>
      </c>
      <c r="X58" s="1" t="str">
        <f t="shared" si="129"/>
        <v/>
      </c>
      <c r="Y58" s="1" t="str">
        <f t="shared" si="130"/>
        <v/>
      </c>
      <c r="Z58" s="1" t="str">
        <f t="shared" si="131"/>
        <v/>
      </c>
      <c r="AA58" s="1" t="str">
        <f t="shared" si="132"/>
        <v/>
      </c>
      <c r="AB58" s="1" t="str">
        <f t="shared" si="133"/>
        <v/>
      </c>
      <c r="AC58" s="1" t="str">
        <f t="shared" si="134"/>
        <v/>
      </c>
      <c r="AD58" s="1" t="str">
        <f t="shared" si="135"/>
        <v/>
      </c>
      <c r="AE58" s="1" t="str">
        <f t="shared" si="136"/>
        <v/>
      </c>
      <c r="AF58" s="1" t="str">
        <f t="shared" si="137"/>
        <v/>
      </c>
      <c r="AG58" s="1" t="str">
        <f t="shared" si="138"/>
        <v/>
      </c>
      <c r="AH58" s="1" t="str">
        <f t="shared" si="139"/>
        <v/>
      </c>
      <c r="AI58" s="1" t="str">
        <f t="shared" si="140"/>
        <v/>
      </c>
      <c r="AJ58" s="1" t="str">
        <f t="shared" si="141"/>
        <v/>
      </c>
      <c r="AK58" s="1" t="str">
        <f t="shared" si="142"/>
        <v/>
      </c>
      <c r="AL58" s="1" t="str">
        <f t="shared" si="143"/>
        <v/>
      </c>
      <c r="AM58" s="1" t="str">
        <f t="shared" si="144"/>
        <v/>
      </c>
      <c r="AN58" s="1" t="str">
        <f t="shared" si="145"/>
        <v/>
      </c>
      <c r="AO58" s="1" t="str">
        <f t="shared" si="146"/>
        <v/>
      </c>
      <c r="AP58" s="1" t="str">
        <f t="shared" si="147"/>
        <v>Table 1076: allowed revenue,</v>
      </c>
      <c r="AQ58" s="1" t="str">
        <f t="shared" si="148"/>
        <v/>
      </c>
      <c r="AU58" s="1" t="str">
        <f t="shared" si="149"/>
        <v>Table 1022 - 1028: service model inputs,Table 1076: allowed revenue,</v>
      </c>
      <c r="AV58" s="1" t="str">
        <f t="shared" si="150"/>
        <v>Table 1041: load characteristics (Load Factor),</v>
      </c>
      <c r="AW58" s="1" t="str">
        <f t="shared" si="151"/>
        <v>Gone up mainly due to Table 1022 - 1028: service model inputs,Table 1076: allowed revenue,</v>
      </c>
      <c r="AX58" s="1" t="str">
        <f t="shared" si="152"/>
        <v>Gone down mainly due to Table 1041: load characteristics (Load Factor),</v>
      </c>
      <c r="AY58" s="1" t="str">
        <f t="shared" si="153"/>
        <v>Gone up mainly due to Table 1022 - 1028: service model inputs,Table 1076: allowed revenue,</v>
      </c>
      <c r="AZ58" s="1" t="str">
        <f t="shared" si="154"/>
        <v>Gone down mainly due to Table 1041: load characteristics (Load Factor),</v>
      </c>
    </row>
    <row r="59" spans="2:52" x14ac:dyDescent="0.25">
      <c r="B59" s="1" t="str">
        <f t="shared" si="108"/>
        <v>LV Sub Medium Non-Domestic</v>
      </c>
      <c r="D59" s="1" t="str">
        <f t="shared" si="109"/>
        <v/>
      </c>
      <c r="E59" s="1" t="str">
        <f t="shared" si="110"/>
        <v/>
      </c>
      <c r="F59" s="1" t="str">
        <f t="shared" si="111"/>
        <v/>
      </c>
      <c r="G59" s="1" t="str">
        <f t="shared" si="112"/>
        <v/>
      </c>
      <c r="H59" s="1" t="str">
        <f t="shared" si="113"/>
        <v/>
      </c>
      <c r="I59" s="1" t="str">
        <f t="shared" si="114"/>
        <v/>
      </c>
      <c r="J59" s="1" t="str">
        <f t="shared" si="115"/>
        <v/>
      </c>
      <c r="K59" s="1" t="str">
        <f t="shared" si="116"/>
        <v/>
      </c>
      <c r="L59" s="1" t="str">
        <f t="shared" si="117"/>
        <v/>
      </c>
      <c r="M59" s="1" t="str">
        <f t="shared" si="118"/>
        <v/>
      </c>
      <c r="N59" s="1" t="str">
        <f t="shared" si="119"/>
        <v/>
      </c>
      <c r="O59" s="1" t="str">
        <f t="shared" si="120"/>
        <v/>
      </c>
      <c r="P59" s="1" t="str">
        <f t="shared" si="121"/>
        <v>Table 1022 - 1028: service model inputs,</v>
      </c>
      <c r="Q59" s="1" t="str">
        <f t="shared" si="122"/>
        <v/>
      </c>
      <c r="R59" s="1" t="str">
        <f t="shared" si="123"/>
        <v/>
      </c>
      <c r="S59" s="1" t="str">
        <f t="shared" si="124"/>
        <v/>
      </c>
      <c r="T59" s="1" t="str">
        <f t="shared" si="125"/>
        <v/>
      </c>
      <c r="U59" s="1" t="str">
        <f t="shared" si="126"/>
        <v/>
      </c>
      <c r="V59" s="1" t="str">
        <f t="shared" si="127"/>
        <v/>
      </c>
      <c r="W59" s="1" t="str">
        <f t="shared" si="128"/>
        <v>Table 1041: load characteristics (Load Factor),</v>
      </c>
      <c r="X59" s="1" t="str">
        <f t="shared" si="129"/>
        <v/>
      </c>
      <c r="Y59" s="1" t="str">
        <f t="shared" si="130"/>
        <v/>
      </c>
      <c r="Z59" s="1" t="str">
        <f t="shared" si="131"/>
        <v/>
      </c>
      <c r="AA59" s="1" t="str">
        <f t="shared" si="132"/>
        <v/>
      </c>
      <c r="AB59" s="1" t="str">
        <f t="shared" si="133"/>
        <v/>
      </c>
      <c r="AC59" s="1" t="str">
        <f t="shared" si="134"/>
        <v/>
      </c>
      <c r="AD59" s="1" t="str">
        <f t="shared" si="135"/>
        <v/>
      </c>
      <c r="AE59" s="1" t="str">
        <f t="shared" si="136"/>
        <v/>
      </c>
      <c r="AF59" s="1" t="str">
        <f t="shared" si="137"/>
        <v/>
      </c>
      <c r="AG59" s="1" t="str">
        <f t="shared" si="138"/>
        <v/>
      </c>
      <c r="AH59" s="1" t="str">
        <f t="shared" si="139"/>
        <v/>
      </c>
      <c r="AI59" s="1" t="str">
        <f t="shared" si="140"/>
        <v/>
      </c>
      <c r="AJ59" s="1" t="str">
        <f t="shared" si="141"/>
        <v/>
      </c>
      <c r="AK59" s="1" t="str">
        <f t="shared" si="142"/>
        <v/>
      </c>
      <c r="AL59" s="1" t="str">
        <f t="shared" si="143"/>
        <v/>
      </c>
      <c r="AM59" s="1" t="str">
        <f t="shared" si="144"/>
        <v/>
      </c>
      <c r="AN59" s="1" t="e">
        <f t="shared" si="145"/>
        <v>#VALUE!</v>
      </c>
      <c r="AO59" s="1" t="e">
        <f t="shared" si="146"/>
        <v>#VALUE!</v>
      </c>
      <c r="AP59" s="1" t="str">
        <f t="shared" si="147"/>
        <v/>
      </c>
      <c r="AQ59" s="1" t="str">
        <f t="shared" si="148"/>
        <v/>
      </c>
      <c r="AU59" s="1" t="e">
        <f t="shared" si="149"/>
        <v>#VALUE!</v>
      </c>
      <c r="AV59" s="1" t="e">
        <f t="shared" si="150"/>
        <v>#VALUE!</v>
      </c>
      <c r="AW59" s="1" t="e">
        <f t="shared" si="151"/>
        <v>#VALUE!</v>
      </c>
      <c r="AX59" s="1" t="e">
        <f t="shared" si="152"/>
        <v>#VALUE!</v>
      </c>
      <c r="AY59" s="1" t="e">
        <f t="shared" si="153"/>
        <v>#VALUE!</v>
      </c>
      <c r="AZ59" s="1" t="e">
        <f t="shared" si="154"/>
        <v>#VALUE!</v>
      </c>
    </row>
    <row r="60" spans="2:52" x14ac:dyDescent="0.25">
      <c r="B60" s="1" t="str">
        <f t="shared" si="108"/>
        <v>HV Medium Non-Domestic</v>
      </c>
      <c r="D60" s="1" t="str">
        <f t="shared" si="109"/>
        <v/>
      </c>
      <c r="E60" s="1" t="str">
        <f t="shared" si="110"/>
        <v/>
      </c>
      <c r="F60" s="1" t="str">
        <f t="shared" si="111"/>
        <v/>
      </c>
      <c r="G60" s="1" t="str">
        <f t="shared" si="112"/>
        <v/>
      </c>
      <c r="H60" s="1" t="str">
        <f t="shared" si="113"/>
        <v/>
      </c>
      <c r="I60" s="1" t="str">
        <f t="shared" si="114"/>
        <v/>
      </c>
      <c r="J60" s="1" t="str">
        <f t="shared" si="115"/>
        <v/>
      </c>
      <c r="K60" s="1" t="str">
        <f t="shared" si="116"/>
        <v/>
      </c>
      <c r="L60" s="1" t="str">
        <f t="shared" si="117"/>
        <v/>
      </c>
      <c r="M60" s="1" t="str">
        <f t="shared" si="118"/>
        <v/>
      </c>
      <c r="N60" s="1" t="str">
        <f t="shared" si="119"/>
        <v/>
      </c>
      <c r="O60" s="1" t="str">
        <f t="shared" si="120"/>
        <v/>
      </c>
      <c r="P60" s="1" t="str">
        <f t="shared" si="121"/>
        <v/>
      </c>
      <c r="Q60" s="1" t="str">
        <f t="shared" si="122"/>
        <v>Table 1022 - 1028: service model inputs,</v>
      </c>
      <c r="R60" s="1" t="str">
        <f t="shared" si="123"/>
        <v/>
      </c>
      <c r="S60" s="1" t="str">
        <f t="shared" si="124"/>
        <v/>
      </c>
      <c r="T60" s="1" t="str">
        <f t="shared" si="125"/>
        <v/>
      </c>
      <c r="U60" s="1" t="str">
        <f t="shared" si="126"/>
        <v/>
      </c>
      <c r="V60" s="1" t="str">
        <f t="shared" si="127"/>
        <v/>
      </c>
      <c r="W60" s="1" t="str">
        <f t="shared" si="128"/>
        <v/>
      </c>
      <c r="X60" s="1" t="str">
        <f t="shared" si="129"/>
        <v/>
      </c>
      <c r="Y60" s="1" t="str">
        <f t="shared" si="130"/>
        <v/>
      </c>
      <c r="Z60" s="1" t="str">
        <f t="shared" si="131"/>
        <v/>
      </c>
      <c r="AA60" s="1" t="str">
        <f t="shared" si="132"/>
        <v/>
      </c>
      <c r="AB60" s="1" t="str">
        <f t="shared" si="133"/>
        <v/>
      </c>
      <c r="AC60" s="1" t="str">
        <f t="shared" si="134"/>
        <v/>
      </c>
      <c r="AD60" s="1" t="str">
        <f t="shared" si="135"/>
        <v/>
      </c>
      <c r="AE60" s="1" t="str">
        <f t="shared" si="136"/>
        <v/>
      </c>
      <c r="AF60" s="1" t="str">
        <f t="shared" si="137"/>
        <v/>
      </c>
      <c r="AG60" s="1" t="str">
        <f t="shared" si="138"/>
        <v/>
      </c>
      <c r="AH60" s="1" t="str">
        <f t="shared" si="139"/>
        <v/>
      </c>
      <c r="AI60" s="1" t="str">
        <f t="shared" si="140"/>
        <v/>
      </c>
      <c r="AJ60" s="1" t="str">
        <f t="shared" si="141"/>
        <v/>
      </c>
      <c r="AK60" s="1" t="str">
        <f t="shared" si="142"/>
        <v/>
      </c>
      <c r="AL60" s="1" t="str">
        <f t="shared" si="143"/>
        <v/>
      </c>
      <c r="AM60" s="1" t="str">
        <f t="shared" si="144"/>
        <v/>
      </c>
      <c r="AN60" s="1" t="str">
        <f t="shared" si="145"/>
        <v/>
      </c>
      <c r="AO60" s="1" t="str">
        <f t="shared" si="146"/>
        <v>Table 1053: volumes and mpans etc forecast,</v>
      </c>
      <c r="AP60" s="1" t="str">
        <f t="shared" si="147"/>
        <v>Table 1076: allowed revenue,</v>
      </c>
      <c r="AQ60" s="1" t="str">
        <f t="shared" si="148"/>
        <v/>
      </c>
      <c r="AU60" s="1" t="str">
        <f t="shared" si="149"/>
        <v>Table 1076: allowed revenue,</v>
      </c>
      <c r="AV60" s="1" t="str">
        <f t="shared" si="150"/>
        <v>Table 1022 - 1028: service model inputs,Table 1053: volumes and mpans etc forecast,</v>
      </c>
      <c r="AW60" s="1" t="str">
        <f t="shared" si="151"/>
        <v>Gone up mainly due to Table 1076: allowed revenue,</v>
      </c>
      <c r="AX60" s="1" t="str">
        <f t="shared" si="152"/>
        <v>Gone down mainly due to Table 1022 - 1028: service model inputs,Table 1053: volumes and mpans etc forecast,</v>
      </c>
      <c r="AY60" s="1" t="str">
        <f t="shared" si="153"/>
        <v>Gone up mainly due to Table 1076: allowed revenue,</v>
      </c>
      <c r="AZ60" s="1" t="str">
        <f t="shared" si="154"/>
        <v>Gone down mainly due to Table 1022 - 1028: service model inputs,Table 1053: volumes and mpans etc forecast,</v>
      </c>
    </row>
    <row r="61" spans="2:52" x14ac:dyDescent="0.25">
      <c r="B61" s="1" t="str">
        <f t="shared" si="108"/>
        <v>LV HH Metered</v>
      </c>
      <c r="D61" s="1" t="str">
        <f t="shared" si="109"/>
        <v/>
      </c>
      <c r="E61" s="1" t="str">
        <f t="shared" si="110"/>
        <v/>
      </c>
      <c r="F61" s="1" t="str">
        <f t="shared" si="111"/>
        <v/>
      </c>
      <c r="G61" s="1" t="str">
        <f t="shared" si="112"/>
        <v/>
      </c>
      <c r="H61" s="1" t="str">
        <f t="shared" si="113"/>
        <v/>
      </c>
      <c r="I61" s="1" t="str">
        <f t="shared" si="114"/>
        <v/>
      </c>
      <c r="J61" s="1" t="str">
        <f t="shared" si="115"/>
        <v/>
      </c>
      <c r="K61" s="1" t="str">
        <f t="shared" si="116"/>
        <v/>
      </c>
      <c r="L61" s="1" t="str">
        <f t="shared" si="117"/>
        <v/>
      </c>
      <c r="M61" s="1" t="str">
        <f t="shared" si="118"/>
        <v/>
      </c>
      <c r="N61" s="1" t="str">
        <f t="shared" si="119"/>
        <v/>
      </c>
      <c r="O61" s="1" t="str">
        <f t="shared" si="120"/>
        <v/>
      </c>
      <c r="P61" s="1" t="str">
        <f t="shared" si="121"/>
        <v>Table 1022 - 1028: service model inputs,</v>
      </c>
      <c r="Q61" s="1" t="str">
        <f t="shared" si="122"/>
        <v/>
      </c>
      <c r="R61" s="1" t="str">
        <f t="shared" si="123"/>
        <v/>
      </c>
      <c r="S61" s="1" t="str">
        <f t="shared" si="124"/>
        <v/>
      </c>
      <c r="T61" s="1" t="str">
        <f t="shared" si="125"/>
        <v/>
      </c>
      <c r="U61" s="1" t="str">
        <f t="shared" si="126"/>
        <v/>
      </c>
      <c r="V61" s="1" t="str">
        <f t="shared" si="127"/>
        <v/>
      </c>
      <c r="W61" s="1" t="str">
        <f t="shared" si="128"/>
        <v/>
      </c>
      <c r="X61" s="1" t="str">
        <f t="shared" si="129"/>
        <v/>
      </c>
      <c r="Y61" s="1" t="str">
        <f t="shared" si="130"/>
        <v/>
      </c>
      <c r="Z61" s="1" t="str">
        <f t="shared" si="131"/>
        <v/>
      </c>
      <c r="AA61" s="1" t="str">
        <f t="shared" si="132"/>
        <v/>
      </c>
      <c r="AB61" s="1" t="str">
        <f t="shared" si="133"/>
        <v/>
      </c>
      <c r="AC61" s="1" t="str">
        <f t="shared" si="134"/>
        <v/>
      </c>
      <c r="AD61" s="1" t="str">
        <f t="shared" si="135"/>
        <v/>
      </c>
      <c r="AE61" s="1" t="str">
        <f t="shared" si="136"/>
        <v/>
      </c>
      <c r="AF61" s="1" t="str">
        <f t="shared" si="137"/>
        <v/>
      </c>
      <c r="AG61" s="1" t="str">
        <f t="shared" si="138"/>
        <v/>
      </c>
      <c r="AH61" s="1" t="str">
        <f t="shared" si="139"/>
        <v/>
      </c>
      <c r="AI61" s="1" t="str">
        <f t="shared" si="140"/>
        <v/>
      </c>
      <c r="AJ61" s="1" t="str">
        <f t="shared" si="141"/>
        <v/>
      </c>
      <c r="AK61" s="1" t="str">
        <f t="shared" si="142"/>
        <v/>
      </c>
      <c r="AL61" s="1" t="str">
        <f t="shared" si="143"/>
        <v/>
      </c>
      <c r="AM61" s="1" t="str">
        <f t="shared" si="144"/>
        <v/>
      </c>
      <c r="AN61" s="1" t="str">
        <f t="shared" si="145"/>
        <v/>
      </c>
      <c r="AO61" s="1" t="str">
        <f t="shared" si="146"/>
        <v/>
      </c>
      <c r="AP61" s="1" t="str">
        <f t="shared" si="147"/>
        <v>Table 1076: allowed revenue,</v>
      </c>
      <c r="AQ61" s="1" t="str">
        <f t="shared" si="148"/>
        <v/>
      </c>
      <c r="AU61" s="1" t="str">
        <f t="shared" si="149"/>
        <v>Table 1022 - 1028: service model inputs,Table 1076: allowed revenue,</v>
      </c>
      <c r="AV61" s="1" t="str">
        <f t="shared" si="150"/>
        <v/>
      </c>
      <c r="AW61" s="1" t="str">
        <f t="shared" si="151"/>
        <v>Gone up mainly due to Table 1022 - 1028: service model inputs,Table 1076: allowed revenue,</v>
      </c>
      <c r="AX61" s="1" t="str">
        <f t="shared" si="152"/>
        <v>No factors contributing to greater than 2% downward change.</v>
      </c>
      <c r="AY61" s="1" t="str">
        <f t="shared" si="153"/>
        <v>Gone up mainly due to Table 1022 - 1028: service model inputs,Table 1076: allowed revenue,</v>
      </c>
      <c r="AZ61" s="1" t="str">
        <f t="shared" si="154"/>
        <v xml:space="preserve">Gone down mainly due to </v>
      </c>
    </row>
    <row r="62" spans="2:52" x14ac:dyDescent="0.25">
      <c r="B62" s="1" t="str">
        <f t="shared" si="108"/>
        <v>LV Sub HH Metered</v>
      </c>
      <c r="D62" s="1" t="str">
        <f t="shared" si="109"/>
        <v/>
      </c>
      <c r="E62" s="1" t="str">
        <f t="shared" si="110"/>
        <v/>
      </c>
      <c r="F62" s="1" t="str">
        <f t="shared" si="111"/>
        <v/>
      </c>
      <c r="G62" s="1" t="str">
        <f t="shared" si="112"/>
        <v/>
      </c>
      <c r="H62" s="1" t="str">
        <f t="shared" si="113"/>
        <v/>
      </c>
      <c r="I62" s="1" t="str">
        <f t="shared" si="114"/>
        <v/>
      </c>
      <c r="J62" s="1" t="str">
        <f t="shared" si="115"/>
        <v/>
      </c>
      <c r="K62" s="1" t="str">
        <f t="shared" si="116"/>
        <v/>
      </c>
      <c r="L62" s="1" t="str">
        <f t="shared" si="117"/>
        <v/>
      </c>
      <c r="M62" s="1" t="str">
        <f t="shared" si="118"/>
        <v/>
      </c>
      <c r="N62" s="1" t="str">
        <f t="shared" si="119"/>
        <v/>
      </c>
      <c r="O62" s="1" t="str">
        <f t="shared" si="120"/>
        <v/>
      </c>
      <c r="P62" s="1" t="str">
        <f t="shared" si="121"/>
        <v>Table 1022 - 1028: service model inputs,</v>
      </c>
      <c r="Q62" s="1" t="str">
        <f t="shared" si="122"/>
        <v/>
      </c>
      <c r="R62" s="1" t="str">
        <f t="shared" si="123"/>
        <v/>
      </c>
      <c r="S62" s="1" t="str">
        <f t="shared" si="124"/>
        <v/>
      </c>
      <c r="T62" s="1" t="str">
        <f t="shared" si="125"/>
        <v/>
      </c>
      <c r="U62" s="1" t="str">
        <f t="shared" si="126"/>
        <v/>
      </c>
      <c r="V62" s="1" t="str">
        <f t="shared" si="127"/>
        <v/>
      </c>
      <c r="W62" s="1" t="str">
        <f t="shared" si="128"/>
        <v/>
      </c>
      <c r="X62" s="1" t="str">
        <f t="shared" si="129"/>
        <v/>
      </c>
      <c r="Y62" s="1" t="str">
        <f t="shared" si="130"/>
        <v/>
      </c>
      <c r="Z62" s="1" t="str">
        <f t="shared" si="131"/>
        <v/>
      </c>
      <c r="AA62" s="1" t="str">
        <f t="shared" si="132"/>
        <v/>
      </c>
      <c r="AB62" s="1" t="str">
        <f t="shared" si="133"/>
        <v/>
      </c>
      <c r="AC62" s="1" t="str">
        <f t="shared" si="134"/>
        <v/>
      </c>
      <c r="AD62" s="1" t="str">
        <f t="shared" si="135"/>
        <v/>
      </c>
      <c r="AE62" s="1" t="str">
        <f t="shared" si="136"/>
        <v/>
      </c>
      <c r="AF62" s="1" t="str">
        <f t="shared" si="137"/>
        <v/>
      </c>
      <c r="AG62" s="1" t="str">
        <f t="shared" si="138"/>
        <v/>
      </c>
      <c r="AH62" s="1" t="str">
        <f t="shared" si="139"/>
        <v/>
      </c>
      <c r="AI62" s="1" t="str">
        <f t="shared" si="140"/>
        <v/>
      </c>
      <c r="AJ62" s="1" t="str">
        <f t="shared" si="141"/>
        <v/>
      </c>
      <c r="AK62" s="1" t="str">
        <f t="shared" si="142"/>
        <v/>
      </c>
      <c r="AL62" s="1" t="str">
        <f t="shared" si="143"/>
        <v/>
      </c>
      <c r="AM62" s="1" t="str">
        <f t="shared" si="144"/>
        <v/>
      </c>
      <c r="AN62" s="1" t="str">
        <f t="shared" si="145"/>
        <v/>
      </c>
      <c r="AO62" s="1" t="str">
        <f t="shared" si="146"/>
        <v/>
      </c>
      <c r="AP62" s="1" t="str">
        <f t="shared" si="147"/>
        <v>Table 1076: allowed revenue,</v>
      </c>
      <c r="AQ62" s="1" t="str">
        <f t="shared" si="148"/>
        <v/>
      </c>
      <c r="AU62" s="1" t="str">
        <f t="shared" si="149"/>
        <v>Table 1022 - 1028: service model inputs,Table 1076: allowed revenue,</v>
      </c>
      <c r="AV62" s="1" t="str">
        <f t="shared" si="150"/>
        <v/>
      </c>
      <c r="AW62" s="1" t="str">
        <f t="shared" si="151"/>
        <v>Gone up mainly due to Table 1022 - 1028: service model inputs,Table 1076: allowed revenue,</v>
      </c>
      <c r="AX62" s="1" t="str">
        <f t="shared" si="152"/>
        <v>No factors contributing to greater than 2% downward change.</v>
      </c>
      <c r="AY62" s="1" t="str">
        <f t="shared" si="153"/>
        <v>Gone up mainly due to Table 1022 - 1028: service model inputs,Table 1076: allowed revenue,</v>
      </c>
      <c r="AZ62" s="1" t="str">
        <f t="shared" si="154"/>
        <v xml:space="preserve">Gone down mainly due to </v>
      </c>
    </row>
    <row r="63" spans="2:52" x14ac:dyDescent="0.25">
      <c r="B63" s="1" t="str">
        <f t="shared" si="108"/>
        <v>HV HH Metered</v>
      </c>
      <c r="D63" s="1" t="str">
        <f t="shared" si="109"/>
        <v/>
      </c>
      <c r="E63" s="1" t="str">
        <f t="shared" si="110"/>
        <v/>
      </c>
      <c r="F63" s="1" t="str">
        <f t="shared" si="111"/>
        <v/>
      </c>
      <c r="G63" s="1" t="str">
        <f t="shared" si="112"/>
        <v/>
      </c>
      <c r="H63" s="1" t="str">
        <f t="shared" si="113"/>
        <v/>
      </c>
      <c r="I63" s="1" t="str">
        <f t="shared" si="114"/>
        <v/>
      </c>
      <c r="J63" s="1" t="str">
        <f t="shared" si="115"/>
        <v/>
      </c>
      <c r="K63" s="1" t="str">
        <f t="shared" si="116"/>
        <v/>
      </c>
      <c r="L63" s="1" t="str">
        <f t="shared" si="117"/>
        <v/>
      </c>
      <c r="M63" s="1" t="str">
        <f t="shared" si="118"/>
        <v/>
      </c>
      <c r="N63" s="1" t="str">
        <f t="shared" si="119"/>
        <v/>
      </c>
      <c r="O63" s="1" t="str">
        <f t="shared" si="120"/>
        <v/>
      </c>
      <c r="P63" s="1" t="str">
        <f t="shared" si="121"/>
        <v>Table 1022 - 1028: service model inputs,</v>
      </c>
      <c r="Q63" s="1" t="str">
        <f t="shared" si="122"/>
        <v/>
      </c>
      <c r="R63" s="1" t="str">
        <f t="shared" si="123"/>
        <v/>
      </c>
      <c r="S63" s="1" t="str">
        <f t="shared" si="124"/>
        <v/>
      </c>
      <c r="T63" s="1" t="str">
        <f t="shared" si="125"/>
        <v/>
      </c>
      <c r="U63" s="1" t="str">
        <f t="shared" si="126"/>
        <v/>
      </c>
      <c r="V63" s="1" t="str">
        <f t="shared" si="127"/>
        <v/>
      </c>
      <c r="W63" s="1" t="str">
        <f t="shared" si="128"/>
        <v/>
      </c>
      <c r="X63" s="1" t="str">
        <f t="shared" si="129"/>
        <v/>
      </c>
      <c r="Y63" s="1" t="str">
        <f t="shared" si="130"/>
        <v/>
      </c>
      <c r="Z63" s="1" t="str">
        <f t="shared" si="131"/>
        <v/>
      </c>
      <c r="AA63" s="1" t="str">
        <f t="shared" si="132"/>
        <v/>
      </c>
      <c r="AB63" s="1" t="str">
        <f t="shared" si="133"/>
        <v/>
      </c>
      <c r="AC63" s="1" t="str">
        <f t="shared" si="134"/>
        <v/>
      </c>
      <c r="AD63" s="1" t="str">
        <f t="shared" si="135"/>
        <v/>
      </c>
      <c r="AE63" s="1" t="str">
        <f t="shared" si="136"/>
        <v/>
      </c>
      <c r="AF63" s="1" t="str">
        <f t="shared" si="137"/>
        <v/>
      </c>
      <c r="AG63" s="1" t="str">
        <f t="shared" si="138"/>
        <v/>
      </c>
      <c r="AH63" s="1" t="str">
        <f t="shared" si="139"/>
        <v/>
      </c>
      <c r="AI63" s="1" t="str">
        <f t="shared" si="140"/>
        <v/>
      </c>
      <c r="AJ63" s="1" t="str">
        <f t="shared" si="141"/>
        <v/>
      </c>
      <c r="AK63" s="1" t="str">
        <f t="shared" si="142"/>
        <v/>
      </c>
      <c r="AL63" s="1" t="str">
        <f t="shared" si="143"/>
        <v/>
      </c>
      <c r="AM63" s="1" t="str">
        <f t="shared" si="144"/>
        <v/>
      </c>
      <c r="AN63" s="1" t="str">
        <f t="shared" si="145"/>
        <v/>
      </c>
      <c r="AO63" s="1" t="str">
        <f t="shared" si="146"/>
        <v/>
      </c>
      <c r="AP63" s="1" t="str">
        <f t="shared" si="147"/>
        <v>Table 1076: allowed revenue,</v>
      </c>
      <c r="AQ63" s="1" t="str">
        <f t="shared" si="148"/>
        <v/>
      </c>
      <c r="AU63" s="1" t="str">
        <f t="shared" si="149"/>
        <v>Table 1022 - 1028: service model inputs,Table 1076: allowed revenue,</v>
      </c>
      <c r="AV63" s="1" t="str">
        <f t="shared" si="150"/>
        <v/>
      </c>
      <c r="AW63" s="1" t="str">
        <f t="shared" si="151"/>
        <v>Gone up mainly due to Table 1022 - 1028: service model inputs,Table 1076: allowed revenue,</v>
      </c>
      <c r="AX63" s="1" t="str">
        <f t="shared" si="152"/>
        <v>No factors contributing to greater than 2% downward change.</v>
      </c>
      <c r="AY63" s="1" t="str">
        <f t="shared" si="153"/>
        <v>Gone up mainly due to Table 1022 - 1028: service model inputs,Table 1076: allowed revenue,</v>
      </c>
      <c r="AZ63" s="1" t="str">
        <f t="shared" si="154"/>
        <v xml:space="preserve">Gone down mainly due to </v>
      </c>
    </row>
    <row r="64" spans="2:52" x14ac:dyDescent="0.25">
      <c r="B64" s="1" t="str">
        <f t="shared" si="108"/>
        <v>HV Sub HH Metered</v>
      </c>
      <c r="D64" s="1" t="str">
        <f t="shared" si="109"/>
        <v/>
      </c>
      <c r="E64" s="1" t="str">
        <f t="shared" si="110"/>
        <v/>
      </c>
      <c r="F64" s="1" t="str">
        <f t="shared" si="111"/>
        <v/>
      </c>
      <c r="G64" s="1" t="str">
        <f t="shared" si="112"/>
        <v/>
      </c>
      <c r="H64" s="1" t="str">
        <f t="shared" si="113"/>
        <v/>
      </c>
      <c r="I64" s="1" t="str">
        <f t="shared" si="114"/>
        <v/>
      </c>
      <c r="J64" s="1" t="str">
        <f t="shared" si="115"/>
        <v/>
      </c>
      <c r="K64" s="1" t="str">
        <f t="shared" si="116"/>
        <v/>
      </c>
      <c r="L64" s="1" t="str">
        <f t="shared" si="117"/>
        <v/>
      </c>
      <c r="M64" s="1" t="str">
        <f t="shared" si="118"/>
        <v/>
      </c>
      <c r="N64" s="1" t="str">
        <f t="shared" si="119"/>
        <v/>
      </c>
      <c r="O64" s="1" t="str">
        <f t="shared" si="120"/>
        <v/>
      </c>
      <c r="P64" s="1" t="str">
        <f t="shared" si="121"/>
        <v/>
      </c>
      <c r="Q64" s="1" t="str">
        <f t="shared" si="122"/>
        <v/>
      </c>
      <c r="R64" s="1" t="str">
        <f t="shared" si="123"/>
        <v/>
      </c>
      <c r="S64" s="1" t="str">
        <f t="shared" si="124"/>
        <v/>
      </c>
      <c r="T64" s="1" t="str">
        <f t="shared" si="125"/>
        <v/>
      </c>
      <c r="U64" s="1" t="str">
        <f t="shared" si="126"/>
        <v/>
      </c>
      <c r="V64" s="1" t="str">
        <f t="shared" si="127"/>
        <v/>
      </c>
      <c r="W64" s="1" t="str">
        <f t="shared" si="128"/>
        <v/>
      </c>
      <c r="X64" s="1" t="str">
        <f t="shared" si="129"/>
        <v/>
      </c>
      <c r="Y64" s="1" t="str">
        <f t="shared" si="130"/>
        <v/>
      </c>
      <c r="Z64" s="1" t="str">
        <f t="shared" si="131"/>
        <v/>
      </c>
      <c r="AA64" s="1" t="str">
        <f t="shared" si="132"/>
        <v/>
      </c>
      <c r="AB64" s="1" t="str">
        <f t="shared" si="133"/>
        <v/>
      </c>
      <c r="AC64" s="1" t="str">
        <f t="shared" si="134"/>
        <v/>
      </c>
      <c r="AD64" s="1" t="str">
        <f t="shared" si="135"/>
        <v/>
      </c>
      <c r="AE64" s="1" t="str">
        <f t="shared" si="136"/>
        <v/>
      </c>
      <c r="AF64" s="1" t="str">
        <f t="shared" si="137"/>
        <v/>
      </c>
      <c r="AG64" s="1" t="str">
        <f t="shared" si="138"/>
        <v/>
      </c>
      <c r="AH64" s="1" t="str">
        <f t="shared" si="139"/>
        <v/>
      </c>
      <c r="AI64" s="1" t="str">
        <f t="shared" si="140"/>
        <v/>
      </c>
      <c r="AJ64" s="1" t="str">
        <f t="shared" si="141"/>
        <v/>
      </c>
      <c r="AK64" s="1" t="str">
        <f t="shared" si="142"/>
        <v/>
      </c>
      <c r="AL64" s="1" t="str">
        <f t="shared" si="143"/>
        <v/>
      </c>
      <c r="AM64" s="1" t="str">
        <f t="shared" si="144"/>
        <v/>
      </c>
      <c r="AN64" s="1" t="str">
        <f t="shared" si="145"/>
        <v/>
      </c>
      <c r="AO64" s="1" t="str">
        <f t="shared" si="146"/>
        <v/>
      </c>
      <c r="AP64" s="1" t="str">
        <f t="shared" si="147"/>
        <v/>
      </c>
      <c r="AQ64" s="1" t="str">
        <f t="shared" si="148"/>
        <v/>
      </c>
      <c r="AU64" s="1" t="str">
        <f t="shared" si="149"/>
        <v/>
      </c>
      <c r="AV64" s="1" t="str">
        <f t="shared" si="150"/>
        <v/>
      </c>
      <c r="AW64" s="1" t="str">
        <f t="shared" si="151"/>
        <v>No factors contributing to greater than 2% upward change.</v>
      </c>
      <c r="AX64" s="1" t="str">
        <f t="shared" si="152"/>
        <v>No factors contributing to greater than 2% downward change.</v>
      </c>
      <c r="AY64" s="1" t="str">
        <f t="shared" si="153"/>
        <v xml:space="preserve">Gone up mainly due to </v>
      </c>
      <c r="AZ64" s="1" t="str">
        <f t="shared" si="154"/>
        <v xml:space="preserve">Gone down mainly due to </v>
      </c>
    </row>
    <row r="65" spans="2:52" x14ac:dyDescent="0.25">
      <c r="B65" s="1" t="str">
        <f t="shared" si="108"/>
        <v>NHH UMS category A</v>
      </c>
      <c r="D65" s="1" t="str">
        <f t="shared" si="109"/>
        <v/>
      </c>
      <c r="E65" s="1" t="str">
        <f t="shared" si="110"/>
        <v/>
      </c>
      <c r="F65" s="1" t="str">
        <f t="shared" si="111"/>
        <v/>
      </c>
      <c r="G65" s="1" t="str">
        <f t="shared" si="112"/>
        <v/>
      </c>
      <c r="H65" s="1" t="str">
        <f t="shared" si="113"/>
        <v/>
      </c>
      <c r="I65" s="1" t="str">
        <f t="shared" si="114"/>
        <v/>
      </c>
      <c r="J65" s="1" t="str">
        <f t="shared" si="115"/>
        <v/>
      </c>
      <c r="K65" s="1" t="str">
        <f t="shared" si="116"/>
        <v/>
      </c>
      <c r="L65" s="1" t="str">
        <f t="shared" si="117"/>
        <v/>
      </c>
      <c r="M65" s="1" t="str">
        <f t="shared" si="118"/>
        <v/>
      </c>
      <c r="N65" s="1" t="str">
        <f t="shared" si="119"/>
        <v/>
      </c>
      <c r="O65" s="1" t="str">
        <f t="shared" si="120"/>
        <v/>
      </c>
      <c r="P65" s="1" t="str">
        <f t="shared" si="121"/>
        <v/>
      </c>
      <c r="Q65" s="1" t="str">
        <f t="shared" si="122"/>
        <v>Table 1022 - 1028: service model inputs,</v>
      </c>
      <c r="R65" s="1" t="str">
        <f t="shared" si="123"/>
        <v/>
      </c>
      <c r="S65" s="1" t="str">
        <f t="shared" si="124"/>
        <v/>
      </c>
      <c r="T65" s="1" t="str">
        <f t="shared" si="125"/>
        <v/>
      </c>
      <c r="U65" s="1" t="str">
        <f t="shared" si="126"/>
        <v/>
      </c>
      <c r="V65" s="1" t="str">
        <f t="shared" si="127"/>
        <v/>
      </c>
      <c r="W65" s="1" t="str">
        <f t="shared" si="128"/>
        <v/>
      </c>
      <c r="X65" s="1" t="str">
        <f t="shared" si="129"/>
        <v/>
      </c>
      <c r="Y65" s="1" t="str">
        <f t="shared" si="130"/>
        <v/>
      </c>
      <c r="Z65" s="1" t="str">
        <f t="shared" si="131"/>
        <v/>
      </c>
      <c r="AA65" s="1" t="str">
        <f t="shared" si="132"/>
        <v/>
      </c>
      <c r="AB65" s="1" t="str">
        <f t="shared" si="133"/>
        <v/>
      </c>
      <c r="AC65" s="1" t="str">
        <f t="shared" si="134"/>
        <v/>
      </c>
      <c r="AD65" s="1" t="str">
        <f t="shared" si="135"/>
        <v/>
      </c>
      <c r="AE65" s="1" t="str">
        <f t="shared" si="136"/>
        <v/>
      </c>
      <c r="AF65" s="1" t="str">
        <f t="shared" si="137"/>
        <v/>
      </c>
      <c r="AG65" s="1" t="str">
        <f t="shared" si="138"/>
        <v/>
      </c>
      <c r="AH65" s="1" t="str">
        <f t="shared" si="139"/>
        <v/>
      </c>
      <c r="AI65" s="1" t="str">
        <f t="shared" si="140"/>
        <v/>
      </c>
      <c r="AJ65" s="1" t="str">
        <f t="shared" si="141"/>
        <v/>
      </c>
      <c r="AK65" s="1" t="str">
        <f t="shared" si="142"/>
        <v/>
      </c>
      <c r="AL65" s="1" t="str">
        <f t="shared" si="143"/>
        <v/>
      </c>
      <c r="AM65" s="1" t="str">
        <f t="shared" si="144"/>
        <v/>
      </c>
      <c r="AN65" s="1" t="str">
        <f t="shared" si="145"/>
        <v/>
      </c>
      <c r="AO65" s="1" t="str">
        <f t="shared" si="146"/>
        <v/>
      </c>
      <c r="AP65" s="1" t="str">
        <f t="shared" si="147"/>
        <v>Table 1076: allowed revenue,</v>
      </c>
      <c r="AQ65" s="1" t="str">
        <f t="shared" si="148"/>
        <v/>
      </c>
      <c r="AU65" s="1" t="str">
        <f t="shared" si="149"/>
        <v>Table 1076: allowed revenue,</v>
      </c>
      <c r="AV65" s="1" t="str">
        <f t="shared" si="150"/>
        <v>Table 1022 - 1028: service model inputs,</v>
      </c>
      <c r="AW65" s="1" t="str">
        <f t="shared" si="151"/>
        <v>Gone up mainly due to Table 1076: allowed revenue,</v>
      </c>
      <c r="AX65" s="1" t="str">
        <f t="shared" si="152"/>
        <v>Gone down mainly due to Table 1022 - 1028: service model inputs,</v>
      </c>
      <c r="AY65" s="1" t="str">
        <f t="shared" si="153"/>
        <v>Gone up mainly due to Table 1076: allowed revenue,</v>
      </c>
      <c r="AZ65" s="1" t="str">
        <f t="shared" si="154"/>
        <v>Gone down mainly due to Table 1022 - 1028: service model inputs,</v>
      </c>
    </row>
    <row r="66" spans="2:52" x14ac:dyDescent="0.25">
      <c r="B66" s="1" t="str">
        <f t="shared" si="108"/>
        <v>NHH UMS category B</v>
      </c>
      <c r="D66" s="1" t="str">
        <f t="shared" si="109"/>
        <v/>
      </c>
      <c r="E66" s="1" t="str">
        <f t="shared" si="110"/>
        <v/>
      </c>
      <c r="F66" s="1" t="str">
        <f t="shared" si="111"/>
        <v/>
      </c>
      <c r="G66" s="1" t="str">
        <f t="shared" si="112"/>
        <v/>
      </c>
      <c r="H66" s="1" t="str">
        <f t="shared" si="113"/>
        <v/>
      </c>
      <c r="I66" s="1" t="str">
        <f t="shared" si="114"/>
        <v/>
      </c>
      <c r="J66" s="1" t="str">
        <f t="shared" si="115"/>
        <v/>
      </c>
      <c r="K66" s="1" t="str">
        <f t="shared" si="116"/>
        <v/>
      </c>
      <c r="L66" s="1" t="str">
        <f t="shared" si="117"/>
        <v/>
      </c>
      <c r="M66" s="1" t="str">
        <f t="shared" si="118"/>
        <v/>
      </c>
      <c r="N66" s="1" t="str">
        <f t="shared" si="119"/>
        <v/>
      </c>
      <c r="O66" s="1" t="str">
        <f t="shared" si="120"/>
        <v/>
      </c>
      <c r="P66" s="1" t="str">
        <f t="shared" si="121"/>
        <v/>
      </c>
      <c r="Q66" s="1" t="str">
        <f t="shared" si="122"/>
        <v/>
      </c>
      <c r="R66" s="1" t="str">
        <f t="shared" si="123"/>
        <v/>
      </c>
      <c r="S66" s="1" t="str">
        <f t="shared" si="124"/>
        <v/>
      </c>
      <c r="T66" s="1" t="str">
        <f t="shared" si="125"/>
        <v/>
      </c>
      <c r="U66" s="1" t="str">
        <f t="shared" si="126"/>
        <v/>
      </c>
      <c r="V66" s="1" t="str">
        <f t="shared" si="127"/>
        <v/>
      </c>
      <c r="W66" s="1" t="str">
        <f t="shared" si="128"/>
        <v/>
      </c>
      <c r="X66" s="1" t="str">
        <f t="shared" si="129"/>
        <v/>
      </c>
      <c r="Y66" s="1" t="str">
        <f t="shared" si="130"/>
        <v/>
      </c>
      <c r="Z66" s="1" t="str">
        <f t="shared" si="131"/>
        <v/>
      </c>
      <c r="AA66" s="1" t="str">
        <f t="shared" si="132"/>
        <v/>
      </c>
      <c r="AB66" s="1" t="str">
        <f t="shared" si="133"/>
        <v/>
      </c>
      <c r="AC66" s="1" t="str">
        <f t="shared" si="134"/>
        <v/>
      </c>
      <c r="AD66" s="1" t="str">
        <f t="shared" si="135"/>
        <v/>
      </c>
      <c r="AE66" s="1" t="str">
        <f t="shared" si="136"/>
        <v/>
      </c>
      <c r="AF66" s="1" t="str">
        <f t="shared" si="137"/>
        <v/>
      </c>
      <c r="AG66" s="1" t="str">
        <f t="shared" si="138"/>
        <v/>
      </c>
      <c r="AH66" s="1" t="str">
        <f t="shared" si="139"/>
        <v/>
      </c>
      <c r="AI66" s="1" t="str">
        <f t="shared" si="140"/>
        <v/>
      </c>
      <c r="AJ66" s="1" t="str">
        <f t="shared" si="141"/>
        <v>Table 1069: Peaking probabailities,</v>
      </c>
      <c r="AK66" s="1" t="str">
        <f t="shared" si="142"/>
        <v/>
      </c>
      <c r="AL66" s="1" t="str">
        <f t="shared" si="143"/>
        <v/>
      </c>
      <c r="AM66" s="1" t="str">
        <f t="shared" si="144"/>
        <v/>
      </c>
      <c r="AN66" s="1" t="str">
        <f t="shared" si="145"/>
        <v/>
      </c>
      <c r="AO66" s="1" t="str">
        <f t="shared" si="146"/>
        <v/>
      </c>
      <c r="AP66" s="1" t="str">
        <f t="shared" si="147"/>
        <v>Table 1076: allowed revenue,</v>
      </c>
      <c r="AQ66" s="1" t="str">
        <f t="shared" si="148"/>
        <v/>
      </c>
      <c r="AU66" s="1" t="str">
        <f t="shared" si="149"/>
        <v>Table 1069: Peaking probabailities,Table 1076: allowed revenue,</v>
      </c>
      <c r="AV66" s="1" t="str">
        <f t="shared" si="150"/>
        <v/>
      </c>
      <c r="AW66" s="1" t="str">
        <f t="shared" si="151"/>
        <v>Gone up mainly due to Table 1069: Peaking probabailities,Table 1076: allowed revenue,</v>
      </c>
      <c r="AX66" s="1" t="str">
        <f t="shared" si="152"/>
        <v>No factors contributing to greater than 2% downward change.</v>
      </c>
      <c r="AY66" s="1" t="str">
        <f t="shared" si="153"/>
        <v>Gone up mainly due to Table 1069: Peaking probabailities,Table 1076: allowed revenue,</v>
      </c>
      <c r="AZ66" s="1" t="str">
        <f t="shared" si="154"/>
        <v xml:space="preserve">Gone down mainly due to </v>
      </c>
    </row>
    <row r="67" spans="2:52" x14ac:dyDescent="0.25">
      <c r="B67" s="1" t="str">
        <f t="shared" si="108"/>
        <v>NHH UMS category C</v>
      </c>
      <c r="D67" s="1" t="str">
        <f t="shared" si="109"/>
        <v/>
      </c>
      <c r="E67" s="1" t="str">
        <f t="shared" si="110"/>
        <v/>
      </c>
      <c r="F67" s="1" t="str">
        <f t="shared" si="111"/>
        <v/>
      </c>
      <c r="G67" s="1" t="str">
        <f t="shared" si="112"/>
        <v/>
      </c>
      <c r="H67" s="1" t="str">
        <f t="shared" si="113"/>
        <v/>
      </c>
      <c r="I67" s="1" t="str">
        <f t="shared" si="114"/>
        <v/>
      </c>
      <c r="J67" s="1" t="str">
        <f t="shared" si="115"/>
        <v/>
      </c>
      <c r="K67" s="1" t="str">
        <f t="shared" si="116"/>
        <v/>
      </c>
      <c r="L67" s="1" t="str">
        <f t="shared" si="117"/>
        <v/>
      </c>
      <c r="M67" s="1" t="str">
        <f t="shared" si="118"/>
        <v/>
      </c>
      <c r="N67" s="1" t="str">
        <f t="shared" si="119"/>
        <v/>
      </c>
      <c r="O67" s="1" t="str">
        <f t="shared" si="120"/>
        <v/>
      </c>
      <c r="P67" s="1" t="str">
        <f t="shared" si="121"/>
        <v/>
      </c>
      <c r="Q67" s="1" t="str">
        <f t="shared" si="122"/>
        <v/>
      </c>
      <c r="R67" s="1" t="str">
        <f t="shared" si="123"/>
        <v/>
      </c>
      <c r="S67" s="1" t="str">
        <f t="shared" si="124"/>
        <v/>
      </c>
      <c r="T67" s="1" t="str">
        <f t="shared" si="125"/>
        <v/>
      </c>
      <c r="U67" s="1" t="str">
        <f t="shared" si="126"/>
        <v/>
      </c>
      <c r="V67" s="1" t="str">
        <f t="shared" si="127"/>
        <v/>
      </c>
      <c r="W67" s="1" t="str">
        <f t="shared" si="128"/>
        <v/>
      </c>
      <c r="X67" s="1" t="str">
        <f t="shared" si="129"/>
        <v/>
      </c>
      <c r="Y67" s="1" t="str">
        <f t="shared" si="130"/>
        <v/>
      </c>
      <c r="Z67" s="1" t="str">
        <f t="shared" si="131"/>
        <v/>
      </c>
      <c r="AA67" s="1" t="str">
        <f t="shared" si="132"/>
        <v/>
      </c>
      <c r="AB67" s="1" t="str">
        <f t="shared" si="133"/>
        <v/>
      </c>
      <c r="AC67" s="1" t="str">
        <f t="shared" si="134"/>
        <v/>
      </c>
      <c r="AD67" s="1" t="str">
        <f t="shared" si="135"/>
        <v/>
      </c>
      <c r="AE67" s="1" t="str">
        <f t="shared" si="136"/>
        <v/>
      </c>
      <c r="AF67" s="1" t="str">
        <f t="shared" si="137"/>
        <v/>
      </c>
      <c r="AG67" s="1" t="str">
        <f t="shared" si="138"/>
        <v>Table 1061/1062: TPR data,</v>
      </c>
      <c r="AH67" s="1" t="str">
        <f t="shared" si="139"/>
        <v/>
      </c>
      <c r="AI67" s="1" t="str">
        <f t="shared" si="140"/>
        <v/>
      </c>
      <c r="AJ67" s="1" t="str">
        <f t="shared" si="141"/>
        <v>Table 1069: Peaking probabailities,</v>
      </c>
      <c r="AK67" s="1" t="str">
        <f t="shared" si="142"/>
        <v/>
      </c>
      <c r="AL67" s="1" t="str">
        <f t="shared" si="143"/>
        <v/>
      </c>
      <c r="AM67" s="1" t="str">
        <f t="shared" si="144"/>
        <v/>
      </c>
      <c r="AN67" s="1" t="str">
        <f t="shared" si="145"/>
        <v/>
      </c>
      <c r="AO67" s="1" t="str">
        <f t="shared" si="146"/>
        <v/>
      </c>
      <c r="AP67" s="1" t="str">
        <f t="shared" si="147"/>
        <v>Table 1076: allowed revenue,</v>
      </c>
      <c r="AQ67" s="1" t="str">
        <f t="shared" si="148"/>
        <v/>
      </c>
      <c r="AU67" s="1" t="str">
        <f t="shared" si="149"/>
        <v>Table 1069: Peaking probabailities,Table 1076: allowed revenue,</v>
      </c>
      <c r="AV67" s="1" t="str">
        <f t="shared" si="150"/>
        <v>Table 1061/1062: TPR data,</v>
      </c>
      <c r="AW67" s="1" t="str">
        <f t="shared" si="151"/>
        <v>Gone up mainly due to Table 1069: Peaking probabailities,Table 1076: allowed revenue,</v>
      </c>
      <c r="AX67" s="1" t="str">
        <f t="shared" si="152"/>
        <v>Gone down mainly due to Table 1061/1062: TPR data,</v>
      </c>
      <c r="AY67" s="1" t="str">
        <f t="shared" si="153"/>
        <v>Gone up mainly due to Table 1069: Peaking probabailities,Table 1076: allowed revenue,</v>
      </c>
      <c r="AZ67" s="1" t="str">
        <f t="shared" si="154"/>
        <v>Gone down mainly due to Table 1061/1062: TPR data,</v>
      </c>
    </row>
    <row r="68" spans="2:52" x14ac:dyDescent="0.25">
      <c r="B68" s="1" t="str">
        <f t="shared" si="108"/>
        <v>NHH UMS category D</v>
      </c>
      <c r="D68" s="1" t="str">
        <f t="shared" si="109"/>
        <v/>
      </c>
      <c r="E68" s="1" t="str">
        <f t="shared" si="110"/>
        <v/>
      </c>
      <c r="F68" s="1" t="str">
        <f t="shared" si="111"/>
        <v/>
      </c>
      <c r="G68" s="1" t="str">
        <f t="shared" si="112"/>
        <v/>
      </c>
      <c r="H68" s="1" t="str">
        <f t="shared" si="113"/>
        <v/>
      </c>
      <c r="I68" s="1" t="str">
        <f t="shared" si="114"/>
        <v/>
      </c>
      <c r="J68" s="1" t="str">
        <f t="shared" si="115"/>
        <v/>
      </c>
      <c r="K68" s="1" t="str">
        <f t="shared" si="116"/>
        <v/>
      </c>
      <c r="L68" s="1" t="str">
        <f t="shared" si="117"/>
        <v/>
      </c>
      <c r="M68" s="1" t="str">
        <f t="shared" si="118"/>
        <v/>
      </c>
      <c r="N68" s="1" t="str">
        <f t="shared" si="119"/>
        <v/>
      </c>
      <c r="O68" s="1" t="str">
        <f t="shared" si="120"/>
        <v/>
      </c>
      <c r="P68" s="1" t="str">
        <f t="shared" si="121"/>
        <v/>
      </c>
      <c r="Q68" s="1" t="str">
        <f t="shared" si="122"/>
        <v>Table 1022 - 1028: service model inputs,</v>
      </c>
      <c r="R68" s="1" t="str">
        <f t="shared" si="123"/>
        <v/>
      </c>
      <c r="S68" s="1" t="str">
        <f t="shared" si="124"/>
        <v/>
      </c>
      <c r="T68" s="1" t="str">
        <f t="shared" si="125"/>
        <v/>
      </c>
      <c r="U68" s="1" t="str">
        <f t="shared" si="126"/>
        <v/>
      </c>
      <c r="V68" s="1" t="str">
        <f t="shared" si="127"/>
        <v/>
      </c>
      <c r="W68" s="1" t="str">
        <f t="shared" si="128"/>
        <v/>
      </c>
      <c r="X68" s="1" t="str">
        <f t="shared" si="129"/>
        <v/>
      </c>
      <c r="Y68" s="1" t="str">
        <f t="shared" si="130"/>
        <v/>
      </c>
      <c r="Z68" s="1" t="str">
        <f t="shared" si="131"/>
        <v/>
      </c>
      <c r="AA68" s="1" t="str">
        <f t="shared" si="132"/>
        <v/>
      </c>
      <c r="AB68" s="1" t="str">
        <f t="shared" si="133"/>
        <v/>
      </c>
      <c r="AC68" s="1" t="str">
        <f t="shared" si="134"/>
        <v>Table 1059: Otex,</v>
      </c>
      <c r="AD68" s="1" t="str">
        <f t="shared" si="135"/>
        <v/>
      </c>
      <c r="AE68" s="1" t="str">
        <f t="shared" si="136"/>
        <v/>
      </c>
      <c r="AF68" s="1" t="str">
        <f t="shared" si="137"/>
        <v/>
      </c>
      <c r="AG68" s="1" t="str">
        <f t="shared" si="138"/>
        <v>Table 1061/1062: TPR data,</v>
      </c>
      <c r="AH68" s="1" t="str">
        <f t="shared" si="139"/>
        <v/>
      </c>
      <c r="AI68" s="1" t="str">
        <f t="shared" si="140"/>
        <v/>
      </c>
      <c r="AJ68" s="1" t="str">
        <f t="shared" si="141"/>
        <v/>
      </c>
      <c r="AK68" s="1" t="str">
        <f t="shared" si="142"/>
        <v>Table 1069: Peaking probabailities,</v>
      </c>
      <c r="AL68" s="1" t="str">
        <f t="shared" si="143"/>
        <v/>
      </c>
      <c r="AM68" s="1" t="str">
        <f t="shared" si="144"/>
        <v/>
      </c>
      <c r="AN68" s="1" t="str">
        <f t="shared" si="145"/>
        <v/>
      </c>
      <c r="AO68" s="1" t="str">
        <f t="shared" si="146"/>
        <v/>
      </c>
      <c r="AP68" s="1" t="str">
        <f t="shared" si="147"/>
        <v>Table 1076: allowed revenue,</v>
      </c>
      <c r="AQ68" s="1" t="str">
        <f t="shared" si="148"/>
        <v/>
      </c>
      <c r="AU68" s="1" t="str">
        <f t="shared" si="149"/>
        <v>Table 1076: allowed revenue,</v>
      </c>
      <c r="AV68" s="1" t="str">
        <f t="shared" si="150"/>
        <v>Table 1022 - 1028: service model inputs,Table 1059: Otex,Table 1061/1062: TPR data,Table 1069: Peaking probabailities,</v>
      </c>
      <c r="AW68" s="1" t="str">
        <f t="shared" si="151"/>
        <v>Gone up mainly due to Table 1076: allowed revenue,</v>
      </c>
      <c r="AX68" s="1" t="str">
        <f t="shared" si="152"/>
        <v>Gone down mainly due to Table 1022 - 1028: service model inputs,Table 1059: Otex,Table 1061/1062: TPR data,Table 1069: Peaking probabailities,</v>
      </c>
      <c r="AY68" s="1" t="str">
        <f t="shared" si="153"/>
        <v>Gone up mainly due to Table 1076: allowed revenue,</v>
      </c>
      <c r="AZ68" s="1" t="str">
        <f t="shared" si="154"/>
        <v>Gone down mainly due to Table 1022 - 1028: service model inputs,Table 1059: Otex,Table 1061/1062: TPR data,Table 1069: Peaking probabailities,</v>
      </c>
    </row>
    <row r="69" spans="2:52" x14ac:dyDescent="0.25">
      <c r="B69" s="1" t="str">
        <f t="shared" si="108"/>
        <v>LV UMS (Pseudo HH Metered)</v>
      </c>
      <c r="D69" s="1" t="str">
        <f t="shared" si="109"/>
        <v/>
      </c>
      <c r="E69" s="1" t="str">
        <f t="shared" si="110"/>
        <v/>
      </c>
      <c r="F69" s="1" t="str">
        <f t="shared" si="111"/>
        <v/>
      </c>
      <c r="G69" s="1" t="str">
        <f t="shared" si="112"/>
        <v/>
      </c>
      <c r="H69" s="1" t="str">
        <f t="shared" si="113"/>
        <v/>
      </c>
      <c r="I69" s="1" t="str">
        <f t="shared" si="114"/>
        <v/>
      </c>
      <c r="J69" s="1" t="str">
        <f t="shared" si="115"/>
        <v/>
      </c>
      <c r="K69" s="1" t="str">
        <f t="shared" si="116"/>
        <v/>
      </c>
      <c r="L69" s="1" t="str">
        <f t="shared" si="117"/>
        <v/>
      </c>
      <c r="M69" s="1" t="str">
        <f t="shared" si="118"/>
        <v/>
      </c>
      <c r="N69" s="1" t="str">
        <f t="shared" si="119"/>
        <v/>
      </c>
      <c r="O69" s="1" t="str">
        <f t="shared" si="120"/>
        <v/>
      </c>
      <c r="P69" s="1" t="str">
        <f t="shared" si="121"/>
        <v/>
      </c>
      <c r="Q69" s="1" t="str">
        <f t="shared" si="122"/>
        <v/>
      </c>
      <c r="R69" s="1" t="str">
        <f t="shared" si="123"/>
        <v/>
      </c>
      <c r="S69" s="1" t="str">
        <f t="shared" si="124"/>
        <v/>
      </c>
      <c r="T69" s="1" t="str">
        <f t="shared" si="125"/>
        <v/>
      </c>
      <c r="U69" s="1" t="str">
        <f t="shared" si="126"/>
        <v/>
      </c>
      <c r="V69" s="1" t="str">
        <f t="shared" si="127"/>
        <v/>
      </c>
      <c r="W69" s="1" t="str">
        <f t="shared" si="128"/>
        <v/>
      </c>
      <c r="X69" s="1" t="str">
        <f t="shared" si="129"/>
        <v/>
      </c>
      <c r="Y69" s="1" t="str">
        <f t="shared" si="130"/>
        <v/>
      </c>
      <c r="Z69" s="1" t="str">
        <f t="shared" si="131"/>
        <v/>
      </c>
      <c r="AA69" s="1" t="str">
        <f t="shared" si="132"/>
        <v/>
      </c>
      <c r="AB69" s="1" t="str">
        <f t="shared" si="133"/>
        <v/>
      </c>
      <c r="AC69" s="1" t="str">
        <f t="shared" si="134"/>
        <v/>
      </c>
      <c r="AD69" s="1" t="str">
        <f t="shared" si="135"/>
        <v/>
      </c>
      <c r="AE69" s="1" t="str">
        <f t="shared" si="136"/>
        <v/>
      </c>
      <c r="AF69" s="1" t="str">
        <f t="shared" si="137"/>
        <v/>
      </c>
      <c r="AG69" s="1" t="str">
        <f t="shared" si="138"/>
        <v/>
      </c>
      <c r="AH69" s="1" t="str">
        <f t="shared" si="139"/>
        <v/>
      </c>
      <c r="AI69" s="1" t="str">
        <f t="shared" si="140"/>
        <v/>
      </c>
      <c r="AJ69" s="1" t="str">
        <f t="shared" si="141"/>
        <v>Table 1069: Peaking probabailities,</v>
      </c>
      <c r="AK69" s="1" t="str">
        <f t="shared" si="142"/>
        <v/>
      </c>
      <c r="AL69" s="1" t="str">
        <f t="shared" si="143"/>
        <v/>
      </c>
      <c r="AM69" s="1" t="str">
        <f t="shared" si="144"/>
        <v/>
      </c>
      <c r="AN69" s="1" t="str">
        <f t="shared" si="145"/>
        <v/>
      </c>
      <c r="AO69" s="1" t="str">
        <f t="shared" si="146"/>
        <v/>
      </c>
      <c r="AP69" s="1" t="str">
        <f t="shared" si="147"/>
        <v>Table 1076: allowed revenue,</v>
      </c>
      <c r="AQ69" s="1" t="str">
        <f t="shared" si="148"/>
        <v/>
      </c>
      <c r="AU69" s="1" t="str">
        <f t="shared" si="149"/>
        <v>Table 1069: Peaking probabailities,Table 1076: allowed revenue,</v>
      </c>
      <c r="AV69" s="1" t="str">
        <f t="shared" si="150"/>
        <v/>
      </c>
      <c r="AW69" s="1" t="str">
        <f t="shared" si="151"/>
        <v>Gone up mainly due to Table 1069: Peaking probabailities,Table 1076: allowed revenue,</v>
      </c>
      <c r="AX69" s="1" t="str">
        <f t="shared" si="152"/>
        <v>No factors contributing to greater than 2% downward change.</v>
      </c>
      <c r="AY69" s="1" t="str">
        <f t="shared" si="153"/>
        <v>Gone up mainly due to Table 1069: Peaking probabailities,Table 1076: allowed revenue,</v>
      </c>
      <c r="AZ69" s="1" t="str">
        <f t="shared" si="154"/>
        <v xml:space="preserve">Gone down mainly due to </v>
      </c>
    </row>
  </sheetData>
  <mergeCells count="61">
    <mergeCell ref="AN50:AO50"/>
    <mergeCell ref="AP50:AQ50"/>
    <mergeCell ref="AR50:AS50"/>
    <mergeCell ref="T4:U4"/>
    <mergeCell ref="AL4:AM4"/>
    <mergeCell ref="AN4:AO4"/>
    <mergeCell ref="AP4:AQ4"/>
    <mergeCell ref="AL27:AM27"/>
    <mergeCell ref="AN27:AO27"/>
    <mergeCell ref="AP27:AQ27"/>
    <mergeCell ref="AJ4:AK4"/>
    <mergeCell ref="X27:Y27"/>
    <mergeCell ref="Z27:AA27"/>
    <mergeCell ref="AB27:AC27"/>
    <mergeCell ref="AD27:AE27"/>
    <mergeCell ref="X4:Y4"/>
    <mergeCell ref="Z4:AA4"/>
    <mergeCell ref="AB4:AC4"/>
    <mergeCell ref="AD4:AE4"/>
    <mergeCell ref="AF4:AG4"/>
    <mergeCell ref="AH4:AI4"/>
    <mergeCell ref="AF27:AG27"/>
    <mergeCell ref="AH27:AI27"/>
    <mergeCell ref="AJ27:AK27"/>
    <mergeCell ref="L50:M50"/>
    <mergeCell ref="N50:O50"/>
    <mergeCell ref="P50:Q50"/>
    <mergeCell ref="R50:S50"/>
    <mergeCell ref="T50:U50"/>
    <mergeCell ref="X50:Y50"/>
    <mergeCell ref="L27:M27"/>
    <mergeCell ref="N27:O27"/>
    <mergeCell ref="P27:Q27"/>
    <mergeCell ref="R27:S27"/>
    <mergeCell ref="T27:U27"/>
    <mergeCell ref="AL50:AM50"/>
    <mergeCell ref="Z50:AA50"/>
    <mergeCell ref="AB50:AC50"/>
    <mergeCell ref="AD50:AE50"/>
    <mergeCell ref="AF50:AG50"/>
    <mergeCell ref="AH50:AI50"/>
    <mergeCell ref="AJ50:AK50"/>
    <mergeCell ref="D4:E4"/>
    <mergeCell ref="D50:E50"/>
    <mergeCell ref="F4:G4"/>
    <mergeCell ref="F50:G50"/>
    <mergeCell ref="D27:E27"/>
    <mergeCell ref="F27:G27"/>
    <mergeCell ref="V4:W4"/>
    <mergeCell ref="V27:W27"/>
    <mergeCell ref="V50:W50"/>
    <mergeCell ref="J50:K50"/>
    <mergeCell ref="H4:I4"/>
    <mergeCell ref="H50:I50"/>
    <mergeCell ref="H27:I27"/>
    <mergeCell ref="J27:K27"/>
    <mergeCell ref="J4:K4"/>
    <mergeCell ref="L4:M4"/>
    <mergeCell ref="N4:O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3"/>
  <sheetViews>
    <sheetView tabSelected="1" topLeftCell="J10" zoomScale="80" zoomScaleNormal="80" workbookViewId="0">
      <selection activeCell="Q21" sqref="Q21"/>
    </sheetView>
  </sheetViews>
  <sheetFormatPr defaultColWidth="40.85546875" defaultRowHeight="15" customHeight="1" x14ac:dyDescent="0.2"/>
  <cols>
    <col min="1" max="1" width="2" style="40" customWidth="1"/>
    <col min="2" max="2" width="47" style="42" customWidth="1"/>
    <col min="3" max="3" width="12" style="42" bestFit="1" customWidth="1"/>
    <col min="4" max="4" width="5.85546875" style="42" customWidth="1"/>
    <col min="5" max="7" width="10.28515625" style="42" bestFit="1" customWidth="1"/>
    <col min="8" max="8" width="13.140625" style="42" bestFit="1" customWidth="1"/>
    <col min="9" max="9" width="15.85546875" style="42" bestFit="1" customWidth="1"/>
    <col min="10" max="10" width="14" style="42" bestFit="1" customWidth="1"/>
    <col min="11" max="11" width="25.85546875" style="42" bestFit="1" customWidth="1"/>
    <col min="12" max="12" width="35.5703125" style="42" customWidth="1"/>
    <col min="13" max="13" width="12.7109375" style="42" bestFit="1" customWidth="1"/>
    <col min="14" max="14" width="14" style="42" bestFit="1" customWidth="1"/>
    <col min="15" max="16" width="13.42578125" style="42" customWidth="1"/>
    <col min="17" max="17" width="65.85546875" style="42" bestFit="1" customWidth="1"/>
    <col min="18" max="18" width="11" style="42" customWidth="1"/>
    <col min="19" max="256" width="40.85546875" style="42"/>
    <col min="257" max="257" width="4.85546875" style="42" customWidth="1"/>
    <col min="258" max="258" width="6.42578125" style="42" customWidth="1"/>
    <col min="259" max="259" width="47.42578125" style="42" customWidth="1"/>
    <col min="260" max="260" width="9" style="42" customWidth="1"/>
    <col min="261" max="261" width="5.85546875" style="42" customWidth="1"/>
    <col min="262" max="262" width="17.140625" style="42" customWidth="1"/>
    <col min="263" max="263" width="11.140625" style="42" customWidth="1"/>
    <col min="264" max="264" width="11.7109375" style="42" customWidth="1"/>
    <col min="265" max="265" width="13.42578125" style="42" customWidth="1"/>
    <col min="266" max="266" width="16.28515625" style="42" customWidth="1"/>
    <col min="267" max="267" width="15.85546875" style="42" customWidth="1"/>
    <col min="268" max="268" width="22.7109375" style="42" customWidth="1"/>
    <col min="269" max="269" width="9.42578125" style="42" customWidth="1"/>
    <col min="270" max="270" width="11.28515625" style="42" customWidth="1"/>
    <col min="271" max="271" width="17.42578125" style="42" customWidth="1"/>
    <col min="272" max="272" width="53" style="42" customWidth="1"/>
    <col min="273" max="512" width="40.85546875" style="42"/>
    <col min="513" max="513" width="4.85546875" style="42" customWidth="1"/>
    <col min="514" max="514" width="6.42578125" style="42" customWidth="1"/>
    <col min="515" max="515" width="47.42578125" style="42" customWidth="1"/>
    <col min="516" max="516" width="9" style="42" customWidth="1"/>
    <col min="517" max="517" width="5.85546875" style="42" customWidth="1"/>
    <col min="518" max="518" width="17.140625" style="42" customWidth="1"/>
    <col min="519" max="519" width="11.140625" style="42" customWidth="1"/>
    <col min="520" max="520" width="11.7109375" style="42" customWidth="1"/>
    <col min="521" max="521" width="13.42578125" style="42" customWidth="1"/>
    <col min="522" max="522" width="16.28515625" style="42" customWidth="1"/>
    <col min="523" max="523" width="15.85546875" style="42" customWidth="1"/>
    <col min="524" max="524" width="22.7109375" style="42" customWidth="1"/>
    <col min="525" max="525" width="9.42578125" style="42" customWidth="1"/>
    <col min="526" max="526" width="11.28515625" style="42" customWidth="1"/>
    <col min="527" max="527" width="17.42578125" style="42" customWidth="1"/>
    <col min="528" max="528" width="53" style="42" customWidth="1"/>
    <col min="529" max="768" width="40.85546875" style="42"/>
    <col min="769" max="769" width="4.85546875" style="42" customWidth="1"/>
    <col min="770" max="770" width="6.42578125" style="42" customWidth="1"/>
    <col min="771" max="771" width="47.42578125" style="42" customWidth="1"/>
    <col min="772" max="772" width="9" style="42" customWidth="1"/>
    <col min="773" max="773" width="5.85546875" style="42" customWidth="1"/>
    <col min="774" max="774" width="17.140625" style="42" customWidth="1"/>
    <col min="775" max="775" width="11.140625" style="42" customWidth="1"/>
    <col min="776" max="776" width="11.7109375" style="42" customWidth="1"/>
    <col min="777" max="777" width="13.42578125" style="42" customWidth="1"/>
    <col min="778" max="778" width="16.28515625" style="42" customWidth="1"/>
    <col min="779" max="779" width="15.85546875" style="42" customWidth="1"/>
    <col min="780" max="780" width="22.7109375" style="42" customWidth="1"/>
    <col min="781" max="781" width="9.42578125" style="42" customWidth="1"/>
    <col min="782" max="782" width="11.28515625" style="42" customWidth="1"/>
    <col min="783" max="783" width="17.42578125" style="42" customWidth="1"/>
    <col min="784" max="784" width="53" style="42" customWidth="1"/>
    <col min="785" max="1024" width="40.85546875" style="42"/>
    <col min="1025" max="1025" width="4.85546875" style="42" customWidth="1"/>
    <col min="1026" max="1026" width="6.42578125" style="42" customWidth="1"/>
    <col min="1027" max="1027" width="47.42578125" style="42" customWidth="1"/>
    <col min="1028" max="1028" width="9" style="42" customWidth="1"/>
    <col min="1029" max="1029" width="5.85546875" style="42" customWidth="1"/>
    <col min="1030" max="1030" width="17.140625" style="42" customWidth="1"/>
    <col min="1031" max="1031" width="11.140625" style="42" customWidth="1"/>
    <col min="1032" max="1032" width="11.7109375" style="42" customWidth="1"/>
    <col min="1033" max="1033" width="13.42578125" style="42" customWidth="1"/>
    <col min="1034" max="1034" width="16.28515625" style="42" customWidth="1"/>
    <col min="1035" max="1035" width="15.85546875" style="42" customWidth="1"/>
    <col min="1036" max="1036" width="22.7109375" style="42" customWidth="1"/>
    <col min="1037" max="1037" width="9.42578125" style="42" customWidth="1"/>
    <col min="1038" max="1038" width="11.28515625" style="42" customWidth="1"/>
    <col min="1039" max="1039" width="17.42578125" style="42" customWidth="1"/>
    <col min="1040" max="1040" width="53" style="42" customWidth="1"/>
    <col min="1041" max="1280" width="40.85546875" style="42"/>
    <col min="1281" max="1281" width="4.85546875" style="42" customWidth="1"/>
    <col min="1282" max="1282" width="6.42578125" style="42" customWidth="1"/>
    <col min="1283" max="1283" width="47.42578125" style="42" customWidth="1"/>
    <col min="1284" max="1284" width="9" style="42" customWidth="1"/>
    <col min="1285" max="1285" width="5.85546875" style="42" customWidth="1"/>
    <col min="1286" max="1286" width="17.140625" style="42" customWidth="1"/>
    <col min="1287" max="1287" width="11.140625" style="42" customWidth="1"/>
    <col min="1288" max="1288" width="11.7109375" style="42" customWidth="1"/>
    <col min="1289" max="1289" width="13.42578125" style="42" customWidth="1"/>
    <col min="1290" max="1290" width="16.28515625" style="42" customWidth="1"/>
    <col min="1291" max="1291" width="15.85546875" style="42" customWidth="1"/>
    <col min="1292" max="1292" width="22.7109375" style="42" customWidth="1"/>
    <col min="1293" max="1293" width="9.42578125" style="42" customWidth="1"/>
    <col min="1294" max="1294" width="11.28515625" style="42" customWidth="1"/>
    <col min="1295" max="1295" width="17.42578125" style="42" customWidth="1"/>
    <col min="1296" max="1296" width="53" style="42" customWidth="1"/>
    <col min="1297" max="1536" width="40.85546875" style="42"/>
    <col min="1537" max="1537" width="4.85546875" style="42" customWidth="1"/>
    <col min="1538" max="1538" width="6.42578125" style="42" customWidth="1"/>
    <col min="1539" max="1539" width="47.42578125" style="42" customWidth="1"/>
    <col min="1540" max="1540" width="9" style="42" customWidth="1"/>
    <col min="1541" max="1541" width="5.85546875" style="42" customWidth="1"/>
    <col min="1542" max="1542" width="17.140625" style="42" customWidth="1"/>
    <col min="1543" max="1543" width="11.140625" style="42" customWidth="1"/>
    <col min="1544" max="1544" width="11.7109375" style="42" customWidth="1"/>
    <col min="1545" max="1545" width="13.42578125" style="42" customWidth="1"/>
    <col min="1546" max="1546" width="16.28515625" style="42" customWidth="1"/>
    <col min="1547" max="1547" width="15.85546875" style="42" customWidth="1"/>
    <col min="1548" max="1548" width="22.7109375" style="42" customWidth="1"/>
    <col min="1549" max="1549" width="9.42578125" style="42" customWidth="1"/>
    <col min="1550" max="1550" width="11.28515625" style="42" customWidth="1"/>
    <col min="1551" max="1551" width="17.42578125" style="42" customWidth="1"/>
    <col min="1552" max="1552" width="53" style="42" customWidth="1"/>
    <col min="1553" max="1792" width="40.85546875" style="42"/>
    <col min="1793" max="1793" width="4.85546875" style="42" customWidth="1"/>
    <col min="1794" max="1794" width="6.42578125" style="42" customWidth="1"/>
    <col min="1795" max="1795" width="47.42578125" style="42" customWidth="1"/>
    <col min="1796" max="1796" width="9" style="42" customWidth="1"/>
    <col min="1797" max="1797" width="5.85546875" style="42" customWidth="1"/>
    <col min="1798" max="1798" width="17.140625" style="42" customWidth="1"/>
    <col min="1799" max="1799" width="11.140625" style="42" customWidth="1"/>
    <col min="1800" max="1800" width="11.7109375" style="42" customWidth="1"/>
    <col min="1801" max="1801" width="13.42578125" style="42" customWidth="1"/>
    <col min="1802" max="1802" width="16.28515625" style="42" customWidth="1"/>
    <col min="1803" max="1803" width="15.85546875" style="42" customWidth="1"/>
    <col min="1804" max="1804" width="22.7109375" style="42" customWidth="1"/>
    <col min="1805" max="1805" width="9.42578125" style="42" customWidth="1"/>
    <col min="1806" max="1806" width="11.28515625" style="42" customWidth="1"/>
    <col min="1807" max="1807" width="17.42578125" style="42" customWidth="1"/>
    <col min="1808" max="1808" width="53" style="42" customWidth="1"/>
    <col min="1809" max="2048" width="40.85546875" style="42"/>
    <col min="2049" max="2049" width="4.85546875" style="42" customWidth="1"/>
    <col min="2050" max="2050" width="6.42578125" style="42" customWidth="1"/>
    <col min="2051" max="2051" width="47.42578125" style="42" customWidth="1"/>
    <col min="2052" max="2052" width="9" style="42" customWidth="1"/>
    <col min="2053" max="2053" width="5.85546875" style="42" customWidth="1"/>
    <col min="2054" max="2054" width="17.140625" style="42" customWidth="1"/>
    <col min="2055" max="2055" width="11.140625" style="42" customWidth="1"/>
    <col min="2056" max="2056" width="11.7109375" style="42" customWidth="1"/>
    <col min="2057" max="2057" width="13.42578125" style="42" customWidth="1"/>
    <col min="2058" max="2058" width="16.28515625" style="42" customWidth="1"/>
    <col min="2059" max="2059" width="15.85546875" style="42" customWidth="1"/>
    <col min="2060" max="2060" width="22.7109375" style="42" customWidth="1"/>
    <col min="2061" max="2061" width="9.42578125" style="42" customWidth="1"/>
    <col min="2062" max="2062" width="11.28515625" style="42" customWidth="1"/>
    <col min="2063" max="2063" width="17.42578125" style="42" customWidth="1"/>
    <col min="2064" max="2064" width="53" style="42" customWidth="1"/>
    <col min="2065" max="2304" width="40.85546875" style="42"/>
    <col min="2305" max="2305" width="4.85546875" style="42" customWidth="1"/>
    <col min="2306" max="2306" width="6.42578125" style="42" customWidth="1"/>
    <col min="2307" max="2307" width="47.42578125" style="42" customWidth="1"/>
    <col min="2308" max="2308" width="9" style="42" customWidth="1"/>
    <col min="2309" max="2309" width="5.85546875" style="42" customWidth="1"/>
    <col min="2310" max="2310" width="17.140625" style="42" customWidth="1"/>
    <col min="2311" max="2311" width="11.140625" style="42" customWidth="1"/>
    <col min="2312" max="2312" width="11.7109375" style="42" customWidth="1"/>
    <col min="2313" max="2313" width="13.42578125" style="42" customWidth="1"/>
    <col min="2314" max="2314" width="16.28515625" style="42" customWidth="1"/>
    <col min="2315" max="2315" width="15.85546875" style="42" customWidth="1"/>
    <col min="2316" max="2316" width="22.7109375" style="42" customWidth="1"/>
    <col min="2317" max="2317" width="9.42578125" style="42" customWidth="1"/>
    <col min="2318" max="2318" width="11.28515625" style="42" customWidth="1"/>
    <col min="2319" max="2319" width="17.42578125" style="42" customWidth="1"/>
    <col min="2320" max="2320" width="53" style="42" customWidth="1"/>
    <col min="2321" max="2560" width="40.85546875" style="42"/>
    <col min="2561" max="2561" width="4.85546875" style="42" customWidth="1"/>
    <col min="2562" max="2562" width="6.42578125" style="42" customWidth="1"/>
    <col min="2563" max="2563" width="47.42578125" style="42" customWidth="1"/>
    <col min="2564" max="2564" width="9" style="42" customWidth="1"/>
    <col min="2565" max="2565" width="5.85546875" style="42" customWidth="1"/>
    <col min="2566" max="2566" width="17.140625" style="42" customWidth="1"/>
    <col min="2567" max="2567" width="11.140625" style="42" customWidth="1"/>
    <col min="2568" max="2568" width="11.7109375" style="42" customWidth="1"/>
    <col min="2569" max="2569" width="13.42578125" style="42" customWidth="1"/>
    <col min="2570" max="2570" width="16.28515625" style="42" customWidth="1"/>
    <col min="2571" max="2571" width="15.85546875" style="42" customWidth="1"/>
    <col min="2572" max="2572" width="22.7109375" style="42" customWidth="1"/>
    <col min="2573" max="2573" width="9.42578125" style="42" customWidth="1"/>
    <col min="2574" max="2574" width="11.28515625" style="42" customWidth="1"/>
    <col min="2575" max="2575" width="17.42578125" style="42" customWidth="1"/>
    <col min="2576" max="2576" width="53" style="42" customWidth="1"/>
    <col min="2577" max="2816" width="40.85546875" style="42"/>
    <col min="2817" max="2817" width="4.85546875" style="42" customWidth="1"/>
    <col min="2818" max="2818" width="6.42578125" style="42" customWidth="1"/>
    <col min="2819" max="2819" width="47.42578125" style="42" customWidth="1"/>
    <col min="2820" max="2820" width="9" style="42" customWidth="1"/>
    <col min="2821" max="2821" width="5.85546875" style="42" customWidth="1"/>
    <col min="2822" max="2822" width="17.140625" style="42" customWidth="1"/>
    <col min="2823" max="2823" width="11.140625" style="42" customWidth="1"/>
    <col min="2824" max="2824" width="11.7109375" style="42" customWidth="1"/>
    <col min="2825" max="2825" width="13.42578125" style="42" customWidth="1"/>
    <col min="2826" max="2826" width="16.28515625" style="42" customWidth="1"/>
    <col min="2827" max="2827" width="15.85546875" style="42" customWidth="1"/>
    <col min="2828" max="2828" width="22.7109375" style="42" customWidth="1"/>
    <col min="2829" max="2829" width="9.42578125" style="42" customWidth="1"/>
    <col min="2830" max="2830" width="11.28515625" style="42" customWidth="1"/>
    <col min="2831" max="2831" width="17.42578125" style="42" customWidth="1"/>
    <col min="2832" max="2832" width="53" style="42" customWidth="1"/>
    <col min="2833" max="3072" width="40.85546875" style="42"/>
    <col min="3073" max="3073" width="4.85546875" style="42" customWidth="1"/>
    <col min="3074" max="3074" width="6.42578125" style="42" customWidth="1"/>
    <col min="3075" max="3075" width="47.42578125" style="42" customWidth="1"/>
    <col min="3076" max="3076" width="9" style="42" customWidth="1"/>
    <col min="3077" max="3077" width="5.85546875" style="42" customWidth="1"/>
    <col min="3078" max="3078" width="17.140625" style="42" customWidth="1"/>
    <col min="3079" max="3079" width="11.140625" style="42" customWidth="1"/>
    <col min="3080" max="3080" width="11.7109375" style="42" customWidth="1"/>
    <col min="3081" max="3081" width="13.42578125" style="42" customWidth="1"/>
    <col min="3082" max="3082" width="16.28515625" style="42" customWidth="1"/>
    <col min="3083" max="3083" width="15.85546875" style="42" customWidth="1"/>
    <col min="3084" max="3084" width="22.7109375" style="42" customWidth="1"/>
    <col min="3085" max="3085" width="9.42578125" style="42" customWidth="1"/>
    <col min="3086" max="3086" width="11.28515625" style="42" customWidth="1"/>
    <col min="3087" max="3087" width="17.42578125" style="42" customWidth="1"/>
    <col min="3088" max="3088" width="53" style="42" customWidth="1"/>
    <col min="3089" max="3328" width="40.85546875" style="42"/>
    <col min="3329" max="3329" width="4.85546875" style="42" customWidth="1"/>
    <col min="3330" max="3330" width="6.42578125" style="42" customWidth="1"/>
    <col min="3331" max="3331" width="47.42578125" style="42" customWidth="1"/>
    <col min="3332" max="3332" width="9" style="42" customWidth="1"/>
    <col min="3333" max="3333" width="5.85546875" style="42" customWidth="1"/>
    <col min="3334" max="3334" width="17.140625" style="42" customWidth="1"/>
    <col min="3335" max="3335" width="11.140625" style="42" customWidth="1"/>
    <col min="3336" max="3336" width="11.7109375" style="42" customWidth="1"/>
    <col min="3337" max="3337" width="13.42578125" style="42" customWidth="1"/>
    <col min="3338" max="3338" width="16.28515625" style="42" customWidth="1"/>
    <col min="3339" max="3339" width="15.85546875" style="42" customWidth="1"/>
    <col min="3340" max="3340" width="22.7109375" style="42" customWidth="1"/>
    <col min="3341" max="3341" width="9.42578125" style="42" customWidth="1"/>
    <col min="3342" max="3342" width="11.28515625" style="42" customWidth="1"/>
    <col min="3343" max="3343" width="17.42578125" style="42" customWidth="1"/>
    <col min="3344" max="3344" width="53" style="42" customWidth="1"/>
    <col min="3345" max="3584" width="40.85546875" style="42"/>
    <col min="3585" max="3585" width="4.85546875" style="42" customWidth="1"/>
    <col min="3586" max="3586" width="6.42578125" style="42" customWidth="1"/>
    <col min="3587" max="3587" width="47.42578125" style="42" customWidth="1"/>
    <col min="3588" max="3588" width="9" style="42" customWidth="1"/>
    <col min="3589" max="3589" width="5.85546875" style="42" customWidth="1"/>
    <col min="3590" max="3590" width="17.140625" style="42" customWidth="1"/>
    <col min="3591" max="3591" width="11.140625" style="42" customWidth="1"/>
    <col min="3592" max="3592" width="11.7109375" style="42" customWidth="1"/>
    <col min="3593" max="3593" width="13.42578125" style="42" customWidth="1"/>
    <col min="3594" max="3594" width="16.28515625" style="42" customWidth="1"/>
    <col min="3595" max="3595" width="15.85546875" style="42" customWidth="1"/>
    <col min="3596" max="3596" width="22.7109375" style="42" customWidth="1"/>
    <col min="3597" max="3597" width="9.42578125" style="42" customWidth="1"/>
    <col min="3598" max="3598" width="11.28515625" style="42" customWidth="1"/>
    <col min="3599" max="3599" width="17.42578125" style="42" customWidth="1"/>
    <col min="3600" max="3600" width="53" style="42" customWidth="1"/>
    <col min="3601" max="3840" width="40.85546875" style="42"/>
    <col min="3841" max="3841" width="4.85546875" style="42" customWidth="1"/>
    <col min="3842" max="3842" width="6.42578125" style="42" customWidth="1"/>
    <col min="3843" max="3843" width="47.42578125" style="42" customWidth="1"/>
    <col min="3844" max="3844" width="9" style="42" customWidth="1"/>
    <col min="3845" max="3845" width="5.85546875" style="42" customWidth="1"/>
    <col min="3846" max="3846" width="17.140625" style="42" customWidth="1"/>
    <col min="3847" max="3847" width="11.140625" style="42" customWidth="1"/>
    <col min="3848" max="3848" width="11.7109375" style="42" customWidth="1"/>
    <col min="3849" max="3849" width="13.42578125" style="42" customWidth="1"/>
    <col min="3850" max="3850" width="16.28515625" style="42" customWidth="1"/>
    <col min="3851" max="3851" width="15.85546875" style="42" customWidth="1"/>
    <col min="3852" max="3852" width="22.7109375" style="42" customWidth="1"/>
    <col min="3853" max="3853" width="9.42578125" style="42" customWidth="1"/>
    <col min="3854" max="3854" width="11.28515625" style="42" customWidth="1"/>
    <col min="3855" max="3855" width="17.42578125" style="42" customWidth="1"/>
    <col min="3856" max="3856" width="53" style="42" customWidth="1"/>
    <col min="3857" max="4096" width="40.85546875" style="42"/>
    <col min="4097" max="4097" width="4.85546875" style="42" customWidth="1"/>
    <col min="4098" max="4098" width="6.42578125" style="42" customWidth="1"/>
    <col min="4099" max="4099" width="47.42578125" style="42" customWidth="1"/>
    <col min="4100" max="4100" width="9" style="42" customWidth="1"/>
    <col min="4101" max="4101" width="5.85546875" style="42" customWidth="1"/>
    <col min="4102" max="4102" width="17.140625" style="42" customWidth="1"/>
    <col min="4103" max="4103" width="11.140625" style="42" customWidth="1"/>
    <col min="4104" max="4104" width="11.7109375" style="42" customWidth="1"/>
    <col min="4105" max="4105" width="13.42578125" style="42" customWidth="1"/>
    <col min="4106" max="4106" width="16.28515625" style="42" customWidth="1"/>
    <col min="4107" max="4107" width="15.85546875" style="42" customWidth="1"/>
    <col min="4108" max="4108" width="22.7109375" style="42" customWidth="1"/>
    <col min="4109" max="4109" width="9.42578125" style="42" customWidth="1"/>
    <col min="4110" max="4110" width="11.28515625" style="42" customWidth="1"/>
    <col min="4111" max="4111" width="17.42578125" style="42" customWidth="1"/>
    <col min="4112" max="4112" width="53" style="42" customWidth="1"/>
    <col min="4113" max="4352" width="40.85546875" style="42"/>
    <col min="4353" max="4353" width="4.85546875" style="42" customWidth="1"/>
    <col min="4354" max="4354" width="6.42578125" style="42" customWidth="1"/>
    <col min="4355" max="4355" width="47.42578125" style="42" customWidth="1"/>
    <col min="4356" max="4356" width="9" style="42" customWidth="1"/>
    <col min="4357" max="4357" width="5.85546875" style="42" customWidth="1"/>
    <col min="4358" max="4358" width="17.140625" style="42" customWidth="1"/>
    <col min="4359" max="4359" width="11.140625" style="42" customWidth="1"/>
    <col min="4360" max="4360" width="11.7109375" style="42" customWidth="1"/>
    <col min="4361" max="4361" width="13.42578125" style="42" customWidth="1"/>
    <col min="4362" max="4362" width="16.28515625" style="42" customWidth="1"/>
    <col min="4363" max="4363" width="15.85546875" style="42" customWidth="1"/>
    <col min="4364" max="4364" width="22.7109375" style="42" customWidth="1"/>
    <col min="4365" max="4365" width="9.42578125" style="42" customWidth="1"/>
    <col min="4366" max="4366" width="11.28515625" style="42" customWidth="1"/>
    <col min="4367" max="4367" width="17.42578125" style="42" customWidth="1"/>
    <col min="4368" max="4368" width="53" style="42" customWidth="1"/>
    <col min="4369" max="4608" width="40.85546875" style="42"/>
    <col min="4609" max="4609" width="4.85546875" style="42" customWidth="1"/>
    <col min="4610" max="4610" width="6.42578125" style="42" customWidth="1"/>
    <col min="4611" max="4611" width="47.42578125" style="42" customWidth="1"/>
    <col min="4612" max="4612" width="9" style="42" customWidth="1"/>
    <col min="4613" max="4613" width="5.85546875" style="42" customWidth="1"/>
    <col min="4614" max="4614" width="17.140625" style="42" customWidth="1"/>
    <col min="4615" max="4615" width="11.140625" style="42" customWidth="1"/>
    <col min="4616" max="4616" width="11.7109375" style="42" customWidth="1"/>
    <col min="4617" max="4617" width="13.42578125" style="42" customWidth="1"/>
    <col min="4618" max="4618" width="16.28515625" style="42" customWidth="1"/>
    <col min="4619" max="4619" width="15.85546875" style="42" customWidth="1"/>
    <col min="4620" max="4620" width="22.7109375" style="42" customWidth="1"/>
    <col min="4621" max="4621" width="9.42578125" style="42" customWidth="1"/>
    <col min="4622" max="4622" width="11.28515625" style="42" customWidth="1"/>
    <col min="4623" max="4623" width="17.42578125" style="42" customWidth="1"/>
    <col min="4624" max="4624" width="53" style="42" customWidth="1"/>
    <col min="4625" max="4864" width="40.85546875" style="42"/>
    <col min="4865" max="4865" width="4.85546875" style="42" customWidth="1"/>
    <col min="4866" max="4866" width="6.42578125" style="42" customWidth="1"/>
    <col min="4867" max="4867" width="47.42578125" style="42" customWidth="1"/>
    <col min="4868" max="4868" width="9" style="42" customWidth="1"/>
    <col min="4869" max="4869" width="5.85546875" style="42" customWidth="1"/>
    <col min="4870" max="4870" width="17.140625" style="42" customWidth="1"/>
    <col min="4871" max="4871" width="11.140625" style="42" customWidth="1"/>
    <col min="4872" max="4872" width="11.7109375" style="42" customWidth="1"/>
    <col min="4873" max="4873" width="13.42578125" style="42" customWidth="1"/>
    <col min="4874" max="4874" width="16.28515625" style="42" customWidth="1"/>
    <col min="4875" max="4875" width="15.85546875" style="42" customWidth="1"/>
    <col min="4876" max="4876" width="22.7109375" style="42" customWidth="1"/>
    <col min="4877" max="4877" width="9.42578125" style="42" customWidth="1"/>
    <col min="4878" max="4878" width="11.28515625" style="42" customWidth="1"/>
    <col min="4879" max="4879" width="17.42578125" style="42" customWidth="1"/>
    <col min="4880" max="4880" width="53" style="42" customWidth="1"/>
    <col min="4881" max="5120" width="40.85546875" style="42"/>
    <col min="5121" max="5121" width="4.85546875" style="42" customWidth="1"/>
    <col min="5122" max="5122" width="6.42578125" style="42" customWidth="1"/>
    <col min="5123" max="5123" width="47.42578125" style="42" customWidth="1"/>
    <col min="5124" max="5124" width="9" style="42" customWidth="1"/>
    <col min="5125" max="5125" width="5.85546875" style="42" customWidth="1"/>
    <col min="5126" max="5126" width="17.140625" style="42" customWidth="1"/>
    <col min="5127" max="5127" width="11.140625" style="42" customWidth="1"/>
    <col min="5128" max="5128" width="11.7109375" style="42" customWidth="1"/>
    <col min="5129" max="5129" width="13.42578125" style="42" customWidth="1"/>
    <col min="5130" max="5130" width="16.28515625" style="42" customWidth="1"/>
    <col min="5131" max="5131" width="15.85546875" style="42" customWidth="1"/>
    <col min="5132" max="5132" width="22.7109375" style="42" customWidth="1"/>
    <col min="5133" max="5133" width="9.42578125" style="42" customWidth="1"/>
    <col min="5134" max="5134" width="11.28515625" style="42" customWidth="1"/>
    <col min="5135" max="5135" width="17.42578125" style="42" customWidth="1"/>
    <col min="5136" max="5136" width="53" style="42" customWidth="1"/>
    <col min="5137" max="5376" width="40.85546875" style="42"/>
    <col min="5377" max="5377" width="4.85546875" style="42" customWidth="1"/>
    <col min="5378" max="5378" width="6.42578125" style="42" customWidth="1"/>
    <col min="5379" max="5379" width="47.42578125" style="42" customWidth="1"/>
    <col min="5380" max="5380" width="9" style="42" customWidth="1"/>
    <col min="5381" max="5381" width="5.85546875" style="42" customWidth="1"/>
    <col min="5382" max="5382" width="17.140625" style="42" customWidth="1"/>
    <col min="5383" max="5383" width="11.140625" style="42" customWidth="1"/>
    <col min="5384" max="5384" width="11.7109375" style="42" customWidth="1"/>
    <col min="5385" max="5385" width="13.42578125" style="42" customWidth="1"/>
    <col min="5386" max="5386" width="16.28515625" style="42" customWidth="1"/>
    <col min="5387" max="5387" width="15.85546875" style="42" customWidth="1"/>
    <col min="5388" max="5388" width="22.7109375" style="42" customWidth="1"/>
    <col min="5389" max="5389" width="9.42578125" style="42" customWidth="1"/>
    <col min="5390" max="5390" width="11.28515625" style="42" customWidth="1"/>
    <col min="5391" max="5391" width="17.42578125" style="42" customWidth="1"/>
    <col min="5392" max="5392" width="53" style="42" customWidth="1"/>
    <col min="5393" max="5632" width="40.85546875" style="42"/>
    <col min="5633" max="5633" width="4.85546875" style="42" customWidth="1"/>
    <col min="5634" max="5634" width="6.42578125" style="42" customWidth="1"/>
    <col min="5635" max="5635" width="47.42578125" style="42" customWidth="1"/>
    <col min="5636" max="5636" width="9" style="42" customWidth="1"/>
    <col min="5637" max="5637" width="5.85546875" style="42" customWidth="1"/>
    <col min="5638" max="5638" width="17.140625" style="42" customWidth="1"/>
    <col min="5639" max="5639" width="11.140625" style="42" customWidth="1"/>
    <col min="5640" max="5640" width="11.7109375" style="42" customWidth="1"/>
    <col min="5641" max="5641" width="13.42578125" style="42" customWidth="1"/>
    <col min="5642" max="5642" width="16.28515625" style="42" customWidth="1"/>
    <col min="5643" max="5643" width="15.85546875" style="42" customWidth="1"/>
    <col min="5644" max="5644" width="22.7109375" style="42" customWidth="1"/>
    <col min="5645" max="5645" width="9.42578125" style="42" customWidth="1"/>
    <col min="5646" max="5646" width="11.28515625" style="42" customWidth="1"/>
    <col min="5647" max="5647" width="17.42578125" style="42" customWidth="1"/>
    <col min="5648" max="5648" width="53" style="42" customWidth="1"/>
    <col min="5649" max="5888" width="40.85546875" style="42"/>
    <col min="5889" max="5889" width="4.85546875" style="42" customWidth="1"/>
    <col min="5890" max="5890" width="6.42578125" style="42" customWidth="1"/>
    <col min="5891" max="5891" width="47.42578125" style="42" customWidth="1"/>
    <col min="5892" max="5892" width="9" style="42" customWidth="1"/>
    <col min="5893" max="5893" width="5.85546875" style="42" customWidth="1"/>
    <col min="5894" max="5894" width="17.140625" style="42" customWidth="1"/>
    <col min="5895" max="5895" width="11.140625" style="42" customWidth="1"/>
    <col min="5896" max="5896" width="11.7109375" style="42" customWidth="1"/>
    <col min="5897" max="5897" width="13.42578125" style="42" customWidth="1"/>
    <col min="5898" max="5898" width="16.28515625" style="42" customWidth="1"/>
    <col min="5899" max="5899" width="15.85546875" style="42" customWidth="1"/>
    <col min="5900" max="5900" width="22.7109375" style="42" customWidth="1"/>
    <col min="5901" max="5901" width="9.42578125" style="42" customWidth="1"/>
    <col min="5902" max="5902" width="11.28515625" style="42" customWidth="1"/>
    <col min="5903" max="5903" width="17.42578125" style="42" customWidth="1"/>
    <col min="5904" max="5904" width="53" style="42" customWidth="1"/>
    <col min="5905" max="6144" width="40.85546875" style="42"/>
    <col min="6145" max="6145" width="4.85546875" style="42" customWidth="1"/>
    <col min="6146" max="6146" width="6.42578125" style="42" customWidth="1"/>
    <col min="6147" max="6147" width="47.42578125" style="42" customWidth="1"/>
    <col min="6148" max="6148" width="9" style="42" customWidth="1"/>
    <col min="6149" max="6149" width="5.85546875" style="42" customWidth="1"/>
    <col min="6150" max="6150" width="17.140625" style="42" customWidth="1"/>
    <col min="6151" max="6151" width="11.140625" style="42" customWidth="1"/>
    <col min="6152" max="6152" width="11.7109375" style="42" customWidth="1"/>
    <col min="6153" max="6153" width="13.42578125" style="42" customWidth="1"/>
    <col min="6154" max="6154" width="16.28515625" style="42" customWidth="1"/>
    <col min="6155" max="6155" width="15.85546875" style="42" customWidth="1"/>
    <col min="6156" max="6156" width="22.7109375" style="42" customWidth="1"/>
    <col min="6157" max="6157" width="9.42578125" style="42" customWidth="1"/>
    <col min="6158" max="6158" width="11.28515625" style="42" customWidth="1"/>
    <col min="6159" max="6159" width="17.42578125" style="42" customWidth="1"/>
    <col min="6160" max="6160" width="53" style="42" customWidth="1"/>
    <col min="6161" max="6400" width="40.85546875" style="42"/>
    <col min="6401" max="6401" width="4.85546875" style="42" customWidth="1"/>
    <col min="6402" max="6402" width="6.42578125" style="42" customWidth="1"/>
    <col min="6403" max="6403" width="47.42578125" style="42" customWidth="1"/>
    <col min="6404" max="6404" width="9" style="42" customWidth="1"/>
    <col min="6405" max="6405" width="5.85546875" style="42" customWidth="1"/>
    <col min="6406" max="6406" width="17.140625" style="42" customWidth="1"/>
    <col min="6407" max="6407" width="11.140625" style="42" customWidth="1"/>
    <col min="6408" max="6408" width="11.7109375" style="42" customWidth="1"/>
    <col min="6409" max="6409" width="13.42578125" style="42" customWidth="1"/>
    <col min="6410" max="6410" width="16.28515625" style="42" customWidth="1"/>
    <col min="6411" max="6411" width="15.85546875" style="42" customWidth="1"/>
    <col min="6412" max="6412" width="22.7109375" style="42" customWidth="1"/>
    <col min="6413" max="6413" width="9.42578125" style="42" customWidth="1"/>
    <col min="6414" max="6414" width="11.28515625" style="42" customWidth="1"/>
    <col min="6415" max="6415" width="17.42578125" style="42" customWidth="1"/>
    <col min="6416" max="6416" width="53" style="42" customWidth="1"/>
    <col min="6417" max="6656" width="40.85546875" style="42"/>
    <col min="6657" max="6657" width="4.85546875" style="42" customWidth="1"/>
    <col min="6658" max="6658" width="6.42578125" style="42" customWidth="1"/>
    <col min="6659" max="6659" width="47.42578125" style="42" customWidth="1"/>
    <col min="6660" max="6660" width="9" style="42" customWidth="1"/>
    <col min="6661" max="6661" width="5.85546875" style="42" customWidth="1"/>
    <col min="6662" max="6662" width="17.140625" style="42" customWidth="1"/>
    <col min="6663" max="6663" width="11.140625" style="42" customWidth="1"/>
    <col min="6664" max="6664" width="11.7109375" style="42" customWidth="1"/>
    <col min="6665" max="6665" width="13.42578125" style="42" customWidth="1"/>
    <col min="6666" max="6666" width="16.28515625" style="42" customWidth="1"/>
    <col min="6667" max="6667" width="15.85546875" style="42" customWidth="1"/>
    <col min="6668" max="6668" width="22.7109375" style="42" customWidth="1"/>
    <col min="6669" max="6669" width="9.42578125" style="42" customWidth="1"/>
    <col min="6670" max="6670" width="11.28515625" style="42" customWidth="1"/>
    <col min="6671" max="6671" width="17.42578125" style="42" customWidth="1"/>
    <col min="6672" max="6672" width="53" style="42" customWidth="1"/>
    <col min="6673" max="6912" width="40.85546875" style="42"/>
    <col min="6913" max="6913" width="4.85546875" style="42" customWidth="1"/>
    <col min="6914" max="6914" width="6.42578125" style="42" customWidth="1"/>
    <col min="6915" max="6915" width="47.42578125" style="42" customWidth="1"/>
    <col min="6916" max="6916" width="9" style="42" customWidth="1"/>
    <col min="6917" max="6917" width="5.85546875" style="42" customWidth="1"/>
    <col min="6918" max="6918" width="17.140625" style="42" customWidth="1"/>
    <col min="6919" max="6919" width="11.140625" style="42" customWidth="1"/>
    <col min="6920" max="6920" width="11.7109375" style="42" customWidth="1"/>
    <col min="6921" max="6921" width="13.42578125" style="42" customWidth="1"/>
    <col min="6922" max="6922" width="16.28515625" style="42" customWidth="1"/>
    <col min="6923" max="6923" width="15.85546875" style="42" customWidth="1"/>
    <col min="6924" max="6924" width="22.7109375" style="42" customWidth="1"/>
    <col min="6925" max="6925" width="9.42578125" style="42" customWidth="1"/>
    <col min="6926" max="6926" width="11.28515625" style="42" customWidth="1"/>
    <col min="6927" max="6927" width="17.42578125" style="42" customWidth="1"/>
    <col min="6928" max="6928" width="53" style="42" customWidth="1"/>
    <col min="6929" max="7168" width="40.85546875" style="42"/>
    <col min="7169" max="7169" width="4.85546875" style="42" customWidth="1"/>
    <col min="7170" max="7170" width="6.42578125" style="42" customWidth="1"/>
    <col min="7171" max="7171" width="47.42578125" style="42" customWidth="1"/>
    <col min="7172" max="7172" width="9" style="42" customWidth="1"/>
    <col min="7173" max="7173" width="5.85546875" style="42" customWidth="1"/>
    <col min="7174" max="7174" width="17.140625" style="42" customWidth="1"/>
    <col min="7175" max="7175" width="11.140625" style="42" customWidth="1"/>
    <col min="7176" max="7176" width="11.7109375" style="42" customWidth="1"/>
    <col min="7177" max="7177" width="13.42578125" style="42" customWidth="1"/>
    <col min="7178" max="7178" width="16.28515625" style="42" customWidth="1"/>
    <col min="7179" max="7179" width="15.85546875" style="42" customWidth="1"/>
    <col min="7180" max="7180" width="22.7109375" style="42" customWidth="1"/>
    <col min="7181" max="7181" width="9.42578125" style="42" customWidth="1"/>
    <col min="7182" max="7182" width="11.28515625" style="42" customWidth="1"/>
    <col min="7183" max="7183" width="17.42578125" style="42" customWidth="1"/>
    <col min="7184" max="7184" width="53" style="42" customWidth="1"/>
    <col min="7185" max="7424" width="40.85546875" style="42"/>
    <col min="7425" max="7425" width="4.85546875" style="42" customWidth="1"/>
    <col min="7426" max="7426" width="6.42578125" style="42" customWidth="1"/>
    <col min="7427" max="7427" width="47.42578125" style="42" customWidth="1"/>
    <col min="7428" max="7428" width="9" style="42" customWidth="1"/>
    <col min="7429" max="7429" width="5.85546875" style="42" customWidth="1"/>
    <col min="7430" max="7430" width="17.140625" style="42" customWidth="1"/>
    <col min="7431" max="7431" width="11.140625" style="42" customWidth="1"/>
    <col min="7432" max="7432" width="11.7109375" style="42" customWidth="1"/>
    <col min="7433" max="7433" width="13.42578125" style="42" customWidth="1"/>
    <col min="7434" max="7434" width="16.28515625" style="42" customWidth="1"/>
    <col min="7435" max="7435" width="15.85546875" style="42" customWidth="1"/>
    <col min="7436" max="7436" width="22.7109375" style="42" customWidth="1"/>
    <col min="7437" max="7437" width="9.42578125" style="42" customWidth="1"/>
    <col min="7438" max="7438" width="11.28515625" style="42" customWidth="1"/>
    <col min="7439" max="7439" width="17.42578125" style="42" customWidth="1"/>
    <col min="7440" max="7440" width="53" style="42" customWidth="1"/>
    <col min="7441" max="7680" width="40.85546875" style="42"/>
    <col min="7681" max="7681" width="4.85546875" style="42" customWidth="1"/>
    <col min="7682" max="7682" width="6.42578125" style="42" customWidth="1"/>
    <col min="7683" max="7683" width="47.42578125" style="42" customWidth="1"/>
    <col min="7684" max="7684" width="9" style="42" customWidth="1"/>
    <col min="7685" max="7685" width="5.85546875" style="42" customWidth="1"/>
    <col min="7686" max="7686" width="17.140625" style="42" customWidth="1"/>
    <col min="7687" max="7687" width="11.140625" style="42" customWidth="1"/>
    <col min="7688" max="7688" width="11.7109375" style="42" customWidth="1"/>
    <col min="7689" max="7689" width="13.42578125" style="42" customWidth="1"/>
    <col min="7690" max="7690" width="16.28515625" style="42" customWidth="1"/>
    <col min="7691" max="7691" width="15.85546875" style="42" customWidth="1"/>
    <col min="7692" max="7692" width="22.7109375" style="42" customWidth="1"/>
    <col min="7693" max="7693" width="9.42578125" style="42" customWidth="1"/>
    <col min="7694" max="7694" width="11.28515625" style="42" customWidth="1"/>
    <col min="7695" max="7695" width="17.42578125" style="42" customWidth="1"/>
    <col min="7696" max="7696" width="53" style="42" customWidth="1"/>
    <col min="7697" max="7936" width="40.85546875" style="42"/>
    <col min="7937" max="7937" width="4.85546875" style="42" customWidth="1"/>
    <col min="7938" max="7938" width="6.42578125" style="42" customWidth="1"/>
    <col min="7939" max="7939" width="47.42578125" style="42" customWidth="1"/>
    <col min="7940" max="7940" width="9" style="42" customWidth="1"/>
    <col min="7941" max="7941" width="5.85546875" style="42" customWidth="1"/>
    <col min="7942" max="7942" width="17.140625" style="42" customWidth="1"/>
    <col min="7943" max="7943" width="11.140625" style="42" customWidth="1"/>
    <col min="7944" max="7944" width="11.7109375" style="42" customWidth="1"/>
    <col min="7945" max="7945" width="13.42578125" style="42" customWidth="1"/>
    <col min="7946" max="7946" width="16.28515625" style="42" customWidth="1"/>
    <col min="7947" max="7947" width="15.85546875" style="42" customWidth="1"/>
    <col min="7948" max="7948" width="22.7109375" style="42" customWidth="1"/>
    <col min="7949" max="7949" width="9.42578125" style="42" customWidth="1"/>
    <col min="7950" max="7950" width="11.28515625" style="42" customWidth="1"/>
    <col min="7951" max="7951" width="17.42578125" style="42" customWidth="1"/>
    <col min="7952" max="7952" width="53" style="42" customWidth="1"/>
    <col min="7953" max="8192" width="40.85546875" style="42"/>
    <col min="8193" max="8193" width="4.85546875" style="42" customWidth="1"/>
    <col min="8194" max="8194" width="6.42578125" style="42" customWidth="1"/>
    <col min="8195" max="8195" width="47.42578125" style="42" customWidth="1"/>
    <col min="8196" max="8196" width="9" style="42" customWidth="1"/>
    <col min="8197" max="8197" width="5.85546875" style="42" customWidth="1"/>
    <col min="8198" max="8198" width="17.140625" style="42" customWidth="1"/>
    <col min="8199" max="8199" width="11.140625" style="42" customWidth="1"/>
    <col min="8200" max="8200" width="11.7109375" style="42" customWidth="1"/>
    <col min="8201" max="8201" width="13.42578125" style="42" customWidth="1"/>
    <col min="8202" max="8202" width="16.28515625" style="42" customWidth="1"/>
    <col min="8203" max="8203" width="15.85546875" style="42" customWidth="1"/>
    <col min="8204" max="8204" width="22.7109375" style="42" customWidth="1"/>
    <col min="8205" max="8205" width="9.42578125" style="42" customWidth="1"/>
    <col min="8206" max="8206" width="11.28515625" style="42" customWidth="1"/>
    <col min="8207" max="8207" width="17.42578125" style="42" customWidth="1"/>
    <col min="8208" max="8208" width="53" style="42" customWidth="1"/>
    <col min="8209" max="8448" width="40.85546875" style="42"/>
    <col min="8449" max="8449" width="4.85546875" style="42" customWidth="1"/>
    <col min="8450" max="8450" width="6.42578125" style="42" customWidth="1"/>
    <col min="8451" max="8451" width="47.42578125" style="42" customWidth="1"/>
    <col min="8452" max="8452" width="9" style="42" customWidth="1"/>
    <col min="8453" max="8453" width="5.85546875" style="42" customWidth="1"/>
    <col min="8454" max="8454" width="17.140625" style="42" customWidth="1"/>
    <col min="8455" max="8455" width="11.140625" style="42" customWidth="1"/>
    <col min="8456" max="8456" width="11.7109375" style="42" customWidth="1"/>
    <col min="8457" max="8457" width="13.42578125" style="42" customWidth="1"/>
    <col min="8458" max="8458" width="16.28515625" style="42" customWidth="1"/>
    <col min="8459" max="8459" width="15.85546875" style="42" customWidth="1"/>
    <col min="8460" max="8460" width="22.7109375" style="42" customWidth="1"/>
    <col min="8461" max="8461" width="9.42578125" style="42" customWidth="1"/>
    <col min="8462" max="8462" width="11.28515625" style="42" customWidth="1"/>
    <col min="8463" max="8463" width="17.42578125" style="42" customWidth="1"/>
    <col min="8464" max="8464" width="53" style="42" customWidth="1"/>
    <col min="8465" max="8704" width="40.85546875" style="42"/>
    <col min="8705" max="8705" width="4.85546875" style="42" customWidth="1"/>
    <col min="8706" max="8706" width="6.42578125" style="42" customWidth="1"/>
    <col min="8707" max="8707" width="47.42578125" style="42" customWidth="1"/>
    <col min="8708" max="8708" width="9" style="42" customWidth="1"/>
    <col min="8709" max="8709" width="5.85546875" style="42" customWidth="1"/>
    <col min="8710" max="8710" width="17.140625" style="42" customWidth="1"/>
    <col min="8711" max="8711" width="11.140625" style="42" customWidth="1"/>
    <col min="8712" max="8712" width="11.7109375" style="42" customWidth="1"/>
    <col min="8713" max="8713" width="13.42578125" style="42" customWidth="1"/>
    <col min="8714" max="8714" width="16.28515625" style="42" customWidth="1"/>
    <col min="8715" max="8715" width="15.85546875" style="42" customWidth="1"/>
    <col min="8716" max="8716" width="22.7109375" style="42" customWidth="1"/>
    <col min="8717" max="8717" width="9.42578125" style="42" customWidth="1"/>
    <col min="8718" max="8718" width="11.28515625" style="42" customWidth="1"/>
    <col min="8719" max="8719" width="17.42578125" style="42" customWidth="1"/>
    <col min="8720" max="8720" width="53" style="42" customWidth="1"/>
    <col min="8721" max="8960" width="40.85546875" style="42"/>
    <col min="8961" max="8961" width="4.85546875" style="42" customWidth="1"/>
    <col min="8962" max="8962" width="6.42578125" style="42" customWidth="1"/>
    <col min="8963" max="8963" width="47.42578125" style="42" customWidth="1"/>
    <col min="8964" max="8964" width="9" style="42" customWidth="1"/>
    <col min="8965" max="8965" width="5.85546875" style="42" customWidth="1"/>
    <col min="8966" max="8966" width="17.140625" style="42" customWidth="1"/>
    <col min="8967" max="8967" width="11.140625" style="42" customWidth="1"/>
    <col min="8968" max="8968" width="11.7109375" style="42" customWidth="1"/>
    <col min="8969" max="8969" width="13.42578125" style="42" customWidth="1"/>
    <col min="8970" max="8970" width="16.28515625" style="42" customWidth="1"/>
    <col min="8971" max="8971" width="15.85546875" style="42" customWidth="1"/>
    <col min="8972" max="8972" width="22.7109375" style="42" customWidth="1"/>
    <col min="8973" max="8973" width="9.42578125" style="42" customWidth="1"/>
    <col min="8974" max="8974" width="11.28515625" style="42" customWidth="1"/>
    <col min="8975" max="8975" width="17.42578125" style="42" customWidth="1"/>
    <col min="8976" max="8976" width="53" style="42" customWidth="1"/>
    <col min="8977" max="9216" width="40.85546875" style="42"/>
    <col min="9217" max="9217" width="4.85546875" style="42" customWidth="1"/>
    <col min="9218" max="9218" width="6.42578125" style="42" customWidth="1"/>
    <col min="9219" max="9219" width="47.42578125" style="42" customWidth="1"/>
    <col min="9220" max="9220" width="9" style="42" customWidth="1"/>
    <col min="9221" max="9221" width="5.85546875" style="42" customWidth="1"/>
    <col min="9222" max="9222" width="17.140625" style="42" customWidth="1"/>
    <col min="9223" max="9223" width="11.140625" style="42" customWidth="1"/>
    <col min="9224" max="9224" width="11.7109375" style="42" customWidth="1"/>
    <col min="9225" max="9225" width="13.42578125" style="42" customWidth="1"/>
    <col min="9226" max="9226" width="16.28515625" style="42" customWidth="1"/>
    <col min="9227" max="9227" width="15.85546875" style="42" customWidth="1"/>
    <col min="9228" max="9228" width="22.7109375" style="42" customWidth="1"/>
    <col min="9229" max="9229" width="9.42578125" style="42" customWidth="1"/>
    <col min="9230" max="9230" width="11.28515625" style="42" customWidth="1"/>
    <col min="9231" max="9231" width="17.42578125" style="42" customWidth="1"/>
    <col min="9232" max="9232" width="53" style="42" customWidth="1"/>
    <col min="9233" max="9472" width="40.85546875" style="42"/>
    <col min="9473" max="9473" width="4.85546875" style="42" customWidth="1"/>
    <col min="9474" max="9474" width="6.42578125" style="42" customWidth="1"/>
    <col min="9475" max="9475" width="47.42578125" style="42" customWidth="1"/>
    <col min="9476" max="9476" width="9" style="42" customWidth="1"/>
    <col min="9477" max="9477" width="5.85546875" style="42" customWidth="1"/>
    <col min="9478" max="9478" width="17.140625" style="42" customWidth="1"/>
    <col min="9479" max="9479" width="11.140625" style="42" customWidth="1"/>
    <col min="9480" max="9480" width="11.7109375" style="42" customWidth="1"/>
    <col min="9481" max="9481" width="13.42578125" style="42" customWidth="1"/>
    <col min="9482" max="9482" width="16.28515625" style="42" customWidth="1"/>
    <col min="9483" max="9483" width="15.85546875" style="42" customWidth="1"/>
    <col min="9484" max="9484" width="22.7109375" style="42" customWidth="1"/>
    <col min="9485" max="9485" width="9.42578125" style="42" customWidth="1"/>
    <col min="9486" max="9486" width="11.28515625" style="42" customWidth="1"/>
    <col min="9487" max="9487" width="17.42578125" style="42" customWidth="1"/>
    <col min="9488" max="9488" width="53" style="42" customWidth="1"/>
    <col min="9489" max="9728" width="40.85546875" style="42"/>
    <col min="9729" max="9729" width="4.85546875" style="42" customWidth="1"/>
    <col min="9730" max="9730" width="6.42578125" style="42" customWidth="1"/>
    <col min="9731" max="9731" width="47.42578125" style="42" customWidth="1"/>
    <col min="9732" max="9732" width="9" style="42" customWidth="1"/>
    <col min="9733" max="9733" width="5.85546875" style="42" customWidth="1"/>
    <col min="9734" max="9734" width="17.140625" style="42" customWidth="1"/>
    <col min="9735" max="9735" width="11.140625" style="42" customWidth="1"/>
    <col min="9736" max="9736" width="11.7109375" style="42" customWidth="1"/>
    <col min="9737" max="9737" width="13.42578125" style="42" customWidth="1"/>
    <col min="9738" max="9738" width="16.28515625" style="42" customWidth="1"/>
    <col min="9739" max="9739" width="15.85546875" style="42" customWidth="1"/>
    <col min="9740" max="9740" width="22.7109375" style="42" customWidth="1"/>
    <col min="9741" max="9741" width="9.42578125" style="42" customWidth="1"/>
    <col min="9742" max="9742" width="11.28515625" style="42" customWidth="1"/>
    <col min="9743" max="9743" width="17.42578125" style="42" customWidth="1"/>
    <col min="9744" max="9744" width="53" style="42" customWidth="1"/>
    <col min="9745" max="9984" width="40.85546875" style="42"/>
    <col min="9985" max="9985" width="4.85546875" style="42" customWidth="1"/>
    <col min="9986" max="9986" width="6.42578125" style="42" customWidth="1"/>
    <col min="9987" max="9987" width="47.42578125" style="42" customWidth="1"/>
    <col min="9988" max="9988" width="9" style="42" customWidth="1"/>
    <col min="9989" max="9989" width="5.85546875" style="42" customWidth="1"/>
    <col min="9990" max="9990" width="17.140625" style="42" customWidth="1"/>
    <col min="9991" max="9991" width="11.140625" style="42" customWidth="1"/>
    <col min="9992" max="9992" width="11.7109375" style="42" customWidth="1"/>
    <col min="9993" max="9993" width="13.42578125" style="42" customWidth="1"/>
    <col min="9994" max="9994" width="16.28515625" style="42" customWidth="1"/>
    <col min="9995" max="9995" width="15.85546875" style="42" customWidth="1"/>
    <col min="9996" max="9996" width="22.7109375" style="42" customWidth="1"/>
    <col min="9997" max="9997" width="9.42578125" style="42" customWidth="1"/>
    <col min="9998" max="9998" width="11.28515625" style="42" customWidth="1"/>
    <col min="9999" max="9999" width="17.42578125" style="42" customWidth="1"/>
    <col min="10000" max="10000" width="53" style="42" customWidth="1"/>
    <col min="10001" max="10240" width="40.85546875" style="42"/>
    <col min="10241" max="10241" width="4.85546875" style="42" customWidth="1"/>
    <col min="10242" max="10242" width="6.42578125" style="42" customWidth="1"/>
    <col min="10243" max="10243" width="47.42578125" style="42" customWidth="1"/>
    <col min="10244" max="10244" width="9" style="42" customWidth="1"/>
    <col min="10245" max="10245" width="5.85546875" style="42" customWidth="1"/>
    <col min="10246" max="10246" width="17.140625" style="42" customWidth="1"/>
    <col min="10247" max="10247" width="11.140625" style="42" customWidth="1"/>
    <col min="10248" max="10248" width="11.7109375" style="42" customWidth="1"/>
    <col min="10249" max="10249" width="13.42578125" style="42" customWidth="1"/>
    <col min="10250" max="10250" width="16.28515625" style="42" customWidth="1"/>
    <col min="10251" max="10251" width="15.85546875" style="42" customWidth="1"/>
    <col min="10252" max="10252" width="22.7109375" style="42" customWidth="1"/>
    <col min="10253" max="10253" width="9.42578125" style="42" customWidth="1"/>
    <col min="10254" max="10254" width="11.28515625" style="42" customWidth="1"/>
    <col min="10255" max="10255" width="17.42578125" style="42" customWidth="1"/>
    <col min="10256" max="10256" width="53" style="42" customWidth="1"/>
    <col min="10257" max="10496" width="40.85546875" style="42"/>
    <col min="10497" max="10497" width="4.85546875" style="42" customWidth="1"/>
    <col min="10498" max="10498" width="6.42578125" style="42" customWidth="1"/>
    <col min="10499" max="10499" width="47.42578125" style="42" customWidth="1"/>
    <col min="10500" max="10500" width="9" style="42" customWidth="1"/>
    <col min="10501" max="10501" width="5.85546875" style="42" customWidth="1"/>
    <col min="10502" max="10502" width="17.140625" style="42" customWidth="1"/>
    <col min="10503" max="10503" width="11.140625" style="42" customWidth="1"/>
    <col min="10504" max="10504" width="11.7109375" style="42" customWidth="1"/>
    <col min="10505" max="10505" width="13.42578125" style="42" customWidth="1"/>
    <col min="10506" max="10506" width="16.28515625" style="42" customWidth="1"/>
    <col min="10507" max="10507" width="15.85546875" style="42" customWidth="1"/>
    <col min="10508" max="10508" width="22.7109375" style="42" customWidth="1"/>
    <col min="10509" max="10509" width="9.42578125" style="42" customWidth="1"/>
    <col min="10510" max="10510" width="11.28515625" style="42" customWidth="1"/>
    <col min="10511" max="10511" width="17.42578125" style="42" customWidth="1"/>
    <col min="10512" max="10512" width="53" style="42" customWidth="1"/>
    <col min="10513" max="10752" width="40.85546875" style="42"/>
    <col min="10753" max="10753" width="4.85546875" style="42" customWidth="1"/>
    <col min="10754" max="10754" width="6.42578125" style="42" customWidth="1"/>
    <col min="10755" max="10755" width="47.42578125" style="42" customWidth="1"/>
    <col min="10756" max="10756" width="9" style="42" customWidth="1"/>
    <col min="10757" max="10757" width="5.85546875" style="42" customWidth="1"/>
    <col min="10758" max="10758" width="17.140625" style="42" customWidth="1"/>
    <col min="10759" max="10759" width="11.140625" style="42" customWidth="1"/>
    <col min="10760" max="10760" width="11.7109375" style="42" customWidth="1"/>
    <col min="10761" max="10761" width="13.42578125" style="42" customWidth="1"/>
    <col min="10762" max="10762" width="16.28515625" style="42" customWidth="1"/>
    <col min="10763" max="10763" width="15.85546875" style="42" customWidth="1"/>
    <col min="10764" max="10764" width="22.7109375" style="42" customWidth="1"/>
    <col min="10765" max="10765" width="9.42578125" style="42" customWidth="1"/>
    <col min="10766" max="10766" width="11.28515625" style="42" customWidth="1"/>
    <col min="10767" max="10767" width="17.42578125" style="42" customWidth="1"/>
    <col min="10768" max="10768" width="53" style="42" customWidth="1"/>
    <col min="10769" max="11008" width="40.85546875" style="42"/>
    <col min="11009" max="11009" width="4.85546875" style="42" customWidth="1"/>
    <col min="11010" max="11010" width="6.42578125" style="42" customWidth="1"/>
    <col min="11011" max="11011" width="47.42578125" style="42" customWidth="1"/>
    <col min="11012" max="11012" width="9" style="42" customWidth="1"/>
    <col min="11013" max="11013" width="5.85546875" style="42" customWidth="1"/>
    <col min="11014" max="11014" width="17.140625" style="42" customWidth="1"/>
    <col min="11015" max="11015" width="11.140625" style="42" customWidth="1"/>
    <col min="11016" max="11016" width="11.7109375" style="42" customWidth="1"/>
    <col min="11017" max="11017" width="13.42578125" style="42" customWidth="1"/>
    <col min="11018" max="11018" width="16.28515625" style="42" customWidth="1"/>
    <col min="11019" max="11019" width="15.85546875" style="42" customWidth="1"/>
    <col min="11020" max="11020" width="22.7109375" style="42" customWidth="1"/>
    <col min="11021" max="11021" width="9.42578125" style="42" customWidth="1"/>
    <col min="11022" max="11022" width="11.28515625" style="42" customWidth="1"/>
    <col min="11023" max="11023" width="17.42578125" style="42" customWidth="1"/>
    <col min="11024" max="11024" width="53" style="42" customWidth="1"/>
    <col min="11025" max="11264" width="40.85546875" style="42"/>
    <col min="11265" max="11265" width="4.85546875" style="42" customWidth="1"/>
    <col min="11266" max="11266" width="6.42578125" style="42" customWidth="1"/>
    <col min="11267" max="11267" width="47.42578125" style="42" customWidth="1"/>
    <col min="11268" max="11268" width="9" style="42" customWidth="1"/>
    <col min="11269" max="11269" width="5.85546875" style="42" customWidth="1"/>
    <col min="11270" max="11270" width="17.140625" style="42" customWidth="1"/>
    <col min="11271" max="11271" width="11.140625" style="42" customWidth="1"/>
    <col min="11272" max="11272" width="11.7109375" style="42" customWidth="1"/>
    <col min="11273" max="11273" width="13.42578125" style="42" customWidth="1"/>
    <col min="11274" max="11274" width="16.28515625" style="42" customWidth="1"/>
    <col min="11275" max="11275" width="15.85546875" style="42" customWidth="1"/>
    <col min="11276" max="11276" width="22.7109375" style="42" customWidth="1"/>
    <col min="11277" max="11277" width="9.42578125" style="42" customWidth="1"/>
    <col min="11278" max="11278" width="11.28515625" style="42" customWidth="1"/>
    <col min="11279" max="11279" width="17.42578125" style="42" customWidth="1"/>
    <col min="11280" max="11280" width="53" style="42" customWidth="1"/>
    <col min="11281" max="11520" width="40.85546875" style="42"/>
    <col min="11521" max="11521" width="4.85546875" style="42" customWidth="1"/>
    <col min="11522" max="11522" width="6.42578125" style="42" customWidth="1"/>
    <col min="11523" max="11523" width="47.42578125" style="42" customWidth="1"/>
    <col min="11524" max="11524" width="9" style="42" customWidth="1"/>
    <col min="11525" max="11525" width="5.85546875" style="42" customWidth="1"/>
    <col min="11526" max="11526" width="17.140625" style="42" customWidth="1"/>
    <col min="11527" max="11527" width="11.140625" style="42" customWidth="1"/>
    <col min="11528" max="11528" width="11.7109375" style="42" customWidth="1"/>
    <col min="11529" max="11529" width="13.42578125" style="42" customWidth="1"/>
    <col min="11530" max="11530" width="16.28515625" style="42" customWidth="1"/>
    <col min="11531" max="11531" width="15.85546875" style="42" customWidth="1"/>
    <col min="11532" max="11532" width="22.7109375" style="42" customWidth="1"/>
    <col min="11533" max="11533" width="9.42578125" style="42" customWidth="1"/>
    <col min="11534" max="11534" width="11.28515625" style="42" customWidth="1"/>
    <col min="11535" max="11535" width="17.42578125" style="42" customWidth="1"/>
    <col min="11536" max="11536" width="53" style="42" customWidth="1"/>
    <col min="11537" max="11776" width="40.85546875" style="42"/>
    <col min="11777" max="11777" width="4.85546875" style="42" customWidth="1"/>
    <col min="11778" max="11778" width="6.42578125" style="42" customWidth="1"/>
    <col min="11779" max="11779" width="47.42578125" style="42" customWidth="1"/>
    <col min="11780" max="11780" width="9" style="42" customWidth="1"/>
    <col min="11781" max="11781" width="5.85546875" style="42" customWidth="1"/>
    <col min="11782" max="11782" width="17.140625" style="42" customWidth="1"/>
    <col min="11783" max="11783" width="11.140625" style="42" customWidth="1"/>
    <col min="11784" max="11784" width="11.7109375" style="42" customWidth="1"/>
    <col min="11785" max="11785" width="13.42578125" style="42" customWidth="1"/>
    <col min="11786" max="11786" width="16.28515625" style="42" customWidth="1"/>
    <col min="11787" max="11787" width="15.85546875" style="42" customWidth="1"/>
    <col min="11788" max="11788" width="22.7109375" style="42" customWidth="1"/>
    <col min="11789" max="11789" width="9.42578125" style="42" customWidth="1"/>
    <col min="11790" max="11790" width="11.28515625" style="42" customWidth="1"/>
    <col min="11791" max="11791" width="17.42578125" style="42" customWidth="1"/>
    <col min="11792" max="11792" width="53" style="42" customWidth="1"/>
    <col min="11793" max="12032" width="40.85546875" style="42"/>
    <col min="12033" max="12033" width="4.85546875" style="42" customWidth="1"/>
    <col min="12034" max="12034" width="6.42578125" style="42" customWidth="1"/>
    <col min="12035" max="12035" width="47.42578125" style="42" customWidth="1"/>
    <col min="12036" max="12036" width="9" style="42" customWidth="1"/>
    <col min="12037" max="12037" width="5.85546875" style="42" customWidth="1"/>
    <col min="12038" max="12038" width="17.140625" style="42" customWidth="1"/>
    <col min="12039" max="12039" width="11.140625" style="42" customWidth="1"/>
    <col min="12040" max="12040" width="11.7109375" style="42" customWidth="1"/>
    <col min="12041" max="12041" width="13.42578125" style="42" customWidth="1"/>
    <col min="12042" max="12042" width="16.28515625" style="42" customWidth="1"/>
    <col min="12043" max="12043" width="15.85546875" style="42" customWidth="1"/>
    <col min="12044" max="12044" width="22.7109375" style="42" customWidth="1"/>
    <col min="12045" max="12045" width="9.42578125" style="42" customWidth="1"/>
    <col min="12046" max="12046" width="11.28515625" style="42" customWidth="1"/>
    <col min="12047" max="12047" width="17.42578125" style="42" customWidth="1"/>
    <col min="12048" max="12048" width="53" style="42" customWidth="1"/>
    <col min="12049" max="12288" width="40.85546875" style="42"/>
    <col min="12289" max="12289" width="4.85546875" style="42" customWidth="1"/>
    <col min="12290" max="12290" width="6.42578125" style="42" customWidth="1"/>
    <col min="12291" max="12291" width="47.42578125" style="42" customWidth="1"/>
    <col min="12292" max="12292" width="9" style="42" customWidth="1"/>
    <col min="12293" max="12293" width="5.85546875" style="42" customWidth="1"/>
    <col min="12294" max="12294" width="17.140625" style="42" customWidth="1"/>
    <col min="12295" max="12295" width="11.140625" style="42" customWidth="1"/>
    <col min="12296" max="12296" width="11.7109375" style="42" customWidth="1"/>
    <col min="12297" max="12297" width="13.42578125" style="42" customWidth="1"/>
    <col min="12298" max="12298" width="16.28515625" style="42" customWidth="1"/>
    <col min="12299" max="12299" width="15.85546875" style="42" customWidth="1"/>
    <col min="12300" max="12300" width="22.7109375" style="42" customWidth="1"/>
    <col min="12301" max="12301" width="9.42578125" style="42" customWidth="1"/>
    <col min="12302" max="12302" width="11.28515625" style="42" customWidth="1"/>
    <col min="12303" max="12303" width="17.42578125" style="42" customWidth="1"/>
    <col min="12304" max="12304" width="53" style="42" customWidth="1"/>
    <col min="12305" max="12544" width="40.85546875" style="42"/>
    <col min="12545" max="12545" width="4.85546875" style="42" customWidth="1"/>
    <col min="12546" max="12546" width="6.42578125" style="42" customWidth="1"/>
    <col min="12547" max="12547" width="47.42578125" style="42" customWidth="1"/>
    <col min="12548" max="12548" width="9" style="42" customWidth="1"/>
    <col min="12549" max="12549" width="5.85546875" style="42" customWidth="1"/>
    <col min="12550" max="12550" width="17.140625" style="42" customWidth="1"/>
    <col min="12551" max="12551" width="11.140625" style="42" customWidth="1"/>
    <col min="12552" max="12552" width="11.7109375" style="42" customWidth="1"/>
    <col min="12553" max="12553" width="13.42578125" style="42" customWidth="1"/>
    <col min="12554" max="12554" width="16.28515625" style="42" customWidth="1"/>
    <col min="12555" max="12555" width="15.85546875" style="42" customWidth="1"/>
    <col min="12556" max="12556" width="22.7109375" style="42" customWidth="1"/>
    <col min="12557" max="12557" width="9.42578125" style="42" customWidth="1"/>
    <col min="12558" max="12558" width="11.28515625" style="42" customWidth="1"/>
    <col min="12559" max="12559" width="17.42578125" style="42" customWidth="1"/>
    <col min="12560" max="12560" width="53" style="42" customWidth="1"/>
    <col min="12561" max="12800" width="40.85546875" style="42"/>
    <col min="12801" max="12801" width="4.85546875" style="42" customWidth="1"/>
    <col min="12802" max="12802" width="6.42578125" style="42" customWidth="1"/>
    <col min="12803" max="12803" width="47.42578125" style="42" customWidth="1"/>
    <col min="12804" max="12804" width="9" style="42" customWidth="1"/>
    <col min="12805" max="12805" width="5.85546875" style="42" customWidth="1"/>
    <col min="12806" max="12806" width="17.140625" style="42" customWidth="1"/>
    <col min="12807" max="12807" width="11.140625" style="42" customWidth="1"/>
    <col min="12808" max="12808" width="11.7109375" style="42" customWidth="1"/>
    <col min="12809" max="12809" width="13.42578125" style="42" customWidth="1"/>
    <col min="12810" max="12810" width="16.28515625" style="42" customWidth="1"/>
    <col min="12811" max="12811" width="15.85546875" style="42" customWidth="1"/>
    <col min="12812" max="12812" width="22.7109375" style="42" customWidth="1"/>
    <col min="12813" max="12813" width="9.42578125" style="42" customWidth="1"/>
    <col min="12814" max="12814" width="11.28515625" style="42" customWidth="1"/>
    <col min="12815" max="12815" width="17.42578125" style="42" customWidth="1"/>
    <col min="12816" max="12816" width="53" style="42" customWidth="1"/>
    <col min="12817" max="13056" width="40.85546875" style="42"/>
    <col min="13057" max="13057" width="4.85546875" style="42" customWidth="1"/>
    <col min="13058" max="13058" width="6.42578125" style="42" customWidth="1"/>
    <col min="13059" max="13059" width="47.42578125" style="42" customWidth="1"/>
    <col min="13060" max="13060" width="9" style="42" customWidth="1"/>
    <col min="13061" max="13061" width="5.85546875" style="42" customWidth="1"/>
    <col min="13062" max="13062" width="17.140625" style="42" customWidth="1"/>
    <col min="13063" max="13063" width="11.140625" style="42" customWidth="1"/>
    <col min="13064" max="13064" width="11.7109375" style="42" customWidth="1"/>
    <col min="13065" max="13065" width="13.42578125" style="42" customWidth="1"/>
    <col min="13066" max="13066" width="16.28515625" style="42" customWidth="1"/>
    <col min="13067" max="13067" width="15.85546875" style="42" customWidth="1"/>
    <col min="13068" max="13068" width="22.7109375" style="42" customWidth="1"/>
    <col min="13069" max="13069" width="9.42578125" style="42" customWidth="1"/>
    <col min="13070" max="13070" width="11.28515625" style="42" customWidth="1"/>
    <col min="13071" max="13071" width="17.42578125" style="42" customWidth="1"/>
    <col min="13072" max="13072" width="53" style="42" customWidth="1"/>
    <col min="13073" max="13312" width="40.85546875" style="42"/>
    <col min="13313" max="13313" width="4.85546875" style="42" customWidth="1"/>
    <col min="13314" max="13314" width="6.42578125" style="42" customWidth="1"/>
    <col min="13315" max="13315" width="47.42578125" style="42" customWidth="1"/>
    <col min="13316" max="13316" width="9" style="42" customWidth="1"/>
    <col min="13317" max="13317" width="5.85546875" style="42" customWidth="1"/>
    <col min="13318" max="13318" width="17.140625" style="42" customWidth="1"/>
    <col min="13319" max="13319" width="11.140625" style="42" customWidth="1"/>
    <col min="13320" max="13320" width="11.7109375" style="42" customWidth="1"/>
    <col min="13321" max="13321" width="13.42578125" style="42" customWidth="1"/>
    <col min="13322" max="13322" width="16.28515625" style="42" customWidth="1"/>
    <col min="13323" max="13323" width="15.85546875" style="42" customWidth="1"/>
    <col min="13324" max="13324" width="22.7109375" style="42" customWidth="1"/>
    <col min="13325" max="13325" width="9.42578125" style="42" customWidth="1"/>
    <col min="13326" max="13326" width="11.28515625" style="42" customWidth="1"/>
    <col min="13327" max="13327" width="17.42578125" style="42" customWidth="1"/>
    <col min="13328" max="13328" width="53" style="42" customWidth="1"/>
    <col min="13329" max="13568" width="40.85546875" style="42"/>
    <col min="13569" max="13569" width="4.85546875" style="42" customWidth="1"/>
    <col min="13570" max="13570" width="6.42578125" style="42" customWidth="1"/>
    <col min="13571" max="13571" width="47.42578125" style="42" customWidth="1"/>
    <col min="13572" max="13572" width="9" style="42" customWidth="1"/>
    <col min="13573" max="13573" width="5.85546875" style="42" customWidth="1"/>
    <col min="13574" max="13574" width="17.140625" style="42" customWidth="1"/>
    <col min="13575" max="13575" width="11.140625" style="42" customWidth="1"/>
    <col min="13576" max="13576" width="11.7109375" style="42" customWidth="1"/>
    <col min="13577" max="13577" width="13.42578125" style="42" customWidth="1"/>
    <col min="13578" max="13578" width="16.28515625" style="42" customWidth="1"/>
    <col min="13579" max="13579" width="15.85546875" style="42" customWidth="1"/>
    <col min="13580" max="13580" width="22.7109375" style="42" customWidth="1"/>
    <col min="13581" max="13581" width="9.42578125" style="42" customWidth="1"/>
    <col min="13582" max="13582" width="11.28515625" style="42" customWidth="1"/>
    <col min="13583" max="13583" width="17.42578125" style="42" customWidth="1"/>
    <col min="13584" max="13584" width="53" style="42" customWidth="1"/>
    <col min="13585" max="13824" width="40.85546875" style="42"/>
    <col min="13825" max="13825" width="4.85546875" style="42" customWidth="1"/>
    <col min="13826" max="13826" width="6.42578125" style="42" customWidth="1"/>
    <col min="13827" max="13827" width="47.42578125" style="42" customWidth="1"/>
    <col min="13828" max="13828" width="9" style="42" customWidth="1"/>
    <col min="13829" max="13829" width="5.85546875" style="42" customWidth="1"/>
    <col min="13830" max="13830" width="17.140625" style="42" customWidth="1"/>
    <col min="13831" max="13831" width="11.140625" style="42" customWidth="1"/>
    <col min="13832" max="13832" width="11.7109375" style="42" customWidth="1"/>
    <col min="13833" max="13833" width="13.42578125" style="42" customWidth="1"/>
    <col min="13834" max="13834" width="16.28515625" style="42" customWidth="1"/>
    <col min="13835" max="13835" width="15.85546875" style="42" customWidth="1"/>
    <col min="13836" max="13836" width="22.7109375" style="42" customWidth="1"/>
    <col min="13837" max="13837" width="9.42578125" style="42" customWidth="1"/>
    <col min="13838" max="13838" width="11.28515625" style="42" customWidth="1"/>
    <col min="13839" max="13839" width="17.42578125" style="42" customWidth="1"/>
    <col min="13840" max="13840" width="53" style="42" customWidth="1"/>
    <col min="13841" max="14080" width="40.85546875" style="42"/>
    <col min="14081" max="14081" width="4.85546875" style="42" customWidth="1"/>
    <col min="14082" max="14082" width="6.42578125" style="42" customWidth="1"/>
    <col min="14083" max="14083" width="47.42578125" style="42" customWidth="1"/>
    <col min="14084" max="14084" width="9" style="42" customWidth="1"/>
    <col min="14085" max="14085" width="5.85546875" style="42" customWidth="1"/>
    <col min="14086" max="14086" width="17.140625" style="42" customWidth="1"/>
    <col min="14087" max="14087" width="11.140625" style="42" customWidth="1"/>
    <col min="14088" max="14088" width="11.7109375" style="42" customWidth="1"/>
    <col min="14089" max="14089" width="13.42578125" style="42" customWidth="1"/>
    <col min="14090" max="14090" width="16.28515625" style="42" customWidth="1"/>
    <col min="14091" max="14091" width="15.85546875" style="42" customWidth="1"/>
    <col min="14092" max="14092" width="22.7109375" style="42" customWidth="1"/>
    <col min="14093" max="14093" width="9.42578125" style="42" customWidth="1"/>
    <col min="14094" max="14094" width="11.28515625" style="42" customWidth="1"/>
    <col min="14095" max="14095" width="17.42578125" style="42" customWidth="1"/>
    <col min="14096" max="14096" width="53" style="42" customWidth="1"/>
    <col min="14097" max="14336" width="40.85546875" style="42"/>
    <col min="14337" max="14337" width="4.85546875" style="42" customWidth="1"/>
    <col min="14338" max="14338" width="6.42578125" style="42" customWidth="1"/>
    <col min="14339" max="14339" width="47.42578125" style="42" customWidth="1"/>
    <col min="14340" max="14340" width="9" style="42" customWidth="1"/>
    <col min="14341" max="14341" width="5.85546875" style="42" customWidth="1"/>
    <col min="14342" max="14342" width="17.140625" style="42" customWidth="1"/>
    <col min="14343" max="14343" width="11.140625" style="42" customWidth="1"/>
    <col min="14344" max="14344" width="11.7109375" style="42" customWidth="1"/>
    <col min="14345" max="14345" width="13.42578125" style="42" customWidth="1"/>
    <col min="14346" max="14346" width="16.28515625" style="42" customWidth="1"/>
    <col min="14347" max="14347" width="15.85546875" style="42" customWidth="1"/>
    <col min="14348" max="14348" width="22.7109375" style="42" customWidth="1"/>
    <col min="14349" max="14349" width="9.42578125" style="42" customWidth="1"/>
    <col min="14350" max="14350" width="11.28515625" style="42" customWidth="1"/>
    <col min="14351" max="14351" width="17.42578125" style="42" customWidth="1"/>
    <col min="14352" max="14352" width="53" style="42" customWidth="1"/>
    <col min="14353" max="14592" width="40.85546875" style="42"/>
    <col min="14593" max="14593" width="4.85546875" style="42" customWidth="1"/>
    <col min="14594" max="14594" width="6.42578125" style="42" customWidth="1"/>
    <col min="14595" max="14595" width="47.42578125" style="42" customWidth="1"/>
    <col min="14596" max="14596" width="9" style="42" customWidth="1"/>
    <col min="14597" max="14597" width="5.85546875" style="42" customWidth="1"/>
    <col min="14598" max="14598" width="17.140625" style="42" customWidth="1"/>
    <col min="14599" max="14599" width="11.140625" style="42" customWidth="1"/>
    <col min="14600" max="14600" width="11.7109375" style="42" customWidth="1"/>
    <col min="14601" max="14601" width="13.42578125" style="42" customWidth="1"/>
    <col min="14602" max="14602" width="16.28515625" style="42" customWidth="1"/>
    <col min="14603" max="14603" width="15.85546875" style="42" customWidth="1"/>
    <col min="14604" max="14604" width="22.7109375" style="42" customWidth="1"/>
    <col min="14605" max="14605" width="9.42578125" style="42" customWidth="1"/>
    <col min="14606" max="14606" width="11.28515625" style="42" customWidth="1"/>
    <col min="14607" max="14607" width="17.42578125" style="42" customWidth="1"/>
    <col min="14608" max="14608" width="53" style="42" customWidth="1"/>
    <col min="14609" max="14848" width="40.85546875" style="42"/>
    <col min="14849" max="14849" width="4.85546875" style="42" customWidth="1"/>
    <col min="14850" max="14850" width="6.42578125" style="42" customWidth="1"/>
    <col min="14851" max="14851" width="47.42578125" style="42" customWidth="1"/>
    <col min="14852" max="14852" width="9" style="42" customWidth="1"/>
    <col min="14853" max="14853" width="5.85546875" style="42" customWidth="1"/>
    <col min="14854" max="14854" width="17.140625" style="42" customWidth="1"/>
    <col min="14855" max="14855" width="11.140625" style="42" customWidth="1"/>
    <col min="14856" max="14856" width="11.7109375" style="42" customWidth="1"/>
    <col min="14857" max="14857" width="13.42578125" style="42" customWidth="1"/>
    <col min="14858" max="14858" width="16.28515625" style="42" customWidth="1"/>
    <col min="14859" max="14859" width="15.85546875" style="42" customWidth="1"/>
    <col min="14860" max="14860" width="22.7109375" style="42" customWidth="1"/>
    <col min="14861" max="14861" width="9.42578125" style="42" customWidth="1"/>
    <col min="14862" max="14862" width="11.28515625" style="42" customWidth="1"/>
    <col min="14863" max="14863" width="17.42578125" style="42" customWidth="1"/>
    <col min="14864" max="14864" width="53" style="42" customWidth="1"/>
    <col min="14865" max="15104" width="40.85546875" style="42"/>
    <col min="15105" max="15105" width="4.85546875" style="42" customWidth="1"/>
    <col min="15106" max="15106" width="6.42578125" style="42" customWidth="1"/>
    <col min="15107" max="15107" width="47.42578125" style="42" customWidth="1"/>
    <col min="15108" max="15108" width="9" style="42" customWidth="1"/>
    <col min="15109" max="15109" width="5.85546875" style="42" customWidth="1"/>
    <col min="15110" max="15110" width="17.140625" style="42" customWidth="1"/>
    <col min="15111" max="15111" width="11.140625" style="42" customWidth="1"/>
    <col min="15112" max="15112" width="11.7109375" style="42" customWidth="1"/>
    <col min="15113" max="15113" width="13.42578125" style="42" customWidth="1"/>
    <col min="15114" max="15114" width="16.28515625" style="42" customWidth="1"/>
    <col min="15115" max="15115" width="15.85546875" style="42" customWidth="1"/>
    <col min="15116" max="15116" width="22.7109375" style="42" customWidth="1"/>
    <col min="15117" max="15117" width="9.42578125" style="42" customWidth="1"/>
    <col min="15118" max="15118" width="11.28515625" style="42" customWidth="1"/>
    <col min="15119" max="15119" width="17.42578125" style="42" customWidth="1"/>
    <col min="15120" max="15120" width="53" style="42" customWidth="1"/>
    <col min="15121" max="15360" width="40.85546875" style="42"/>
    <col min="15361" max="15361" width="4.85546875" style="42" customWidth="1"/>
    <col min="15362" max="15362" width="6.42578125" style="42" customWidth="1"/>
    <col min="15363" max="15363" width="47.42578125" style="42" customWidth="1"/>
    <col min="15364" max="15364" width="9" style="42" customWidth="1"/>
    <col min="15365" max="15365" width="5.85546875" style="42" customWidth="1"/>
    <col min="15366" max="15366" width="17.140625" style="42" customWidth="1"/>
    <col min="15367" max="15367" width="11.140625" style="42" customWidth="1"/>
    <col min="15368" max="15368" width="11.7109375" style="42" customWidth="1"/>
    <col min="15369" max="15369" width="13.42578125" style="42" customWidth="1"/>
    <col min="15370" max="15370" width="16.28515625" style="42" customWidth="1"/>
    <col min="15371" max="15371" width="15.85546875" style="42" customWidth="1"/>
    <col min="15372" max="15372" width="22.7109375" style="42" customWidth="1"/>
    <col min="15373" max="15373" width="9.42578125" style="42" customWidth="1"/>
    <col min="15374" max="15374" width="11.28515625" style="42" customWidth="1"/>
    <col min="15375" max="15375" width="17.42578125" style="42" customWidth="1"/>
    <col min="15376" max="15376" width="53" style="42" customWidth="1"/>
    <col min="15377" max="15616" width="40.85546875" style="42"/>
    <col min="15617" max="15617" width="4.85546875" style="42" customWidth="1"/>
    <col min="15618" max="15618" width="6.42578125" style="42" customWidth="1"/>
    <col min="15619" max="15619" width="47.42578125" style="42" customWidth="1"/>
    <col min="15620" max="15620" width="9" style="42" customWidth="1"/>
    <col min="15621" max="15621" width="5.85546875" style="42" customWidth="1"/>
    <col min="15622" max="15622" width="17.140625" style="42" customWidth="1"/>
    <col min="15623" max="15623" width="11.140625" style="42" customWidth="1"/>
    <col min="15624" max="15624" width="11.7109375" style="42" customWidth="1"/>
    <col min="15625" max="15625" width="13.42578125" style="42" customWidth="1"/>
    <col min="15626" max="15626" width="16.28515625" style="42" customWidth="1"/>
    <col min="15627" max="15627" width="15.85546875" style="42" customWidth="1"/>
    <col min="15628" max="15628" width="22.7109375" style="42" customWidth="1"/>
    <col min="15629" max="15629" width="9.42578125" style="42" customWidth="1"/>
    <col min="15630" max="15630" width="11.28515625" style="42" customWidth="1"/>
    <col min="15631" max="15631" width="17.42578125" style="42" customWidth="1"/>
    <col min="15632" max="15632" width="53" style="42" customWidth="1"/>
    <col min="15633" max="15872" width="40.85546875" style="42"/>
    <col min="15873" max="15873" width="4.85546875" style="42" customWidth="1"/>
    <col min="15874" max="15874" width="6.42578125" style="42" customWidth="1"/>
    <col min="15875" max="15875" width="47.42578125" style="42" customWidth="1"/>
    <col min="15876" max="15876" width="9" style="42" customWidth="1"/>
    <col min="15877" max="15877" width="5.85546875" style="42" customWidth="1"/>
    <col min="15878" max="15878" width="17.140625" style="42" customWidth="1"/>
    <col min="15879" max="15879" width="11.140625" style="42" customWidth="1"/>
    <col min="15880" max="15880" width="11.7109375" style="42" customWidth="1"/>
    <col min="15881" max="15881" width="13.42578125" style="42" customWidth="1"/>
    <col min="15882" max="15882" width="16.28515625" style="42" customWidth="1"/>
    <col min="15883" max="15883" width="15.85546875" style="42" customWidth="1"/>
    <col min="15884" max="15884" width="22.7109375" style="42" customWidth="1"/>
    <col min="15885" max="15885" width="9.42578125" style="42" customWidth="1"/>
    <col min="15886" max="15886" width="11.28515625" style="42" customWidth="1"/>
    <col min="15887" max="15887" width="17.42578125" style="42" customWidth="1"/>
    <col min="15888" max="15888" width="53" style="42" customWidth="1"/>
    <col min="15889" max="16128" width="40.85546875" style="42"/>
    <col min="16129" max="16129" width="4.85546875" style="42" customWidth="1"/>
    <col min="16130" max="16130" width="6.42578125" style="42" customWidth="1"/>
    <col min="16131" max="16131" width="47.42578125" style="42" customWidth="1"/>
    <col min="16132" max="16132" width="9" style="42" customWidth="1"/>
    <col min="16133" max="16133" width="5.85546875" style="42" customWidth="1"/>
    <col min="16134" max="16134" width="17.140625" style="42" customWidth="1"/>
    <col min="16135" max="16135" width="11.140625" style="42" customWidth="1"/>
    <col min="16136" max="16136" width="11.7109375" style="42" customWidth="1"/>
    <col min="16137" max="16137" width="13.42578125" style="42" customWidth="1"/>
    <col min="16138" max="16138" width="16.28515625" style="42" customWidth="1"/>
    <col min="16139" max="16139" width="15.85546875" style="42" customWidth="1"/>
    <col min="16140" max="16140" width="22.7109375" style="42" customWidth="1"/>
    <col min="16141" max="16141" width="9.42578125" style="42" customWidth="1"/>
    <col min="16142" max="16142" width="11.28515625" style="42" customWidth="1"/>
    <col min="16143" max="16143" width="17.42578125" style="42" customWidth="1"/>
    <col min="16144" max="16144" width="53" style="42" customWidth="1"/>
    <col min="16145" max="16384" width="40.85546875" style="42"/>
  </cols>
  <sheetData>
    <row r="2" spans="1:17" ht="18.75" x14ac:dyDescent="0.2">
      <c r="B2" s="41" t="s">
        <v>89</v>
      </c>
      <c r="E2" s="42">
        <v>4</v>
      </c>
      <c r="F2" s="42">
        <v>5</v>
      </c>
      <c r="G2" s="42">
        <v>6</v>
      </c>
      <c r="H2" s="42">
        <v>7</v>
      </c>
      <c r="I2" s="42">
        <v>8</v>
      </c>
      <c r="J2" s="42">
        <v>9</v>
      </c>
    </row>
    <row r="4" spans="1:17" ht="45.75" customHeight="1" x14ac:dyDescent="0.2">
      <c r="B4" s="61" t="s">
        <v>79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2" t="s">
        <v>36</v>
      </c>
      <c r="N4" s="62"/>
      <c r="O4" s="63"/>
      <c r="P4" s="63"/>
      <c r="Q4" s="63"/>
    </row>
    <row r="5" spans="1:17" ht="45.75" customHeight="1" x14ac:dyDescent="0.2">
      <c r="A5" s="43"/>
      <c r="B5" s="64"/>
      <c r="C5" s="64" t="s">
        <v>37</v>
      </c>
      <c r="D5" s="64" t="s">
        <v>38</v>
      </c>
      <c r="E5" s="64" t="s">
        <v>39</v>
      </c>
      <c r="F5" s="64" t="s">
        <v>40</v>
      </c>
      <c r="G5" s="64" t="s">
        <v>41</v>
      </c>
      <c r="H5" s="64" t="s">
        <v>42</v>
      </c>
      <c r="I5" s="64" t="s">
        <v>43</v>
      </c>
      <c r="J5" s="64" t="s">
        <v>44</v>
      </c>
      <c r="K5" s="64" t="s">
        <v>45</v>
      </c>
      <c r="L5" s="64" t="s">
        <v>46</v>
      </c>
      <c r="M5" s="64" t="s">
        <v>47</v>
      </c>
      <c r="N5" s="64" t="s">
        <v>48</v>
      </c>
      <c r="O5" s="64" t="s">
        <v>49</v>
      </c>
      <c r="P5" s="64" t="s">
        <v>50</v>
      </c>
      <c r="Q5" s="64" t="s">
        <v>51</v>
      </c>
    </row>
    <row r="6" spans="1:17" ht="28.5" x14ac:dyDescent="0.2">
      <c r="A6" s="43"/>
      <c r="B6" s="44" t="s">
        <v>14</v>
      </c>
      <c r="C6" s="45"/>
      <c r="D6" s="46">
        <f>VLOOKUP($B6,[1]Tariffs!$A$15:$I$42,3,FALSE)</f>
        <v>1</v>
      </c>
      <c r="E6" s="48">
        <f ca="1">VLOOKUP($B6,[2]Tariffs!$A$1:$I$65536,E$2,FALSE)</f>
        <v>2.266</v>
      </c>
      <c r="F6" s="48">
        <f>VLOOKUP($B6,[2]Tariffs!$A$1:$I$65536,F$2,FALSE)</f>
        <v>0</v>
      </c>
      <c r="G6" s="48">
        <f>VLOOKUP($B6,[2]Tariffs!$A$1:$I$65536,G$2,FALSE)</f>
        <v>0</v>
      </c>
      <c r="H6" s="48">
        <f ca="1">VLOOKUP($B6,[2]Tariffs!$A$1:$I$65536,H$2,FALSE)</f>
        <v>2.84</v>
      </c>
      <c r="I6" s="48">
        <f>VLOOKUP($B6,[2]Tariffs!$A$1:$I$65536,I$2,FALSE)</f>
        <v>0</v>
      </c>
      <c r="J6" s="48">
        <f>VLOOKUP($B6,[2]Tariffs!$A$1:$I$65536,J$2,FALSE)</f>
        <v>0</v>
      </c>
      <c r="K6" s="48">
        <f>I6</f>
        <v>0</v>
      </c>
      <c r="L6" s="65"/>
      <c r="M6" s="66">
        <f ca="1">VLOOKUP(B6,[2]Summary!$A$1:$N$65536,9,FALSE)</f>
        <v>2.5644053686970851</v>
      </c>
      <c r="N6" s="66">
        <f ca="1">VLOOKUP(B6,[3]Summary!$A$1:$O$65536,9,FALSE)</f>
        <v>2.3828966017344899</v>
      </c>
      <c r="O6" s="67">
        <f ca="1">M6/N6-1</f>
        <v>7.6171482568935911E-2</v>
      </c>
      <c r="P6" s="68">
        <f ca="1">VLOOKUP(B6,[2]Summary!$A$1:$N$65536,10,FALSE)</f>
        <v>89.082264732637327</v>
      </c>
      <c r="Q6" s="69" t="str">
        <f>'Detailed Breakdown'!AW52&amp;" and "&amp;'Detailed Breakdown'!AX52</f>
        <v>Gone up mainly due to Table 1076: allowed revenue, and Gone down mainly due to Table 1022 - 1028: service model inputs,</v>
      </c>
    </row>
    <row r="7" spans="1:17" ht="28.5" x14ac:dyDescent="0.2">
      <c r="A7" s="43"/>
      <c r="B7" s="44" t="s">
        <v>15</v>
      </c>
      <c r="C7" s="45"/>
      <c r="D7" s="46">
        <f>VLOOKUP($B7,[1]Tariffs!$A$15:$I$42,3,FALSE)</f>
        <v>2</v>
      </c>
      <c r="E7" s="48">
        <f ca="1">VLOOKUP($B7,[2]Tariffs!$A$1:$I$65536,E$2,FALSE)</f>
        <v>2.6269999999999998</v>
      </c>
      <c r="F7" s="48">
        <f ca="1">VLOOKUP($B7,[2]Tariffs!$A$1:$I$65536,F$2,FALSE)</f>
        <v>4.2999999999999997E-2</v>
      </c>
      <c r="G7" s="48">
        <f>VLOOKUP($B7,[2]Tariffs!$A$1:$I$65536,G$2,FALSE)</f>
        <v>0</v>
      </c>
      <c r="H7" s="48">
        <f ca="1">VLOOKUP($B7,[2]Tariffs!$A$1:$I$65536,H$2,FALSE)</f>
        <v>2.84</v>
      </c>
      <c r="I7" s="48">
        <f>VLOOKUP($B7,[2]Tariffs!$A$1:$I$65536,I$2,FALSE)</f>
        <v>0</v>
      </c>
      <c r="J7" s="48">
        <f>VLOOKUP($B7,[2]Tariffs!$A$1:$I$65536,J$2,FALSE)</f>
        <v>0</v>
      </c>
      <c r="K7" s="47">
        <f>I7</f>
        <v>0</v>
      </c>
      <c r="L7" s="65"/>
      <c r="M7" s="66">
        <f ca="1">VLOOKUP(B7,[2]Summary!$A$1:$N$65536,9,FALSE)</f>
        <v>2.0392362261611185</v>
      </c>
      <c r="N7" s="66">
        <f ca="1">VLOOKUP(B7,[3]Summary!$A$1:$O$65536,9,FALSE)</f>
        <v>1.8718824327586754</v>
      </c>
      <c r="O7" s="67">
        <f t="shared" ref="O7:O33" ca="1" si="0">M7/N7-1</f>
        <v>8.9404008752732578E-2</v>
      </c>
      <c r="P7" s="68">
        <f ca="1">VLOOKUP(B7,[2]Summary!$A$1:$N$65536,10,FALSE)</f>
        <v>92.671942869572689</v>
      </c>
      <c r="Q7" s="69" t="str">
        <f>'Detailed Breakdown'!AW53&amp;" and "&amp;'Detailed Breakdown'!AX53</f>
        <v>Gone up mainly due to Table 1076: allowed revenue, and Gone down mainly due to Table 1022 - 1028: service model inputs,</v>
      </c>
    </row>
    <row r="8" spans="1:17" ht="42.75" x14ac:dyDescent="0.2">
      <c r="A8" s="43"/>
      <c r="B8" s="44" t="s">
        <v>16</v>
      </c>
      <c r="C8" s="45"/>
      <c r="D8" s="46">
        <f>VLOOKUP($B8,[1]Tariffs!$A$15:$I$42,3,FALSE)</f>
        <v>2</v>
      </c>
      <c r="E8" s="48">
        <f ca="1">VLOOKUP($B8,[2]Tariffs!$A$1:$I$65536,E$2,FALSE)</f>
        <v>0.49399999999999999</v>
      </c>
      <c r="F8" s="48">
        <f>VLOOKUP($B8,[2]Tariffs!$A$1:$I$65536,F$2,FALSE)</f>
        <v>0</v>
      </c>
      <c r="G8" s="48">
        <f>VLOOKUP($B8,[2]Tariffs!$A$1:$I$65536,G$2,FALSE)</f>
        <v>0</v>
      </c>
      <c r="H8" s="48">
        <f>VLOOKUP($B8,[2]Tariffs!$A$1:$I$65536,H$2,FALSE)</f>
        <v>0</v>
      </c>
      <c r="I8" s="48">
        <f>VLOOKUP($B8,[2]Tariffs!$A$1:$I$65536,I$2,FALSE)</f>
        <v>0</v>
      </c>
      <c r="J8" s="48">
        <f>VLOOKUP($B8,[2]Tariffs!$A$1:$I$65536,J$2,FALSE)</f>
        <v>0</v>
      </c>
      <c r="K8" s="47">
        <f t="shared" ref="K8:K33" si="1">I8</f>
        <v>0</v>
      </c>
      <c r="L8" s="65"/>
      <c r="M8" s="66">
        <f ca="1">VLOOKUP(B8,[2]Summary!$A$1:$N$65536,9,FALSE)</f>
        <v>0.49399999999999999</v>
      </c>
      <c r="N8" s="66">
        <f ca="1">VLOOKUP(B8,[3]Summary!$A$1:$O$65536,9,FALSE)</f>
        <v>0.43699999999999994</v>
      </c>
      <c r="O8" s="67">
        <f t="shared" ca="1" si="0"/>
        <v>0.13043478260869579</v>
      </c>
      <c r="P8" s="68" t="str">
        <f ca="1">VLOOKUP(B8,[2]Summary!$A$1:$N$65536,10,FALSE)</f>
        <v/>
      </c>
      <c r="Q8" s="69" t="str">
        <f>'Detailed Breakdown'!AW54&amp;" and "&amp;'Detailed Breakdown'!AX54</f>
        <v>Gone up mainly due to Table 1022 - 1028: service model inputs,Table 1061/1062: TPR data,Table 1076: allowed revenue, and Gone down mainly due to Table 1069: Peaking probabailities,</v>
      </c>
    </row>
    <row r="9" spans="1:17" ht="42.75" x14ac:dyDescent="0.2">
      <c r="A9" s="43"/>
      <c r="B9" s="44" t="s">
        <v>17</v>
      </c>
      <c r="C9" s="45"/>
      <c r="D9" s="46">
        <f>VLOOKUP($B9,[1]Tariffs!$A$15:$I$42,3,FALSE)</f>
        <v>3</v>
      </c>
      <c r="E9" s="48">
        <f ca="1">VLOOKUP($B9,[2]Tariffs!$A$1:$I$65536,E$2,FALSE)</f>
        <v>1.7470000000000001</v>
      </c>
      <c r="F9" s="48">
        <f>VLOOKUP($B9,[2]Tariffs!$A$1:$I$65536,F$2,FALSE)</f>
        <v>0</v>
      </c>
      <c r="G9" s="48">
        <f>VLOOKUP($B9,[2]Tariffs!$A$1:$I$65536,G$2,FALSE)</f>
        <v>0</v>
      </c>
      <c r="H9" s="48">
        <f ca="1">VLOOKUP($B9,[2]Tariffs!$A$1:$I$65536,H$2,FALSE)</f>
        <v>5.34</v>
      </c>
      <c r="I9" s="48">
        <f>VLOOKUP($B9,[2]Tariffs!$A$1:$I$65536,I$2,FALSE)</f>
        <v>0</v>
      </c>
      <c r="J9" s="48">
        <f>VLOOKUP($B9,[2]Tariffs!$A$1:$I$65536,J$2,FALSE)</f>
        <v>0</v>
      </c>
      <c r="K9" s="47">
        <f t="shared" si="1"/>
        <v>0</v>
      </c>
      <c r="L9" s="65"/>
      <c r="M9" s="66">
        <f ca="1">VLOOKUP(B9,[2]Summary!$A$1:$N$65536,9,FALSE)</f>
        <v>1.9037795574789309</v>
      </c>
      <c r="N9" s="66">
        <f ca="1">VLOOKUP(B9,[3]Summary!$A$1:$O$65536,9,FALSE)</f>
        <v>1.686579024959467</v>
      </c>
      <c r="O9" s="67">
        <f t="shared" ca="1" si="0"/>
        <v>0.12878171096944824</v>
      </c>
      <c r="P9" s="68">
        <f ca="1">VLOOKUP(B9,[2]Summary!$A$1:$N$65536,10,FALSE)</f>
        <v>236.6798832163343</v>
      </c>
      <c r="Q9" s="69" t="str">
        <f>'Detailed Breakdown'!AW55&amp;" and "&amp;'Detailed Breakdown'!AX55</f>
        <v>Gone up mainly due to Table 1022 - 1028: service model inputs,Table 1076: allowed revenue, and No factors contributing to greater than 2% downward change.</v>
      </c>
    </row>
    <row r="10" spans="1:17" ht="57" x14ac:dyDescent="0.2">
      <c r="A10" s="43"/>
      <c r="B10" s="44" t="s">
        <v>18</v>
      </c>
      <c r="C10" s="45"/>
      <c r="D10" s="46">
        <f>VLOOKUP($B10,[1]Tariffs!$A$15:$I$42,3,FALSE)</f>
        <v>4</v>
      </c>
      <c r="E10" s="48">
        <f ca="1">VLOOKUP($B10,[2]Tariffs!$A$1:$I$65536,E$2,FALSE)</f>
        <v>1.9810000000000001</v>
      </c>
      <c r="F10" s="48">
        <f ca="1">VLOOKUP($B10,[2]Tariffs!$A$1:$I$65536,F$2,FALSE)</f>
        <v>3.6999999999999998E-2</v>
      </c>
      <c r="G10" s="48">
        <f>VLOOKUP($B10,[2]Tariffs!$A$1:$I$65536,G$2,FALSE)</f>
        <v>0</v>
      </c>
      <c r="H10" s="48">
        <f ca="1">VLOOKUP($B10,[2]Tariffs!$A$1:$I$65536,H$2,FALSE)</f>
        <v>5.34</v>
      </c>
      <c r="I10" s="48">
        <f>VLOOKUP($B10,[2]Tariffs!$A$1:$I$65536,I$2,FALSE)</f>
        <v>0</v>
      </c>
      <c r="J10" s="48">
        <f>VLOOKUP($B10,[2]Tariffs!$A$1:$I$65536,J$2,FALSE)</f>
        <v>0</v>
      </c>
      <c r="K10" s="47">
        <f t="shared" si="1"/>
        <v>0</v>
      </c>
      <c r="L10" s="65"/>
      <c r="M10" s="66">
        <f ca="1">VLOOKUP(B10,[2]Summary!$A$1:$N$65536,9,FALSE)</f>
        <v>1.5881978370170267</v>
      </c>
      <c r="N10" s="66">
        <f ca="1">VLOOKUP(B10,[3]Summary!$A$1:$O$65536,9,FALSE)</f>
        <v>1.3832078051574528</v>
      </c>
      <c r="O10" s="67">
        <f t="shared" ca="1" si="0"/>
        <v>0.14819901326123563</v>
      </c>
      <c r="P10" s="68">
        <f ca="1">VLOOKUP(B10,[2]Summary!$A$1:$N$65536,10,FALSE)</f>
        <v>414.73078469717285</v>
      </c>
      <c r="Q10" s="69" t="str">
        <f>'Detailed Breakdown'!AW56&amp;" and "&amp;'Detailed Breakdown'!AX56</f>
        <v>Gone up mainly due to Table 1022 - 1028: service model inputs,Table 1053: volumes and mpans etc forecast,Table 1076: allowed revenue, and No factors contributing to greater than 2% downward change.</v>
      </c>
    </row>
    <row r="11" spans="1:17" ht="42.75" x14ac:dyDescent="0.2">
      <c r="A11" s="43"/>
      <c r="B11" s="44" t="s">
        <v>19</v>
      </c>
      <c r="C11" s="45"/>
      <c r="D11" s="46">
        <f>VLOOKUP($B11,[1]Tariffs!$A$15:$I$42,3,FALSE)</f>
        <v>4</v>
      </c>
      <c r="E11" s="48">
        <f ca="1">VLOOKUP($B11,[2]Tariffs!$A$1:$I$65536,E$2,FALSE)</f>
        <v>0.26300000000000001</v>
      </c>
      <c r="F11" s="48">
        <f>VLOOKUP($B11,[2]Tariffs!$A$1:$I$65536,F$2,FALSE)</f>
        <v>0</v>
      </c>
      <c r="G11" s="48">
        <f>VLOOKUP($B11,[2]Tariffs!$A$1:$I$65536,G$2,FALSE)</f>
        <v>0</v>
      </c>
      <c r="H11" s="48">
        <f>VLOOKUP($B11,[2]Tariffs!$A$1:$I$65536,H$2,FALSE)</f>
        <v>0</v>
      </c>
      <c r="I11" s="48">
        <f>VLOOKUP($B11,[2]Tariffs!$A$1:$I$65536,I$2,FALSE)</f>
        <v>0</v>
      </c>
      <c r="J11" s="48">
        <f>VLOOKUP($B11,[2]Tariffs!$A$1:$I$65536,J$2,FALSE)</f>
        <v>0</v>
      </c>
      <c r="K11" s="47">
        <f t="shared" si="1"/>
        <v>0</v>
      </c>
      <c r="L11" s="65"/>
      <c r="M11" s="66">
        <f ca="1">VLOOKUP(B11,[2]Summary!$A$1:$N$65536,9,FALSE)</f>
        <v>0.26300000000000001</v>
      </c>
      <c r="N11" s="66">
        <f ca="1">VLOOKUP(B11,[3]Summary!$A$1:$O$65536,9,FALSE)</f>
        <v>0.25800000000000001</v>
      </c>
      <c r="O11" s="67">
        <f t="shared" ca="1" si="0"/>
        <v>1.9379844961240345E-2</v>
      </c>
      <c r="P11" s="68" t="str">
        <f ca="1">VLOOKUP(B11,[2]Summary!$A$1:$N$65536,10,FALSE)</f>
        <v/>
      </c>
      <c r="Q11" s="69" t="str">
        <f>'Detailed Breakdown'!AW57&amp;" and "&amp;'Detailed Breakdown'!AX57</f>
        <v>Gone up mainly due to Table 1022 - 1028: service model inputs,Table 1076: allowed revenue, and Gone down mainly due to Table 1069: Peaking probabailities,</v>
      </c>
    </row>
    <row r="12" spans="1:17" ht="42.75" x14ac:dyDescent="0.2">
      <c r="A12" s="43"/>
      <c r="B12" s="44" t="s">
        <v>20</v>
      </c>
      <c r="C12" s="45"/>
      <c r="D12" s="46" t="str">
        <f>VLOOKUP($B12,[1]Tariffs!$A$15:$I$42,3,FALSE)</f>
        <v>5-8</v>
      </c>
      <c r="E12" s="48">
        <f ca="1">VLOOKUP($B12,[2]Tariffs!$A$1:$I$65536,E$2,FALSE)</f>
        <v>1.94</v>
      </c>
      <c r="F12" s="48">
        <f ca="1">VLOOKUP($B12,[2]Tariffs!$A$1:$I$65536,F$2,FALSE)</f>
        <v>3.4000000000000002E-2</v>
      </c>
      <c r="G12" s="48">
        <f>VLOOKUP($B12,[2]Tariffs!$A$1:$I$65536,G$2,FALSE)</f>
        <v>0</v>
      </c>
      <c r="H12" s="48">
        <f ca="1">VLOOKUP($B12,[2]Tariffs!$A$1:$I$65536,H$2,FALSE)</f>
        <v>28.22</v>
      </c>
      <c r="I12" s="48">
        <f>VLOOKUP($B12,[2]Tariffs!$A$1:$I$65536,I$2,FALSE)</f>
        <v>0</v>
      </c>
      <c r="J12" s="48">
        <f>VLOOKUP($B12,[2]Tariffs!$A$1:$I$65536,J$2,FALSE)</f>
        <v>0</v>
      </c>
      <c r="K12" s="47">
        <f t="shared" si="1"/>
        <v>0</v>
      </c>
      <c r="L12" s="65"/>
      <c r="M12" s="66">
        <f ca="1">VLOOKUP(B12,[2]Summary!$A$1:$N$65536,9,FALSE)</f>
        <v>1.6346350149846032</v>
      </c>
      <c r="N12" s="66">
        <f ca="1">VLOOKUP(B12,[3]Summary!$A$1:$O$65536,9,FALSE)</f>
        <v>1.4454291939008279</v>
      </c>
      <c r="O12" s="67">
        <f t="shared" ca="1" si="0"/>
        <v>0.13089940474576922</v>
      </c>
      <c r="P12" s="68">
        <f ca="1">VLOOKUP(B12,[2]Summary!$A$1:$N$65536,10,FALSE)</f>
        <v>1949.7319905467248</v>
      </c>
      <c r="Q12" s="69" t="str">
        <f>'Detailed Breakdown'!AW58&amp;" and "&amp;'Detailed Breakdown'!AX58</f>
        <v>Gone up mainly due to Table 1022 - 1028: service model inputs,Table 1076: allowed revenue, and Gone down mainly due to Table 1041: load characteristics (Load Factor),</v>
      </c>
    </row>
    <row r="13" spans="1:17" x14ac:dyDescent="0.2">
      <c r="A13" s="43"/>
      <c r="B13" s="44" t="s">
        <v>21</v>
      </c>
      <c r="C13" s="45"/>
      <c r="D13" s="46" t="str">
        <f>VLOOKUP($B13,[1]Tariffs!$A$15:$I$42,3,FALSE)</f>
        <v>5-8</v>
      </c>
      <c r="E13" s="48">
        <f ca="1">VLOOKUP($B13,[2]Tariffs!$A$1:$I$65536,E$2,FALSE)</f>
        <v>1.39</v>
      </c>
      <c r="F13" s="48">
        <f ca="1">VLOOKUP($B13,[2]Tariffs!$A$1:$I$65536,F$2,FALSE)</f>
        <v>2.1999999999999999E-2</v>
      </c>
      <c r="G13" s="48">
        <f>VLOOKUP($B13,[2]Tariffs!$A$1:$I$65536,G$2,FALSE)</f>
        <v>0</v>
      </c>
      <c r="H13" s="48">
        <f ca="1">VLOOKUP($B13,[2]Tariffs!$A$1:$I$65536,H$2,FALSE)</f>
        <v>3.7</v>
      </c>
      <c r="I13" s="48">
        <f>VLOOKUP($B13,[2]Tariffs!$A$1:$I$65536,I$2,FALSE)</f>
        <v>0</v>
      </c>
      <c r="J13" s="48">
        <f>VLOOKUP($B13,[2]Tariffs!$A$1:$I$65536,J$2,FALSE)</f>
        <v>0</v>
      </c>
      <c r="K13" s="47">
        <f t="shared" si="1"/>
        <v>0</v>
      </c>
      <c r="L13" s="65"/>
      <c r="M13" s="66" t="str">
        <f ca="1">VLOOKUP(B13,[2]Summary!$A$1:$N$65536,9,FALSE)</f>
        <v/>
      </c>
      <c r="N13" s="66">
        <f ca="1">VLOOKUP(B13,[3]Summary!$A$1:$O$65536,9,FALSE)</f>
        <v>1.1740092475254307</v>
      </c>
      <c r="O13" s="67" t="e">
        <f t="shared" ca="1" si="0"/>
        <v>#VALUE!</v>
      </c>
      <c r="P13" s="68" t="str">
        <f ca="1">VLOOKUP(B13,[2]Summary!$A$1:$N$65536,10,FALSE)</f>
        <v/>
      </c>
      <c r="Q13" s="69" t="e">
        <f>'Detailed Breakdown'!AW59&amp;" and "&amp;'Detailed Breakdown'!AX59</f>
        <v>#VALUE!</v>
      </c>
    </row>
    <row r="14" spans="1:17" ht="42.75" x14ac:dyDescent="0.2">
      <c r="A14" s="43"/>
      <c r="B14" s="44" t="s">
        <v>22</v>
      </c>
      <c r="C14" s="45"/>
      <c r="D14" s="46" t="str">
        <f>VLOOKUP($B14,[1]Tariffs!$A$15:$I$42,3,FALSE)</f>
        <v>5-8</v>
      </c>
      <c r="E14" s="48">
        <f ca="1">VLOOKUP($B14,[2]Tariffs!$A$1:$I$65536,E$2,FALSE)</f>
        <v>1.234</v>
      </c>
      <c r="F14" s="48">
        <f ca="1">VLOOKUP($B14,[2]Tariffs!$A$1:$I$65536,F$2,FALSE)</f>
        <v>5.0000000000000001E-3</v>
      </c>
      <c r="G14" s="48">
        <f>VLOOKUP($B14,[2]Tariffs!$A$1:$I$65536,G$2,FALSE)</f>
        <v>0</v>
      </c>
      <c r="H14" s="48">
        <f ca="1">VLOOKUP($B14,[2]Tariffs!$A$1:$I$65536,H$2,FALSE)</f>
        <v>246.38</v>
      </c>
      <c r="I14" s="48">
        <f>VLOOKUP($B14,[2]Tariffs!$A$1:$I$65536,I$2,FALSE)</f>
        <v>0</v>
      </c>
      <c r="J14" s="48">
        <f>VLOOKUP($B14,[2]Tariffs!$A$1:$I$65536,J$2,FALSE)</f>
        <v>0</v>
      </c>
      <c r="K14" s="47">
        <f t="shared" si="1"/>
        <v>0</v>
      </c>
      <c r="L14" s="65"/>
      <c r="M14" s="66">
        <f ca="1">VLOOKUP(B14,[2]Summary!$A$1:$N$65536,9,FALSE)</f>
        <v>1.5177385274221498</v>
      </c>
      <c r="N14" s="66">
        <f ca="1">VLOOKUP(B14,[3]Summary!$A$1:$O$65536,9,FALSE)</f>
        <v>1.3876069923418701</v>
      </c>
      <c r="O14" s="67">
        <f t="shared" ca="1" si="0"/>
        <v>9.3781262128591614E-2</v>
      </c>
      <c r="P14" s="68">
        <f ca="1">VLOOKUP(B14,[2]Summary!$A$1:$N$65536,10,FALSE)</f>
        <v>2432.0053753637112</v>
      </c>
      <c r="Q14" s="69" t="str">
        <f>'Detailed Breakdown'!AW60&amp;" and "&amp;'Detailed Breakdown'!AX60</f>
        <v>Gone up mainly due to Table 1076: allowed revenue, and Gone down mainly due to Table 1022 - 1028: service model inputs,Table 1053: volumes and mpans etc forecast,</v>
      </c>
    </row>
    <row r="15" spans="1:17" ht="42.75" x14ac:dyDescent="0.2">
      <c r="A15" s="43"/>
      <c r="B15" s="44" t="s">
        <v>23</v>
      </c>
      <c r="C15" s="45"/>
      <c r="D15" s="46">
        <f>VLOOKUP($B15,[1]Tariffs!$A$15:$I$42,3,FALSE)</f>
        <v>0</v>
      </c>
      <c r="E15" s="48">
        <f ca="1">VLOOKUP($B15,[2]Tariffs!$A$1:$I$65536,E$2,FALSE)</f>
        <v>10.372999999999999</v>
      </c>
      <c r="F15" s="48">
        <f ca="1">VLOOKUP($B15,[2]Tariffs!$A$1:$I$65536,F$2,FALSE)</f>
        <v>0.41899999999999998</v>
      </c>
      <c r="G15" s="48">
        <f ca="1">VLOOKUP($B15,[2]Tariffs!$A$1:$I$65536,G$2,FALSE)</f>
        <v>2.4E-2</v>
      </c>
      <c r="H15" s="48">
        <f ca="1">VLOOKUP($B15,[2]Tariffs!$A$1:$I$65536,H$2,FALSE)</f>
        <v>8.5</v>
      </c>
      <c r="I15" s="48">
        <f ca="1">VLOOKUP($B15,[2]Tariffs!$A$1:$I$65536,I$2,FALSE)</f>
        <v>2.31</v>
      </c>
      <c r="J15" s="48">
        <f ca="1">VLOOKUP($B15,[2]Tariffs!$A$1:$I$65536,J$2,FALSE)</f>
        <v>0.35799999999999998</v>
      </c>
      <c r="K15" s="47">
        <f t="shared" ca="1" si="1"/>
        <v>2.31</v>
      </c>
      <c r="L15" s="70"/>
      <c r="M15" s="66">
        <f ca="1">VLOOKUP(B15,[2]Summary!$A$1:$N$65536,9,FALSE)</f>
        <v>1.7925267772432272</v>
      </c>
      <c r="N15" s="66">
        <f ca="1">VLOOKUP(B15,[3]Summary!$A$1:$O$65536,9,FALSE)</f>
        <v>1.592718672390784</v>
      </c>
      <c r="O15" s="67">
        <f t="shared" ca="1" si="0"/>
        <v>0.12545097154698204</v>
      </c>
      <c r="P15" s="68">
        <f ca="1">VLOOKUP(B15,[2]Summary!$A$1:$N$65536,10,FALSE)</f>
        <v>6785.5078806019155</v>
      </c>
      <c r="Q15" s="69" t="str">
        <f>'Detailed Breakdown'!AW61&amp;" and "&amp;'Detailed Breakdown'!AX61</f>
        <v>Gone up mainly due to Table 1022 - 1028: service model inputs,Table 1076: allowed revenue, and No factors contributing to greater than 2% downward change.</v>
      </c>
    </row>
    <row r="16" spans="1:17" ht="42.75" x14ac:dyDescent="0.2">
      <c r="A16" s="43"/>
      <c r="B16" s="44" t="s">
        <v>24</v>
      </c>
      <c r="C16" s="45"/>
      <c r="D16" s="46">
        <f>VLOOKUP($B16,[1]Tariffs!$A$15:$I$42,3,FALSE)</f>
        <v>0</v>
      </c>
      <c r="E16" s="48">
        <f ca="1">VLOOKUP($B16,[2]Tariffs!$A$1:$I$65536,E$2,FALSE)</f>
        <v>9.1319999999999997</v>
      </c>
      <c r="F16" s="48">
        <f ca="1">VLOOKUP($B16,[2]Tariffs!$A$1:$I$65536,F$2,FALSE)</f>
        <v>0.30099999999999999</v>
      </c>
      <c r="G16" s="48">
        <f ca="1">VLOOKUP($B16,[2]Tariffs!$A$1:$I$65536,G$2,FALSE)</f>
        <v>1.4999999999999999E-2</v>
      </c>
      <c r="H16" s="48">
        <f ca="1">VLOOKUP($B16,[2]Tariffs!$A$1:$I$65536,H$2,FALSE)</f>
        <v>6.24</v>
      </c>
      <c r="I16" s="48">
        <f ca="1">VLOOKUP($B16,[2]Tariffs!$A$1:$I$65536,I$2,FALSE)</f>
        <v>3.07</v>
      </c>
      <c r="J16" s="48">
        <f ca="1">VLOOKUP($B16,[2]Tariffs!$A$1:$I$65536,J$2,FALSE)</f>
        <v>0.30099999999999999</v>
      </c>
      <c r="K16" s="47">
        <f t="shared" ca="1" si="1"/>
        <v>3.07</v>
      </c>
      <c r="L16" s="70"/>
      <c r="M16" s="66">
        <f ca="1">VLOOKUP(B16,[2]Summary!$A$1:$N$65536,9,FALSE)</f>
        <v>2.0560736904699772</v>
      </c>
      <c r="N16" s="66">
        <f ca="1">VLOOKUP(B16,[3]Summary!$A$1:$O$65536,9,FALSE)</f>
        <v>1.9298553822126978</v>
      </c>
      <c r="O16" s="67">
        <f t="shared" ca="1" si="0"/>
        <v>6.5402987923666167E-2</v>
      </c>
      <c r="P16" s="68">
        <f ca="1">VLOOKUP(B16,[2]Summary!$A$1:$N$65536,10,FALSE)</f>
        <v>13105.680400191468</v>
      </c>
      <c r="Q16" s="69" t="str">
        <f>'Detailed Breakdown'!AW62&amp;" and "&amp;'Detailed Breakdown'!AX62</f>
        <v>Gone up mainly due to Table 1022 - 1028: service model inputs,Table 1076: allowed revenue, and No factors contributing to greater than 2% downward change.</v>
      </c>
    </row>
    <row r="17" spans="1:17" ht="42.75" x14ac:dyDescent="0.2">
      <c r="A17" s="43"/>
      <c r="B17" s="44" t="s">
        <v>25</v>
      </c>
      <c r="C17" s="45"/>
      <c r="D17" s="46">
        <f>VLOOKUP($B17,[1]Tariffs!$A$15:$I$42,3,FALSE)</f>
        <v>0</v>
      </c>
      <c r="E17" s="48">
        <f ca="1">VLOOKUP($B17,[2]Tariffs!$A$1:$I$65536,E$2,FALSE)</f>
        <v>6.69</v>
      </c>
      <c r="F17" s="48">
        <f ca="1">VLOOKUP($B17,[2]Tariffs!$A$1:$I$65536,F$2,FALSE)</f>
        <v>0.13700000000000001</v>
      </c>
      <c r="G17" s="48">
        <f ca="1">VLOOKUP($B17,[2]Tariffs!$A$1:$I$65536,G$2,FALSE)</f>
        <v>4.0000000000000001E-3</v>
      </c>
      <c r="H17" s="48">
        <f ca="1">VLOOKUP($B17,[2]Tariffs!$A$1:$I$65536,H$2,FALSE)</f>
        <v>63.57</v>
      </c>
      <c r="I17" s="48">
        <f ca="1">VLOOKUP($B17,[2]Tariffs!$A$1:$I$65536,I$2,FALSE)</f>
        <v>3.97</v>
      </c>
      <c r="J17" s="48">
        <f ca="1">VLOOKUP($B17,[2]Tariffs!$A$1:$I$65536,J$2,FALSE)</f>
        <v>0.19600000000000001</v>
      </c>
      <c r="K17" s="47">
        <f t="shared" ca="1" si="1"/>
        <v>3.97</v>
      </c>
      <c r="L17" s="70"/>
      <c r="M17" s="66">
        <f ca="1">VLOOKUP(B17,[2]Summary!$A$1:$N$65536,9,FALSE)</f>
        <v>1.2293841026797299</v>
      </c>
      <c r="N17" s="66">
        <f ca="1">VLOOKUP(B17,[3]Summary!$A$1:$O$65536,9,FALSE)</f>
        <v>1.0531867490974847</v>
      </c>
      <c r="O17" s="67">
        <f t="shared" ca="1" si="0"/>
        <v>0.16729925033070847</v>
      </c>
      <c r="P17" s="68">
        <f ca="1">VLOOKUP(B17,[2]Summary!$A$1:$N$65536,10,FALSE)</f>
        <v>33852.374856377442</v>
      </c>
      <c r="Q17" s="69" t="str">
        <f>'Detailed Breakdown'!AW63&amp;" and "&amp;'Detailed Breakdown'!AX63</f>
        <v>Gone up mainly due to Table 1022 - 1028: service model inputs,Table 1076: allowed revenue, and No factors contributing to greater than 2% downward change.</v>
      </c>
    </row>
    <row r="18" spans="1:17" x14ac:dyDescent="0.2">
      <c r="A18" s="43"/>
      <c r="B18" s="44"/>
      <c r="C18" s="45"/>
      <c r="D18" s="46"/>
      <c r="E18" s="48"/>
      <c r="F18" s="48"/>
      <c r="G18" s="48"/>
      <c r="H18" s="48"/>
      <c r="I18" s="48"/>
      <c r="J18" s="48"/>
      <c r="K18" s="47"/>
      <c r="L18" s="70"/>
      <c r="M18" s="66"/>
      <c r="N18" s="66"/>
      <c r="O18" s="67"/>
      <c r="P18" s="68"/>
      <c r="Q18" s="69"/>
    </row>
    <row r="19" spans="1:17" ht="28.5" x14ac:dyDescent="0.2">
      <c r="A19" s="43"/>
      <c r="B19" s="44" t="s">
        <v>80</v>
      </c>
      <c r="C19" s="45"/>
      <c r="D19" s="46">
        <f>VLOOKUP($B19,[1]Tariffs!$A$15:$I$42,3,FALSE)</f>
        <v>8</v>
      </c>
      <c r="E19" s="48">
        <f ca="1">VLOOKUP($B19,[2]Tariffs!$A$1:$I$65536,E$2,FALSE)</f>
        <v>1.867</v>
      </c>
      <c r="F19" s="48">
        <f>VLOOKUP($B19,[2]Tariffs!$A$1:$I$65536,F$2,FALSE)</f>
        <v>0</v>
      </c>
      <c r="G19" s="48">
        <f>VLOOKUP($B19,[2]Tariffs!$A$1:$I$65536,G$2,FALSE)</f>
        <v>0</v>
      </c>
      <c r="H19" s="48">
        <f>VLOOKUP($B19,[2]Tariffs!$A$1:$I$65536,H$2,FALSE)</f>
        <v>0</v>
      </c>
      <c r="I19" s="48">
        <f>VLOOKUP($B19,[2]Tariffs!$A$1:$I$65536,I$2,FALSE)</f>
        <v>0</v>
      </c>
      <c r="J19" s="48">
        <f>VLOOKUP($B19,[2]Tariffs!$A$1:$I$65536,J$2,FALSE)</f>
        <v>0</v>
      </c>
      <c r="K19" s="47">
        <f t="shared" si="1"/>
        <v>0</v>
      </c>
      <c r="L19" s="70"/>
      <c r="M19" s="66">
        <f ca="1">VLOOKUP(B19,[2]Summary!$A$1:$N$65536,9,FALSE)</f>
        <v>1.867</v>
      </c>
      <c r="N19" s="66">
        <f ca="1">VLOOKUP(B19,[3]Summary!$A$1:$O$65536,9,FALSE)</f>
        <v>1.7539999999999998</v>
      </c>
      <c r="O19" s="67">
        <f t="shared" ca="1" si="0"/>
        <v>6.4424173318130107E-2</v>
      </c>
      <c r="P19" s="68" t="str">
        <f ca="1">VLOOKUP(B19,[2]Summary!$A$1:$N$65536,10,FALSE)</f>
        <v/>
      </c>
      <c r="Q19" s="69" t="str">
        <f>'Detailed Breakdown'!AW65&amp;" and "&amp;'Detailed Breakdown'!AX65</f>
        <v>Gone up mainly due to Table 1076: allowed revenue, and Gone down mainly due to Table 1022 - 1028: service model inputs,</v>
      </c>
    </row>
    <row r="20" spans="1:17" ht="42.75" x14ac:dyDescent="0.2">
      <c r="A20" s="43"/>
      <c r="B20" s="44" t="s">
        <v>81</v>
      </c>
      <c r="C20" s="45"/>
      <c r="D20" s="46">
        <f>VLOOKUP($B20,[1]Tariffs!$A$15:$I$42,3,FALSE)</f>
        <v>1</v>
      </c>
      <c r="E20" s="48">
        <f ca="1">VLOOKUP($B20,[2]Tariffs!$A$1:$I$65536,E$2,FALSE)</f>
        <v>2.4910000000000001</v>
      </c>
      <c r="F20" s="48">
        <f>VLOOKUP($B20,[2]Tariffs!$A$1:$I$65536,F$2,FALSE)</f>
        <v>0</v>
      </c>
      <c r="G20" s="48">
        <f>VLOOKUP($B20,[2]Tariffs!$A$1:$I$65536,G$2,FALSE)</f>
        <v>0</v>
      </c>
      <c r="H20" s="48">
        <f>VLOOKUP($B20,[2]Tariffs!$A$1:$I$65536,H$2,FALSE)</f>
        <v>0</v>
      </c>
      <c r="I20" s="48">
        <f>VLOOKUP($B20,[2]Tariffs!$A$1:$I$65536,I$2,FALSE)</f>
        <v>0</v>
      </c>
      <c r="J20" s="48">
        <f>VLOOKUP($B20,[2]Tariffs!$A$1:$I$65536,J$2,FALSE)</f>
        <v>0</v>
      </c>
      <c r="K20" s="47">
        <f t="shared" si="1"/>
        <v>0</v>
      </c>
      <c r="L20" s="70"/>
      <c r="M20" s="66">
        <f ca="1">VLOOKUP(B20,[2]Summary!$A$1:$N$65536,9,FALSE)</f>
        <v>2.4910000000000001</v>
      </c>
      <c r="N20" s="66">
        <f ca="1">VLOOKUP(B20,[3]Summary!$A$1:$O$65536,9,FALSE)</f>
        <v>2.2060000000000004</v>
      </c>
      <c r="O20" s="67">
        <f t="shared" ca="1" si="0"/>
        <v>0.12919310970081588</v>
      </c>
      <c r="P20" s="68" t="str">
        <f ca="1">VLOOKUP(B20,[2]Summary!$A$1:$N$65536,10,FALSE)</f>
        <v/>
      </c>
      <c r="Q20" s="69" t="str">
        <f>'Detailed Breakdown'!AW66&amp;" and "&amp;'Detailed Breakdown'!AX66</f>
        <v>Gone up mainly due to Table 1069: Peaking probabailities,Table 1076: allowed revenue, and No factors contributing to greater than 2% downward change.</v>
      </c>
    </row>
    <row r="21" spans="1:17" ht="42.75" x14ac:dyDescent="0.2">
      <c r="A21" s="43"/>
      <c r="B21" s="44" t="s">
        <v>82</v>
      </c>
      <c r="C21" s="45"/>
      <c r="D21" s="46">
        <f>VLOOKUP($B21,[1]Tariffs!$A$15:$I$42,3,FALSE)</f>
        <v>1</v>
      </c>
      <c r="E21" s="48">
        <f ca="1">VLOOKUP($B21,[2]Tariffs!$A$1:$I$65536,E$2,FALSE)</f>
        <v>4.1150000000000002</v>
      </c>
      <c r="F21" s="48">
        <f>VLOOKUP($B21,[2]Tariffs!$A$1:$I$65536,F$2,FALSE)</f>
        <v>0</v>
      </c>
      <c r="G21" s="48">
        <f>VLOOKUP($B21,[2]Tariffs!$A$1:$I$65536,G$2,FALSE)</f>
        <v>0</v>
      </c>
      <c r="H21" s="48">
        <f>VLOOKUP($B21,[2]Tariffs!$A$1:$I$65536,H$2,FALSE)</f>
        <v>0</v>
      </c>
      <c r="I21" s="48">
        <f>VLOOKUP($B21,[2]Tariffs!$A$1:$I$65536,I$2,FALSE)</f>
        <v>0</v>
      </c>
      <c r="J21" s="48">
        <f>VLOOKUP($B21,[2]Tariffs!$A$1:$I$65536,J$2,FALSE)</f>
        <v>0</v>
      </c>
      <c r="K21" s="47">
        <f t="shared" si="1"/>
        <v>0</v>
      </c>
      <c r="L21" s="70"/>
      <c r="M21" s="66">
        <f ca="1">VLOOKUP(B21,[2]Summary!$A$1:$N$65536,9,FALSE)</f>
        <v>4.1150000000000002</v>
      </c>
      <c r="N21" s="66">
        <f ca="1">VLOOKUP(B21,[3]Summary!$A$1:$O$65536,9,FALSE)</f>
        <v>3.6219999999999999</v>
      </c>
      <c r="O21" s="67">
        <f t="shared" ca="1" si="0"/>
        <v>0.13611264494754294</v>
      </c>
      <c r="P21" s="68" t="str">
        <f ca="1">VLOOKUP(B21,[2]Summary!$A$1:$N$65536,10,FALSE)</f>
        <v/>
      </c>
      <c r="Q21" s="69" t="str">
        <f>'Detailed Breakdown'!AW67&amp;" and "&amp;'Detailed Breakdown'!AX67</f>
        <v>Gone up mainly due to Table 1069: Peaking probabailities,Table 1076: allowed revenue, and Gone down mainly due to Table 1061/1062: TPR data,</v>
      </c>
    </row>
    <row r="22" spans="1:17" ht="28.5" x14ac:dyDescent="0.2">
      <c r="A22" s="43"/>
      <c r="B22" s="44" t="s">
        <v>83</v>
      </c>
      <c r="C22" s="45"/>
      <c r="D22" s="46">
        <f>VLOOKUP($B22,[1]Tariffs!$A$15:$I$42,3,FALSE)</f>
        <v>1</v>
      </c>
      <c r="E22" s="48">
        <f ca="1">VLOOKUP($B22,[2]Tariffs!$A$1:$I$65536,E$2,FALSE)</f>
        <v>1.4019999999999999</v>
      </c>
      <c r="F22" s="48">
        <f>VLOOKUP($B22,[2]Tariffs!$A$1:$I$65536,F$2,FALSE)</f>
        <v>0</v>
      </c>
      <c r="G22" s="48">
        <f>VLOOKUP($B22,[2]Tariffs!$A$1:$I$65536,G$2,FALSE)</f>
        <v>0</v>
      </c>
      <c r="H22" s="48">
        <f>VLOOKUP($B22,[2]Tariffs!$A$1:$I$65536,H$2,FALSE)</f>
        <v>0</v>
      </c>
      <c r="I22" s="48">
        <f>VLOOKUP($B22,[2]Tariffs!$A$1:$I$65536,I$2,FALSE)</f>
        <v>0</v>
      </c>
      <c r="J22" s="48">
        <f>VLOOKUP($B22,[2]Tariffs!$A$1:$I$65536,J$2,FALSE)</f>
        <v>0</v>
      </c>
      <c r="K22" s="47">
        <f t="shared" si="1"/>
        <v>0</v>
      </c>
      <c r="L22" s="65"/>
      <c r="M22" s="66">
        <f ca="1">VLOOKUP(B22,[2]Summary!$A$1:$N$65536,9,FALSE)</f>
        <v>1.4019999999999999</v>
      </c>
      <c r="N22" s="66">
        <f ca="1">VLOOKUP(B22,[3]Summary!$A$1:$O$65536,9,FALSE)</f>
        <v>1.48</v>
      </c>
      <c r="O22" s="67">
        <f t="shared" ca="1" si="0"/>
        <v>-5.270270270270272E-2</v>
      </c>
      <c r="P22" s="68" t="str">
        <f ca="1">VLOOKUP(B22,[2]Summary!$A$1:$N$65536,10,FALSE)</f>
        <v/>
      </c>
      <c r="Q22" s="69" t="str">
        <f>'Detailed Breakdown'!AW68&amp;" and "&amp;'Detailed Breakdown'!AX68</f>
        <v>Gone up mainly due to Table 1076: allowed revenue, and Gone down mainly due to Table 1022 - 1028: service model inputs,Table 1059: Otex,Table 1061/1062: TPR data,Table 1069: Peaking probabailities,</v>
      </c>
    </row>
    <row r="23" spans="1:17" ht="42.75" x14ac:dyDescent="0.2">
      <c r="A23" s="43"/>
      <c r="B23" s="44" t="s">
        <v>27</v>
      </c>
      <c r="C23" s="45"/>
      <c r="D23" s="46">
        <f>VLOOKUP($B23,[1]Tariffs!$A$15:$I$42,3,FALSE)</f>
        <v>0</v>
      </c>
      <c r="E23" s="48">
        <f ca="1">VLOOKUP($B23,[2]Tariffs!$A$1:$I$65536,E$2,FALSE)</f>
        <v>36.991999999999997</v>
      </c>
      <c r="F23" s="48">
        <f ca="1">VLOOKUP($B23,[2]Tariffs!$A$1:$I$65536,F$2,FALSE)</f>
        <v>1.0740000000000001</v>
      </c>
      <c r="G23" s="48">
        <f ca="1">VLOOKUP($B23,[2]Tariffs!$A$1:$I$65536,G$2,FALSE)</f>
        <v>0.61899999999999999</v>
      </c>
      <c r="H23" s="48">
        <f>VLOOKUP($B23,[2]Tariffs!$A$1:$I$65536,H$2,FALSE)</f>
        <v>0</v>
      </c>
      <c r="I23" s="48">
        <f>VLOOKUP($B23,[2]Tariffs!$A$1:$I$65536,I$2,FALSE)</f>
        <v>0</v>
      </c>
      <c r="J23" s="48">
        <f>VLOOKUP($B23,[2]Tariffs!$A$1:$I$65536,J$2,FALSE)</f>
        <v>0</v>
      </c>
      <c r="K23" s="47">
        <f t="shared" si="1"/>
        <v>0</v>
      </c>
      <c r="L23" s="65"/>
      <c r="M23" s="66">
        <f ca="1">VLOOKUP(B23,[2]Summary!$A$1:$N$65536,9,FALSE)</f>
        <v>2.438507107295278</v>
      </c>
      <c r="N23" s="66">
        <f ca="1">VLOOKUP(B23,[3]Summary!$A$1:$O$65536,9,FALSE)</f>
        <v>2.1555519015318083</v>
      </c>
      <c r="O23" s="67">
        <f t="shared" ca="1" si="0"/>
        <v>0.13126810148361168</v>
      </c>
      <c r="P23" s="68" t="str">
        <f ca="1">VLOOKUP(B23,[2]Summary!$A$1:$N$65536,10,FALSE)</f>
        <v/>
      </c>
      <c r="Q23" s="69" t="str">
        <f>'Detailed Breakdown'!AW69&amp;" and "&amp;'Detailed Breakdown'!AX69</f>
        <v>Gone up mainly due to Table 1069: Peaking probabailities,Table 1076: allowed revenue, and No factors contributing to greater than 2% downward change.</v>
      </c>
    </row>
    <row r="24" spans="1:17" ht="15" customHeight="1" x14ac:dyDescent="0.2">
      <c r="A24" s="43"/>
      <c r="B24" s="44" t="s">
        <v>52</v>
      </c>
      <c r="C24" s="45"/>
      <c r="D24" s="46">
        <f>VLOOKUP($B24,[1]Tariffs!$A$15:$I$42,3,FALSE)</f>
        <v>8</v>
      </c>
      <c r="E24" s="48">
        <f ca="1">VLOOKUP($B24,[2]Tariffs!$A$1:$I$65536,E$2,FALSE)</f>
        <v>-0.71199999999999997</v>
      </c>
      <c r="F24" s="48">
        <f>VLOOKUP($B24,[2]Tariffs!$A$1:$I$65536,F$2,FALSE)</f>
        <v>0</v>
      </c>
      <c r="G24" s="48">
        <f>VLOOKUP($B24,[2]Tariffs!$A$1:$I$65536,G$2,FALSE)</f>
        <v>0</v>
      </c>
      <c r="H24" s="48">
        <f ca="1">VLOOKUP($B24,[2]Tariffs!$A$1:$I$65536,H$2,FALSE)</f>
        <v>0</v>
      </c>
      <c r="I24" s="48">
        <f>VLOOKUP($B24,[2]Tariffs!$A$1:$I$65536,I$2,FALSE)</f>
        <v>0</v>
      </c>
      <c r="J24" s="48">
        <f>VLOOKUP($B24,[2]Tariffs!$A$1:$I$65536,J$2,FALSE)</f>
        <v>0</v>
      </c>
      <c r="K24" s="47">
        <f t="shared" si="1"/>
        <v>0</v>
      </c>
      <c r="L24" s="65"/>
      <c r="M24" s="66">
        <f ca="1">VLOOKUP(B24,[2]Summary!$A$1:$N$65536,9,FALSE)</f>
        <v>-0.71199999999999997</v>
      </c>
      <c r="N24" s="66">
        <f ca="1">VLOOKUP(B24,[3]Summary!$A$1:$O$65536,9,FALSE)</f>
        <v>-0.8</v>
      </c>
      <c r="O24" s="67">
        <f t="shared" ca="1" si="0"/>
        <v>-0.1100000000000001</v>
      </c>
      <c r="P24" s="68" t="str">
        <f ca="1">VLOOKUP(B24,[2]Summary!$A$1:$N$65536,10,FALSE)</f>
        <v/>
      </c>
      <c r="Q24" s="71"/>
    </row>
    <row r="25" spans="1:17" ht="15" customHeight="1" x14ac:dyDescent="0.2">
      <c r="A25" s="43"/>
      <c r="B25" s="44" t="s">
        <v>53</v>
      </c>
      <c r="C25" s="45"/>
      <c r="D25" s="46">
        <f>VLOOKUP($B25,[1]Tariffs!$A$15:$I$42,3,FALSE)</f>
        <v>8</v>
      </c>
      <c r="E25" s="48">
        <f ca="1">VLOOKUP($B25,[2]Tariffs!$A$1:$I$65536,E$2,FALSE)</f>
        <v>-0.61799999999999999</v>
      </c>
      <c r="F25" s="48">
        <f>VLOOKUP($B25,[2]Tariffs!$A$1:$I$65536,F$2,FALSE)</f>
        <v>0</v>
      </c>
      <c r="G25" s="48">
        <f>VLOOKUP($B25,[2]Tariffs!$A$1:$I$65536,G$2,FALSE)</f>
        <v>0</v>
      </c>
      <c r="H25" s="48">
        <f ca="1">VLOOKUP($B25,[2]Tariffs!$A$1:$I$65536,H$2,FALSE)</f>
        <v>0</v>
      </c>
      <c r="I25" s="48">
        <f>VLOOKUP($B25,[2]Tariffs!$A$1:$I$65536,I$2,FALSE)</f>
        <v>0</v>
      </c>
      <c r="J25" s="48">
        <f>VLOOKUP($B25,[2]Tariffs!$A$1:$I$65536,J$2,FALSE)</f>
        <v>0</v>
      </c>
      <c r="K25" s="47">
        <f t="shared" si="1"/>
        <v>0</v>
      </c>
      <c r="L25" s="65"/>
      <c r="M25" s="66" t="str">
        <f ca="1">VLOOKUP(B25,[2]Summary!$A$1:$N$65536,9,FALSE)</f>
        <v/>
      </c>
      <c r="N25" s="66" t="str">
        <f ca="1">VLOOKUP(B25,[3]Summary!$A$1:$O$65536,9,FALSE)</f>
        <v/>
      </c>
      <c r="O25" s="67" t="e">
        <f t="shared" ca="1" si="0"/>
        <v>#VALUE!</v>
      </c>
      <c r="P25" s="68" t="str">
        <f ca="1">VLOOKUP(B25,[2]Summary!$A$1:$N$65536,10,FALSE)</f>
        <v/>
      </c>
      <c r="Q25" s="71"/>
    </row>
    <row r="26" spans="1:17" x14ac:dyDescent="0.2">
      <c r="A26" s="43"/>
      <c r="B26" s="44" t="s">
        <v>54</v>
      </c>
      <c r="C26" s="45"/>
      <c r="D26" s="46">
        <f>VLOOKUP($B26,[1]Tariffs!$A$15:$I$42,3,FALSE)</f>
        <v>0</v>
      </c>
      <c r="E26" s="48">
        <f ca="1">VLOOKUP($B26,[2]Tariffs!$A$1:$I$65536,E$2,FALSE)</f>
        <v>-0.71199999999999997</v>
      </c>
      <c r="F26" s="48">
        <f>VLOOKUP($B26,[2]Tariffs!$A$1:$I$65536,F$2,FALSE)</f>
        <v>0</v>
      </c>
      <c r="G26" s="48">
        <f>VLOOKUP($B26,[2]Tariffs!$A$1:$I$65536,G$2,FALSE)</f>
        <v>0</v>
      </c>
      <c r="H26" s="48">
        <f ca="1">VLOOKUP($B26,[2]Tariffs!$A$1:$I$65536,H$2,FALSE)</f>
        <v>0</v>
      </c>
      <c r="I26" s="48">
        <f>VLOOKUP($B26,[2]Tariffs!$A$1:$I$65536,I$2,FALSE)</f>
        <v>0</v>
      </c>
      <c r="J26" s="48">
        <f ca="1">VLOOKUP($B26,[2]Tariffs!$A$1:$I$65536,J$2,FALSE)</f>
        <v>0.248</v>
      </c>
      <c r="K26" s="47">
        <f t="shared" si="1"/>
        <v>0</v>
      </c>
      <c r="L26" s="65"/>
      <c r="M26" s="66">
        <f ca="1">VLOOKUP(B26,[2]Summary!$A$1:$N$65536,9,FALSE)</f>
        <v>-0.68754949571894997</v>
      </c>
      <c r="N26" s="66">
        <f ca="1">VLOOKUP(B26,[3]Summary!$A$1:$O$65536,9,FALSE)</f>
        <v>-0.74076323832477575</v>
      </c>
      <c r="O26" s="67">
        <f t="shared" ca="1" si="0"/>
        <v>-7.1836370722402232E-2</v>
      </c>
      <c r="P26" s="68">
        <f ca="1">VLOOKUP(B26,[2]Summary!$A$1:$N$65536,10,FALSE)</f>
        <v>-200.55484477064218</v>
      </c>
      <c r="Q26" s="71"/>
    </row>
    <row r="27" spans="1:17" ht="15" customHeight="1" x14ac:dyDescent="0.2">
      <c r="A27" s="43"/>
      <c r="B27" s="44" t="s">
        <v>55</v>
      </c>
      <c r="C27" s="45"/>
      <c r="D27" s="46">
        <f>VLOOKUP($B27,[1]Tariffs!$A$15:$I$42,3,FALSE)</f>
        <v>0</v>
      </c>
      <c r="E27" s="48">
        <f ca="1">VLOOKUP($B27,[2]Tariffs!$A$1:$I$65536,E$2,FALSE)</f>
        <v>-6.2450000000000001</v>
      </c>
      <c r="F27" s="48">
        <f ca="1">VLOOKUP($B27,[2]Tariffs!$A$1:$I$65536,F$2,FALSE)</f>
        <v>-0.44</v>
      </c>
      <c r="G27" s="48">
        <f ca="1">VLOOKUP($B27,[2]Tariffs!$A$1:$I$65536,G$2,FALSE)</f>
        <v>-2.7E-2</v>
      </c>
      <c r="H27" s="48">
        <f ca="1">VLOOKUP($B27,[2]Tariffs!$A$1:$I$65536,H$2,FALSE)</f>
        <v>0</v>
      </c>
      <c r="I27" s="48">
        <f>VLOOKUP($B27,[2]Tariffs!$A$1:$I$65536,I$2,FALSE)</f>
        <v>0</v>
      </c>
      <c r="J27" s="48">
        <f ca="1">VLOOKUP($B27,[2]Tariffs!$A$1:$I$65536,J$2,FALSE)</f>
        <v>0.248</v>
      </c>
      <c r="K27" s="47">
        <f t="shared" si="1"/>
        <v>0</v>
      </c>
      <c r="L27" s="65"/>
      <c r="M27" s="66">
        <f ca="1">VLOOKUP(B27,[2]Summary!$A$1:$N$65536,9,FALSE)</f>
        <v>-0.7703835598533868</v>
      </c>
      <c r="N27" s="66">
        <f ca="1">VLOOKUP(B27,[3]Summary!$A$1:$O$65536,9,FALSE)</f>
        <v>-0.90295099405690682</v>
      </c>
      <c r="O27" s="67">
        <f t="shared" ca="1" si="0"/>
        <v>-0.14681575752843701</v>
      </c>
      <c r="P27" s="68">
        <f ca="1">VLOOKUP(B27,[2]Summary!$A$1:$N$65536,10,FALSE)</f>
        <v>-583.80289809523799</v>
      </c>
      <c r="Q27" s="71"/>
    </row>
    <row r="28" spans="1:17" ht="15" customHeight="1" x14ac:dyDescent="0.2">
      <c r="A28" s="43"/>
      <c r="B28" s="44" t="s">
        <v>56</v>
      </c>
      <c r="C28" s="45"/>
      <c r="D28" s="46">
        <f>VLOOKUP($B28,[1]Tariffs!$A$15:$I$42,3,FALSE)</f>
        <v>0</v>
      </c>
      <c r="E28" s="48">
        <f ca="1">VLOOKUP($B28,[2]Tariffs!$A$1:$I$65536,E$2,FALSE)</f>
        <v>-0.61799999999999999</v>
      </c>
      <c r="F28" s="48">
        <f>VLOOKUP($B28,[2]Tariffs!$A$1:$I$65536,F$2,FALSE)</f>
        <v>0</v>
      </c>
      <c r="G28" s="48">
        <f>VLOOKUP($B28,[2]Tariffs!$A$1:$I$65536,G$2,FALSE)</f>
        <v>0</v>
      </c>
      <c r="H28" s="48">
        <f ca="1">VLOOKUP($B28,[2]Tariffs!$A$1:$I$65536,H$2,FALSE)</f>
        <v>0</v>
      </c>
      <c r="I28" s="48">
        <f>VLOOKUP($B28,[2]Tariffs!$A$1:$I$65536,I$2,FALSE)</f>
        <v>0</v>
      </c>
      <c r="J28" s="48">
        <f ca="1">VLOOKUP($B28,[2]Tariffs!$A$1:$I$65536,J$2,FALSE)</f>
        <v>0.22500000000000001</v>
      </c>
      <c r="K28" s="47">
        <f t="shared" si="1"/>
        <v>0</v>
      </c>
      <c r="L28" s="65"/>
      <c r="M28" s="66">
        <f ca="1">VLOOKUP(B28,[2]Summary!$A$1:$N$65536,9,FALSE)</f>
        <v>-0.58813799104922926</v>
      </c>
      <c r="N28" s="66" t="str">
        <f ca="1">VLOOKUP(B28,[3]Summary!$A$1:$O$65536,9,FALSE)</f>
        <v/>
      </c>
      <c r="O28" s="67" t="e">
        <f t="shared" ca="1" si="0"/>
        <v>#VALUE!</v>
      </c>
      <c r="P28" s="68">
        <f ca="1">VLOOKUP(B28,[2]Summary!$A$1:$N$65536,10,FALSE)</f>
        <v>-118.27455</v>
      </c>
      <c r="Q28" s="71"/>
    </row>
    <row r="29" spans="1:17" ht="15" customHeight="1" x14ac:dyDescent="0.2">
      <c r="A29" s="43"/>
      <c r="B29" s="44" t="s">
        <v>57</v>
      </c>
      <c r="C29" s="45"/>
      <c r="D29" s="46">
        <f>VLOOKUP($B29,[1]Tariffs!$A$15:$I$42,3,FALSE)</f>
        <v>0</v>
      </c>
      <c r="E29" s="48">
        <f ca="1">VLOOKUP($B29,[2]Tariffs!$A$1:$I$65536,E$2,FALSE)</f>
        <v>-5.4809999999999999</v>
      </c>
      <c r="F29" s="48">
        <f ca="1">VLOOKUP($B29,[2]Tariffs!$A$1:$I$65536,F$2,FALSE)</f>
        <v>-0.36699999999999999</v>
      </c>
      <c r="G29" s="48">
        <f ca="1">VLOOKUP($B29,[2]Tariffs!$A$1:$I$65536,G$2,FALSE)</f>
        <v>-2.1999999999999999E-2</v>
      </c>
      <c r="H29" s="48">
        <f ca="1">VLOOKUP($B29,[2]Tariffs!$A$1:$I$65536,H$2,FALSE)</f>
        <v>0</v>
      </c>
      <c r="I29" s="48">
        <f>VLOOKUP($B29,[2]Tariffs!$A$1:$I$65536,I$2,FALSE)</f>
        <v>0</v>
      </c>
      <c r="J29" s="48">
        <f ca="1">VLOOKUP($B29,[2]Tariffs!$A$1:$I$65536,J$2,FALSE)</f>
        <v>0.22500000000000001</v>
      </c>
      <c r="K29" s="47">
        <f t="shared" si="1"/>
        <v>0</v>
      </c>
      <c r="L29" s="65"/>
      <c r="M29" s="66" t="str">
        <f ca="1">VLOOKUP(B29,[2]Summary!$A$1:$N$65536,9,FALSE)</f>
        <v/>
      </c>
      <c r="N29" s="66">
        <f ca="1">VLOOKUP(B29,[3]Summary!$A$1:$O$65536,9,FALSE)</f>
        <v>-0.85482779165920186</v>
      </c>
      <c r="O29" s="67" t="e">
        <f t="shared" ca="1" si="0"/>
        <v>#VALUE!</v>
      </c>
      <c r="P29" s="68" t="str">
        <f ca="1">VLOOKUP(B29,[2]Summary!$A$1:$N$65536,10,FALSE)</f>
        <v/>
      </c>
      <c r="Q29" s="71"/>
    </row>
    <row r="30" spans="1:17" x14ac:dyDescent="0.2">
      <c r="A30" s="43"/>
      <c r="B30" s="44" t="s">
        <v>58</v>
      </c>
      <c r="C30" s="45"/>
      <c r="D30" s="46">
        <f>VLOOKUP($B30,[1]Tariffs!$A$15:$I$42,3,FALSE)</f>
        <v>0</v>
      </c>
      <c r="E30" s="48">
        <f ca="1">VLOOKUP($B30,[2]Tariffs!$A$1:$I$65536,E$2,FALSE)</f>
        <v>-0.437</v>
      </c>
      <c r="F30" s="48">
        <f>VLOOKUP($B30,[2]Tariffs!$A$1:$I$65536,F$2,FALSE)</f>
        <v>0</v>
      </c>
      <c r="G30" s="48">
        <f>VLOOKUP($B30,[2]Tariffs!$A$1:$I$65536,G$2,FALSE)</f>
        <v>0</v>
      </c>
      <c r="H30" s="48">
        <f ca="1">VLOOKUP($B30,[2]Tariffs!$A$1:$I$65536,H$2,FALSE)</f>
        <v>31.24</v>
      </c>
      <c r="I30" s="48">
        <f>VLOOKUP($B30,[2]Tariffs!$A$1:$I$65536,I$2,FALSE)</f>
        <v>0</v>
      </c>
      <c r="J30" s="48">
        <f ca="1">VLOOKUP($B30,[2]Tariffs!$A$1:$I$65536,J$2,FALSE)</f>
        <v>0.18</v>
      </c>
      <c r="K30" s="47">
        <f t="shared" si="1"/>
        <v>0</v>
      </c>
      <c r="L30" s="65"/>
      <c r="M30" s="66">
        <f ca="1">VLOOKUP(B30,[2]Summary!$A$1:$N$65536,9,FALSE)</f>
        <v>-0.409637006716006</v>
      </c>
      <c r="N30" s="66">
        <f ca="1">VLOOKUP(B30,[3]Summary!$A$1:$O$65536,9,FALSE)</f>
        <v>-0.4753769516037587</v>
      </c>
      <c r="O30" s="67">
        <f t="shared" ca="1" si="0"/>
        <v>-0.13829013936407453</v>
      </c>
      <c r="P30" s="68">
        <f ca="1">VLOOKUP(B30,[2]Summary!$A$1:$N$65536,10,FALSE)</f>
        <v>-1904.1044778260871</v>
      </c>
      <c r="Q30" s="71"/>
    </row>
    <row r="31" spans="1:17" x14ac:dyDescent="0.2">
      <c r="A31" s="43"/>
      <c r="B31" s="44" t="s">
        <v>59</v>
      </c>
      <c r="C31" s="45"/>
      <c r="D31" s="46">
        <f>VLOOKUP($B31,[1]Tariffs!$A$15:$I$42,3,FALSE)</f>
        <v>0</v>
      </c>
      <c r="E31" s="48">
        <f ca="1">VLOOKUP($B31,[2]Tariffs!$A$1:$I$65536,E$2,FALSE)</f>
        <v>-4.05</v>
      </c>
      <c r="F31" s="48">
        <f ca="1">VLOOKUP($B31,[2]Tariffs!$A$1:$I$65536,F$2,FALSE)</f>
        <v>-0.221</v>
      </c>
      <c r="G31" s="48">
        <f ca="1">VLOOKUP($B31,[2]Tariffs!$A$1:$I$65536,G$2,FALSE)</f>
        <v>-1.0999999999999999E-2</v>
      </c>
      <c r="H31" s="48">
        <f ca="1">VLOOKUP($B31,[2]Tariffs!$A$1:$I$65536,H$2,FALSE)</f>
        <v>31.24</v>
      </c>
      <c r="I31" s="48">
        <f>VLOOKUP($B31,[2]Tariffs!$A$1:$I$65536,I$2,FALSE)</f>
        <v>0</v>
      </c>
      <c r="J31" s="48">
        <f ca="1">VLOOKUP($B31,[2]Tariffs!$A$1:$I$65536,J$2,FALSE)</f>
        <v>0.18</v>
      </c>
      <c r="K31" s="47">
        <f t="shared" si="1"/>
        <v>0</v>
      </c>
      <c r="L31" s="65"/>
      <c r="M31" s="66">
        <f ca="1">VLOOKUP(B31,[2]Summary!$A$1:$N$65536,9,FALSE)</f>
        <v>-0.45586603280895299</v>
      </c>
      <c r="N31" s="66">
        <f ca="1">VLOOKUP(B31,[3]Summary!$A$1:$O$65536,9,FALSE)</f>
        <v>-0.52635802464757842</v>
      </c>
      <c r="O31" s="67">
        <f t="shared" ca="1" si="0"/>
        <v>-0.13392403751386361</v>
      </c>
      <c r="P31" s="68">
        <f ca="1">VLOOKUP(B31,[2]Summary!$A$1:$N$65536,10,FALSE)</f>
        <v>-18847.9549634</v>
      </c>
      <c r="Q31" s="71"/>
    </row>
    <row r="32" spans="1:17" x14ac:dyDescent="0.2">
      <c r="A32" s="43"/>
      <c r="B32" s="44"/>
      <c r="C32" s="45"/>
      <c r="D32" s="46"/>
      <c r="E32" s="48"/>
      <c r="F32" s="48"/>
      <c r="G32" s="48"/>
      <c r="H32" s="48"/>
      <c r="I32" s="48"/>
      <c r="J32" s="48"/>
      <c r="K32" s="47"/>
      <c r="L32" s="65"/>
      <c r="M32" s="66"/>
      <c r="N32" s="66"/>
      <c r="O32" s="67"/>
      <c r="P32" s="68"/>
      <c r="Q32" s="71"/>
    </row>
    <row r="33" spans="1:17" ht="15" customHeight="1" x14ac:dyDescent="0.2">
      <c r="A33" s="43"/>
      <c r="B33" s="44"/>
      <c r="C33" s="45"/>
      <c r="D33" s="46"/>
      <c r="E33" s="48"/>
      <c r="F33" s="48"/>
      <c r="G33" s="48"/>
      <c r="H33" s="48"/>
      <c r="I33" s="48"/>
      <c r="J33" s="48"/>
      <c r="K33" s="47"/>
      <c r="L33" s="65"/>
      <c r="M33" s="66"/>
      <c r="N33" s="66"/>
      <c r="O33" s="67"/>
      <c r="P33" s="68"/>
      <c r="Q33" s="71"/>
    </row>
  </sheetData>
  <mergeCells count="2">
    <mergeCell ref="B4:L4"/>
    <mergeCell ref="M4:Q4"/>
  </mergeCells>
  <conditionalFormatting sqref="E6:L33">
    <cfRule type="cellIs" dxfId="9" priority="3" stopIfTrue="1" operator="equal">
      <formula>0</formula>
    </cfRule>
    <cfRule type="cellIs" dxfId="8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Detailed Breakdown</vt:lpstr>
      <vt:lpstr>Summary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2012-05-15T09:18:35Z</cp:lastPrinted>
  <dcterms:created xsi:type="dcterms:W3CDTF">2012-04-17T13:56:47Z</dcterms:created>
  <dcterms:modified xsi:type="dcterms:W3CDTF">2013-12-13T16:07:29Z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