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285" windowWidth="14250" windowHeight="972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Q22" i="3" l="1"/>
  <c r="Q23" i="3"/>
  <c r="F19" i="3"/>
  <c r="G19" i="3"/>
  <c r="H19" i="3"/>
  <c r="I19" i="3"/>
  <c r="J19" i="3"/>
  <c r="F20" i="3"/>
  <c r="G20" i="3"/>
  <c r="H20" i="3"/>
  <c r="I20" i="3"/>
  <c r="J20" i="3"/>
  <c r="F21" i="3"/>
  <c r="G21" i="3"/>
  <c r="H21" i="3"/>
  <c r="I21" i="3"/>
  <c r="J21" i="3"/>
  <c r="F22" i="3"/>
  <c r="G22" i="3"/>
  <c r="H22" i="3"/>
  <c r="I22" i="3"/>
  <c r="J22" i="3"/>
  <c r="H23" i="3"/>
  <c r="I23" i="3"/>
  <c r="J23" i="3"/>
  <c r="F24" i="3"/>
  <c r="G24" i="3"/>
  <c r="I24" i="3"/>
  <c r="J24" i="3"/>
  <c r="F25" i="3"/>
  <c r="G25" i="3"/>
  <c r="I25" i="3"/>
  <c r="J25" i="3"/>
  <c r="F26" i="3"/>
  <c r="G26" i="3"/>
  <c r="I26" i="3"/>
  <c r="I27" i="3"/>
  <c r="F28" i="3"/>
  <c r="G28" i="3"/>
  <c r="I28" i="3"/>
  <c r="I29" i="3"/>
  <c r="F30" i="3"/>
  <c r="G30" i="3"/>
  <c r="I30" i="3"/>
  <c r="I31" i="3"/>
  <c r="G7" i="3"/>
  <c r="I7" i="3"/>
  <c r="J7" i="3"/>
  <c r="F8" i="3"/>
  <c r="G8" i="3"/>
  <c r="H8" i="3"/>
  <c r="I8" i="3"/>
  <c r="J8" i="3"/>
  <c r="F9" i="3"/>
  <c r="G9" i="3"/>
  <c r="I9" i="3"/>
  <c r="J9" i="3"/>
  <c r="G10" i="3"/>
  <c r="I10" i="3"/>
  <c r="J10" i="3"/>
  <c r="F11" i="3"/>
  <c r="G11" i="3"/>
  <c r="H11" i="3"/>
  <c r="I11" i="3"/>
  <c r="J11" i="3"/>
  <c r="G12" i="3"/>
  <c r="I12" i="3"/>
  <c r="J12" i="3"/>
  <c r="G13" i="3"/>
  <c r="I13" i="3"/>
  <c r="J13" i="3"/>
  <c r="G14" i="3"/>
  <c r="I14" i="3"/>
  <c r="J14" i="3"/>
  <c r="J6" i="3"/>
  <c r="I6" i="3"/>
  <c r="G6" i="3"/>
  <c r="F6" i="3"/>
  <c r="AU8" i="2" l="1"/>
  <c r="AV8" i="2"/>
  <c r="AU9" i="2"/>
  <c r="AV9" i="2"/>
  <c r="AU10" i="2"/>
  <c r="AV10" i="2"/>
  <c r="AU11" i="2"/>
  <c r="AV11" i="2"/>
  <c r="AU12" i="2"/>
  <c r="AV12" i="2"/>
  <c r="AU13" i="2"/>
  <c r="AV13" i="2"/>
  <c r="AU14" i="2"/>
  <c r="AV14" i="2"/>
  <c r="AU15" i="2"/>
  <c r="AV15" i="2"/>
  <c r="AU16" i="2"/>
  <c r="AV16" i="2"/>
  <c r="AU17" i="2"/>
  <c r="AV17" i="2"/>
  <c r="AU18" i="2"/>
  <c r="AV18" i="2"/>
  <c r="AU19" i="2"/>
  <c r="AV19" i="2"/>
  <c r="AU20" i="2"/>
  <c r="AV20" i="2"/>
  <c r="AU21" i="2"/>
  <c r="AV21" i="2"/>
  <c r="AU22" i="2"/>
  <c r="AV22" i="2"/>
  <c r="AU23" i="2"/>
  <c r="AV23" i="2"/>
  <c r="AU24" i="2"/>
  <c r="AV24" i="2"/>
  <c r="AV7" i="2"/>
  <c r="AU7" i="2"/>
  <c r="AU64" i="2" l="1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AV64" i="2" s="1"/>
  <c r="D65" i="2"/>
  <c r="E65" i="2"/>
  <c r="D66" i="2"/>
  <c r="E66" i="2"/>
  <c r="D67" i="2"/>
  <c r="E67" i="2"/>
  <c r="D68" i="2"/>
  <c r="E68" i="2"/>
  <c r="D69" i="2"/>
  <c r="E69" i="2"/>
  <c r="E52" i="2"/>
  <c r="D52" i="2"/>
  <c r="D31" i="3" l="1"/>
  <c r="D30" i="3"/>
  <c r="D29" i="3"/>
  <c r="D28" i="3"/>
  <c r="D27" i="3"/>
  <c r="D26" i="3"/>
  <c r="D25" i="3"/>
  <c r="D24" i="3"/>
  <c r="D23" i="3"/>
  <c r="D22" i="3"/>
  <c r="D21" i="3"/>
  <c r="D20" i="3"/>
  <c r="D19" i="3"/>
  <c r="D17" i="3"/>
  <c r="D16" i="3"/>
  <c r="D15" i="3"/>
  <c r="D14" i="3"/>
  <c r="D13" i="3"/>
  <c r="D12" i="3"/>
  <c r="D11" i="3"/>
  <c r="D10" i="3"/>
  <c r="D9" i="3"/>
  <c r="D8" i="3"/>
  <c r="D7" i="3"/>
  <c r="D6" i="3"/>
  <c r="AW64" i="2" l="1"/>
  <c r="AX64" i="2"/>
  <c r="AY64" i="2"/>
  <c r="AZ64" i="2"/>
  <c r="B53" i="2"/>
  <c r="B54" i="2"/>
  <c r="B55" i="2"/>
  <c r="B56" i="2"/>
  <c r="B57" i="2"/>
  <c r="B58" i="2"/>
  <c r="B59" i="2"/>
  <c r="B60" i="2"/>
  <c r="B61" i="2"/>
  <c r="B62" i="2"/>
  <c r="B63" i="2"/>
  <c r="B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B65" i="2"/>
  <c r="B66" i="2"/>
  <c r="B67" i="2"/>
  <c r="B68" i="2"/>
  <c r="B69" i="2"/>
  <c r="B52" i="2"/>
  <c r="F44" i="2" l="1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F30" i="2"/>
  <c r="H31" i="2"/>
  <c r="J30" i="2"/>
  <c r="J36" i="2"/>
  <c r="G52" i="2" l="1"/>
  <c r="F52" i="2"/>
  <c r="AO68" i="2"/>
  <c r="AN68" i="2"/>
  <c r="AK68" i="2"/>
  <c r="AJ68" i="2"/>
  <c r="AG68" i="2"/>
  <c r="AF68" i="2"/>
  <c r="K58" i="2"/>
  <c r="J58" i="2"/>
  <c r="I53" i="2"/>
  <c r="H53" i="2"/>
  <c r="K52" i="2"/>
  <c r="J52" i="2"/>
  <c r="AQ68" i="2"/>
  <c r="AP68" i="2"/>
  <c r="AM68" i="2"/>
  <c r="AL68" i="2"/>
  <c r="AI68" i="2"/>
  <c r="AH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AQ67" i="2"/>
  <c r="AO67" i="2"/>
  <c r="AL67" i="2"/>
  <c r="AM67" i="2"/>
  <c r="AJ67" i="2"/>
  <c r="AK67" i="2"/>
  <c r="AH67" i="2"/>
  <c r="AI67" i="2"/>
  <c r="AF67" i="2"/>
  <c r="AG67" i="2"/>
  <c r="AD67" i="2"/>
  <c r="AE67" i="2"/>
  <c r="AB67" i="2"/>
  <c r="AC67" i="2"/>
  <c r="Z67" i="2"/>
  <c r="AA67" i="2"/>
  <c r="X67" i="2"/>
  <c r="Y67" i="2"/>
  <c r="W67" i="2"/>
  <c r="T67" i="2"/>
  <c r="U67" i="2"/>
  <c r="R67" i="2"/>
  <c r="S67" i="2"/>
  <c r="P67" i="2"/>
  <c r="Q67" i="2"/>
  <c r="N67" i="2"/>
  <c r="O67" i="2"/>
  <c r="L67" i="2"/>
  <c r="M67" i="2"/>
  <c r="J67" i="2"/>
  <c r="K67" i="2"/>
  <c r="H67" i="2"/>
  <c r="I67" i="2"/>
  <c r="F67" i="2"/>
  <c r="G67" i="2"/>
  <c r="AQ66" i="2"/>
  <c r="AO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W47" i="2"/>
  <c r="V47" i="2"/>
  <c r="W43" i="2"/>
  <c r="V43" i="2"/>
  <c r="W41" i="2"/>
  <c r="V41" i="2"/>
  <c r="W40" i="2"/>
  <c r="V40" i="2"/>
  <c r="W39" i="2"/>
  <c r="V39" i="2"/>
  <c r="W38" i="2"/>
  <c r="V38" i="2"/>
  <c r="W37" i="2"/>
  <c r="V37" i="2"/>
  <c r="W36" i="2"/>
  <c r="V36" i="2"/>
  <c r="W35" i="2"/>
  <c r="V35" i="2"/>
  <c r="W34" i="2"/>
  <c r="V34" i="2"/>
  <c r="W33" i="2"/>
  <c r="V33" i="2"/>
  <c r="W32" i="2"/>
  <c r="V32" i="2"/>
  <c r="W31" i="2"/>
  <c r="V31" i="2"/>
  <c r="W30" i="2"/>
  <c r="V30" i="2"/>
  <c r="V27" i="2"/>
  <c r="V67" i="2" s="1"/>
  <c r="K47" i="2"/>
  <c r="J47" i="2"/>
  <c r="K43" i="2"/>
  <c r="J43" i="2"/>
  <c r="K41" i="2"/>
  <c r="J41" i="2"/>
  <c r="K40" i="2"/>
  <c r="J40" i="2"/>
  <c r="K39" i="2"/>
  <c r="J39" i="2"/>
  <c r="K38" i="2"/>
  <c r="J38" i="2"/>
  <c r="K37" i="2"/>
  <c r="J37" i="2"/>
  <c r="K36" i="2"/>
  <c r="K35" i="2"/>
  <c r="J35" i="2"/>
  <c r="K34" i="2"/>
  <c r="J34" i="2"/>
  <c r="K33" i="2"/>
  <c r="J33" i="2"/>
  <c r="K32" i="2"/>
  <c r="J32" i="2"/>
  <c r="K31" i="2"/>
  <c r="J31" i="2"/>
  <c r="K30" i="2"/>
  <c r="I47" i="2"/>
  <c r="H47" i="2"/>
  <c r="I43" i="2"/>
  <c r="H43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I30" i="2"/>
  <c r="H30" i="2"/>
  <c r="G47" i="2"/>
  <c r="F47" i="2"/>
  <c r="G43" i="2"/>
  <c r="F43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D49" i="2"/>
  <c r="J49" i="2" l="1"/>
  <c r="AU68" i="2"/>
  <c r="AY68" i="2" s="1"/>
  <c r="AV66" i="2"/>
  <c r="AZ66" i="2" s="1"/>
  <c r="AX66" i="2" s="1"/>
  <c r="AV67" i="2"/>
  <c r="AZ67" i="2" s="1"/>
  <c r="AX67" i="2" s="1"/>
  <c r="AV68" i="2"/>
  <c r="AX68" i="2" s="1"/>
  <c r="F49" i="2"/>
  <c r="G53" i="2"/>
  <c r="F53" i="2"/>
  <c r="F54" i="2"/>
  <c r="G54" i="2"/>
  <c r="G55" i="2"/>
  <c r="F55" i="2"/>
  <c r="F56" i="2"/>
  <c r="G56" i="2"/>
  <c r="G57" i="2"/>
  <c r="F57" i="2"/>
  <c r="G58" i="2"/>
  <c r="F58" i="2"/>
  <c r="F59" i="2"/>
  <c r="G59" i="2"/>
  <c r="G60" i="2"/>
  <c r="F60" i="2"/>
  <c r="F61" i="2"/>
  <c r="G61" i="2"/>
  <c r="G62" i="2"/>
  <c r="F62" i="2"/>
  <c r="F63" i="2"/>
  <c r="G63" i="2"/>
  <c r="F65" i="2"/>
  <c r="G65" i="2"/>
  <c r="F69" i="2"/>
  <c r="G69" i="2"/>
  <c r="I52" i="2"/>
  <c r="H52" i="2"/>
  <c r="J59" i="2"/>
  <c r="K59" i="2"/>
  <c r="K60" i="2"/>
  <c r="J60" i="2"/>
  <c r="J61" i="2"/>
  <c r="K61" i="2"/>
  <c r="K62" i="2"/>
  <c r="J62" i="2"/>
  <c r="J63" i="2"/>
  <c r="K63" i="2"/>
  <c r="J65" i="2"/>
  <c r="K65" i="2"/>
  <c r="J69" i="2"/>
  <c r="K69" i="2"/>
  <c r="V66" i="2"/>
  <c r="H54" i="2"/>
  <c r="I54" i="2"/>
  <c r="I55" i="2"/>
  <c r="H55" i="2"/>
  <c r="H56" i="2"/>
  <c r="I56" i="2"/>
  <c r="I57" i="2"/>
  <c r="H57" i="2"/>
  <c r="I58" i="2"/>
  <c r="H58" i="2"/>
  <c r="H59" i="2"/>
  <c r="I59" i="2"/>
  <c r="I60" i="2"/>
  <c r="H60" i="2"/>
  <c r="H61" i="2"/>
  <c r="I61" i="2"/>
  <c r="I62" i="2"/>
  <c r="H62" i="2"/>
  <c r="H63" i="2"/>
  <c r="I63" i="2"/>
  <c r="H65" i="2"/>
  <c r="I65" i="2"/>
  <c r="H69" i="2"/>
  <c r="I69" i="2"/>
  <c r="K53" i="2"/>
  <c r="J53" i="2"/>
  <c r="J54" i="2"/>
  <c r="K54" i="2"/>
  <c r="K55" i="2"/>
  <c r="J55" i="2"/>
  <c r="J56" i="2"/>
  <c r="K56" i="2"/>
  <c r="K57" i="2"/>
  <c r="J57" i="2"/>
  <c r="V49" i="2"/>
  <c r="W52" i="2"/>
  <c r="V52" i="2"/>
  <c r="W53" i="2"/>
  <c r="V53" i="2"/>
  <c r="V54" i="2"/>
  <c r="W54" i="2"/>
  <c r="W55" i="2"/>
  <c r="V55" i="2"/>
  <c r="V56" i="2"/>
  <c r="W56" i="2"/>
  <c r="V57" i="2"/>
  <c r="W57" i="2"/>
  <c r="W58" i="2"/>
  <c r="V58" i="2"/>
  <c r="V59" i="2"/>
  <c r="W59" i="2"/>
  <c r="W60" i="2"/>
  <c r="V60" i="2"/>
  <c r="V61" i="2"/>
  <c r="W61" i="2"/>
  <c r="W62" i="2"/>
  <c r="V62" i="2"/>
  <c r="V63" i="2"/>
  <c r="W63" i="2"/>
  <c r="V65" i="2"/>
  <c r="W65" i="2"/>
  <c r="V69" i="2"/>
  <c r="W69" i="2"/>
  <c r="H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U47" i="2"/>
  <c r="T47" i="2"/>
  <c r="S47" i="2"/>
  <c r="R47" i="2"/>
  <c r="Q47" i="2"/>
  <c r="P47" i="2"/>
  <c r="O47" i="2"/>
  <c r="N47" i="2"/>
  <c r="M47" i="2"/>
  <c r="L47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U43" i="2"/>
  <c r="T43" i="2"/>
  <c r="S43" i="2"/>
  <c r="R43" i="2"/>
  <c r="Q43" i="2"/>
  <c r="P43" i="2"/>
  <c r="O43" i="2"/>
  <c r="N43" i="2"/>
  <c r="M43" i="2"/>
  <c r="L43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U41" i="2"/>
  <c r="T41" i="2"/>
  <c r="S41" i="2"/>
  <c r="R41" i="2"/>
  <c r="Q41" i="2"/>
  <c r="P41" i="2"/>
  <c r="O41" i="2"/>
  <c r="N41" i="2"/>
  <c r="M41" i="2"/>
  <c r="L41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U40" i="2"/>
  <c r="T40" i="2"/>
  <c r="S40" i="2"/>
  <c r="R40" i="2"/>
  <c r="Q40" i="2"/>
  <c r="P40" i="2"/>
  <c r="O40" i="2"/>
  <c r="N40" i="2"/>
  <c r="M40" i="2"/>
  <c r="L40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U39" i="2"/>
  <c r="T39" i="2"/>
  <c r="S39" i="2"/>
  <c r="R39" i="2"/>
  <c r="Q39" i="2"/>
  <c r="P39" i="2"/>
  <c r="O39" i="2"/>
  <c r="N39" i="2"/>
  <c r="M39" i="2"/>
  <c r="L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U38" i="2"/>
  <c r="T38" i="2"/>
  <c r="S38" i="2"/>
  <c r="R38" i="2"/>
  <c r="Q38" i="2"/>
  <c r="P38" i="2"/>
  <c r="O38" i="2"/>
  <c r="N38" i="2"/>
  <c r="M38" i="2"/>
  <c r="L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U37" i="2"/>
  <c r="T37" i="2"/>
  <c r="S37" i="2"/>
  <c r="R37" i="2"/>
  <c r="Q37" i="2"/>
  <c r="P37" i="2"/>
  <c r="O37" i="2"/>
  <c r="N37" i="2"/>
  <c r="M37" i="2"/>
  <c r="L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U36" i="2"/>
  <c r="T36" i="2"/>
  <c r="S36" i="2"/>
  <c r="R36" i="2"/>
  <c r="Q36" i="2"/>
  <c r="P36" i="2"/>
  <c r="O36" i="2"/>
  <c r="N36" i="2"/>
  <c r="M36" i="2"/>
  <c r="L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U35" i="2"/>
  <c r="T35" i="2"/>
  <c r="S35" i="2"/>
  <c r="R35" i="2"/>
  <c r="Q35" i="2"/>
  <c r="P35" i="2"/>
  <c r="O35" i="2"/>
  <c r="N35" i="2"/>
  <c r="M35" i="2"/>
  <c r="L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U34" i="2"/>
  <c r="T34" i="2"/>
  <c r="S34" i="2"/>
  <c r="R34" i="2"/>
  <c r="Q34" i="2"/>
  <c r="P34" i="2"/>
  <c r="O34" i="2"/>
  <c r="N34" i="2"/>
  <c r="M34" i="2"/>
  <c r="L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U33" i="2"/>
  <c r="T33" i="2"/>
  <c r="S33" i="2"/>
  <c r="R33" i="2"/>
  <c r="Q33" i="2"/>
  <c r="P33" i="2"/>
  <c r="O33" i="2"/>
  <c r="N33" i="2"/>
  <c r="M33" i="2"/>
  <c r="L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U32" i="2"/>
  <c r="T32" i="2"/>
  <c r="S32" i="2"/>
  <c r="R32" i="2"/>
  <c r="Q32" i="2"/>
  <c r="P32" i="2"/>
  <c r="O32" i="2"/>
  <c r="N32" i="2"/>
  <c r="M32" i="2"/>
  <c r="L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U31" i="2"/>
  <c r="T31" i="2"/>
  <c r="S31" i="2"/>
  <c r="R31" i="2"/>
  <c r="Q31" i="2"/>
  <c r="P31" i="2"/>
  <c r="O31" i="2"/>
  <c r="N31" i="2"/>
  <c r="M31" i="2"/>
  <c r="L31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U30" i="2"/>
  <c r="T30" i="2"/>
  <c r="S30" i="2"/>
  <c r="R30" i="2"/>
  <c r="Q30" i="2"/>
  <c r="P30" i="2"/>
  <c r="O30" i="2"/>
  <c r="N30" i="2"/>
  <c r="M30" i="2"/>
  <c r="L30" i="2"/>
  <c r="AP27" i="2"/>
  <c r="AN27" i="2"/>
  <c r="AL27" i="2"/>
  <c r="AJ27" i="2"/>
  <c r="AF27" i="2"/>
  <c r="AD27" i="2"/>
  <c r="AB27" i="2"/>
  <c r="Z27" i="2"/>
  <c r="X27" i="2"/>
  <c r="R27" i="2"/>
  <c r="P27" i="2"/>
  <c r="N27" i="2"/>
  <c r="AW68" i="2" l="1"/>
  <c r="AZ68" i="2"/>
  <c r="M52" i="2"/>
  <c r="L52" i="2"/>
  <c r="O52" i="2"/>
  <c r="N52" i="2"/>
  <c r="S52" i="2"/>
  <c r="R52" i="2"/>
  <c r="Y52" i="2"/>
  <c r="X52" i="2"/>
  <c r="AC52" i="2"/>
  <c r="AB52" i="2"/>
  <c r="AE52" i="2"/>
  <c r="AD52" i="2"/>
  <c r="AI52" i="2"/>
  <c r="AH52" i="2"/>
  <c r="AM52" i="2"/>
  <c r="AL52" i="2"/>
  <c r="AQ52" i="2"/>
  <c r="AP52" i="2"/>
  <c r="O53" i="2"/>
  <c r="N53" i="2"/>
  <c r="S53" i="2"/>
  <c r="R53" i="2"/>
  <c r="Y53" i="2"/>
  <c r="X53" i="2"/>
  <c r="AC53" i="2"/>
  <c r="AB53" i="2"/>
  <c r="AP67" i="2"/>
  <c r="AP66" i="2"/>
  <c r="AN67" i="2"/>
  <c r="AN66" i="2"/>
  <c r="Q52" i="2"/>
  <c r="P52" i="2"/>
  <c r="U52" i="2"/>
  <c r="T52" i="2"/>
  <c r="AA52" i="2"/>
  <c r="Z52" i="2"/>
  <c r="AG52" i="2"/>
  <c r="AF52" i="2"/>
  <c r="AK52" i="2"/>
  <c r="AJ52" i="2"/>
  <c r="AO52" i="2"/>
  <c r="AN52" i="2"/>
  <c r="M53" i="2"/>
  <c r="L53" i="2"/>
  <c r="Q53" i="2"/>
  <c r="P53" i="2"/>
  <c r="U53" i="2"/>
  <c r="T53" i="2"/>
  <c r="AA53" i="2"/>
  <c r="Z53" i="2"/>
  <c r="AE53" i="2"/>
  <c r="AD53" i="2"/>
  <c r="AG53" i="2"/>
  <c r="AF53" i="2"/>
  <c r="AI53" i="2"/>
  <c r="AH53" i="2"/>
  <c r="AK53" i="2"/>
  <c r="AJ53" i="2"/>
  <c r="AM53" i="2"/>
  <c r="AL53" i="2"/>
  <c r="AO53" i="2"/>
  <c r="AN53" i="2"/>
  <c r="AQ53" i="2"/>
  <c r="AP53" i="2"/>
  <c r="L54" i="2"/>
  <c r="M54" i="2"/>
  <c r="N54" i="2"/>
  <c r="O54" i="2"/>
  <c r="P54" i="2"/>
  <c r="Q54" i="2"/>
  <c r="R54" i="2"/>
  <c r="S54" i="2"/>
  <c r="T54" i="2"/>
  <c r="U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M55" i="2"/>
  <c r="L55" i="2"/>
  <c r="O55" i="2"/>
  <c r="N55" i="2"/>
  <c r="Q55" i="2"/>
  <c r="P55" i="2"/>
  <c r="S55" i="2"/>
  <c r="R55" i="2"/>
  <c r="U55" i="2"/>
  <c r="T55" i="2"/>
  <c r="Y55" i="2"/>
  <c r="X55" i="2"/>
  <c r="AA55" i="2"/>
  <c r="Z55" i="2"/>
  <c r="AC55" i="2"/>
  <c r="AB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R57" i="2"/>
  <c r="S57" i="2"/>
  <c r="T57" i="2"/>
  <c r="U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M58" i="2"/>
  <c r="L58" i="2"/>
  <c r="O58" i="2"/>
  <c r="N58" i="2"/>
  <c r="Q58" i="2"/>
  <c r="P58" i="2"/>
  <c r="S58" i="2"/>
  <c r="R58" i="2"/>
  <c r="U58" i="2"/>
  <c r="T58" i="2"/>
  <c r="Y58" i="2"/>
  <c r="X58" i="2"/>
  <c r="AA58" i="2"/>
  <c r="Z58" i="2"/>
  <c r="AC58" i="2"/>
  <c r="AB58" i="2"/>
  <c r="AE58" i="2"/>
  <c r="AD58" i="2"/>
  <c r="AG58" i="2"/>
  <c r="AF58" i="2"/>
  <c r="AI58" i="2"/>
  <c r="AH58" i="2"/>
  <c r="AK58" i="2"/>
  <c r="AJ58" i="2"/>
  <c r="AM58" i="2"/>
  <c r="AL58" i="2"/>
  <c r="AO58" i="2"/>
  <c r="AN58" i="2"/>
  <c r="AQ58" i="2"/>
  <c r="AP58" i="2"/>
  <c r="L59" i="2"/>
  <c r="M59" i="2"/>
  <c r="N59" i="2"/>
  <c r="O59" i="2"/>
  <c r="P59" i="2"/>
  <c r="Q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L69" i="2"/>
  <c r="M69" i="2"/>
  <c r="N69" i="2"/>
  <c r="O69" i="2"/>
  <c r="P69" i="2"/>
  <c r="Q69" i="2"/>
  <c r="R69" i="2"/>
  <c r="S69" i="2"/>
  <c r="T69" i="2"/>
  <c r="U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N49" i="2"/>
  <c r="X49" i="2"/>
  <c r="AF49" i="2"/>
  <c r="AN49" i="2"/>
  <c r="R49" i="2"/>
  <c r="AB49" i="2"/>
  <c r="AJ49" i="2"/>
  <c r="AH49" i="2"/>
  <c r="AL49" i="2"/>
  <c r="L49" i="2"/>
  <c r="Z49" i="2"/>
  <c r="AD49" i="2"/>
  <c r="AP49" i="2"/>
  <c r="T49" i="2"/>
  <c r="P49" i="2"/>
  <c r="AV53" i="2" l="1"/>
  <c r="AZ53" i="2" s="1"/>
  <c r="AU52" i="2"/>
  <c r="AY52" i="2" s="1"/>
  <c r="AW52" i="2" s="1"/>
  <c r="AU53" i="2"/>
  <c r="AV65" i="2"/>
  <c r="AZ65" i="2" s="1"/>
  <c r="AX65" i="2" s="1"/>
  <c r="AU58" i="2"/>
  <c r="AY58" i="2" s="1"/>
  <c r="AW58" i="2" s="1"/>
  <c r="AV54" i="2"/>
  <c r="AZ54" i="2" s="1"/>
  <c r="AX54" i="2" s="1"/>
  <c r="AU65" i="2"/>
  <c r="AY65" i="2" s="1"/>
  <c r="AW65" i="2" s="1"/>
  <c r="AV62" i="2"/>
  <c r="AZ62" i="2" s="1"/>
  <c r="AX62" i="2" s="1"/>
  <c r="AV60" i="2"/>
  <c r="AZ60" i="2" s="1"/>
  <c r="AX60" i="2" s="1"/>
  <c r="AV58" i="2"/>
  <c r="AZ58" i="2" s="1"/>
  <c r="AX58" i="2" s="1"/>
  <c r="AU56" i="2"/>
  <c r="AY56" i="2" s="1"/>
  <c r="AW56" i="2" s="1"/>
  <c r="AU54" i="2"/>
  <c r="AY54" i="2" s="1"/>
  <c r="AW54" i="2" s="1"/>
  <c r="AV69" i="2"/>
  <c r="AZ69" i="2" s="1"/>
  <c r="AX69" i="2" s="1"/>
  <c r="AV63" i="2"/>
  <c r="AZ63" i="2" s="1"/>
  <c r="AX63" i="2" s="1"/>
  <c r="AV61" i="2"/>
  <c r="AZ61" i="2" s="1"/>
  <c r="AX61" i="2" s="1"/>
  <c r="AV59" i="2"/>
  <c r="AZ59" i="2" s="1"/>
  <c r="AX59" i="2" s="1"/>
  <c r="AU57" i="2"/>
  <c r="AY57" i="2" s="1"/>
  <c r="AW57" i="2" s="1"/>
  <c r="AU55" i="2"/>
  <c r="AY55" i="2" s="1"/>
  <c r="AW55" i="2" s="1"/>
  <c r="AU62" i="2"/>
  <c r="AY62" i="2" s="1"/>
  <c r="AW62" i="2" s="1"/>
  <c r="AU60" i="2"/>
  <c r="AY60" i="2" s="1"/>
  <c r="AW60" i="2" s="1"/>
  <c r="AV56" i="2"/>
  <c r="AZ56" i="2" s="1"/>
  <c r="AX56" i="2" s="1"/>
  <c r="AU69" i="2"/>
  <c r="AY69" i="2" s="1"/>
  <c r="AW69" i="2" s="1"/>
  <c r="AU63" i="2"/>
  <c r="AY63" i="2" s="1"/>
  <c r="AW63" i="2" s="1"/>
  <c r="AU61" i="2"/>
  <c r="AY61" i="2" s="1"/>
  <c r="AW61" i="2" s="1"/>
  <c r="AU59" i="2"/>
  <c r="AY59" i="2" s="1"/>
  <c r="AW59" i="2" s="1"/>
  <c r="AV57" i="2"/>
  <c r="AZ57" i="2" s="1"/>
  <c r="AX57" i="2" s="1"/>
  <c r="AV55" i="2"/>
  <c r="AZ55" i="2" s="1"/>
  <c r="AX55" i="2" s="1"/>
  <c r="AU66" i="2"/>
  <c r="AY66" i="2" s="1"/>
  <c r="AW66" i="2" s="1"/>
  <c r="AU67" i="2"/>
  <c r="AY67" i="2" s="1"/>
  <c r="AW67" i="2" s="1"/>
  <c r="Q21" i="3" s="1"/>
  <c r="AV52" i="2"/>
  <c r="AY53" i="2"/>
  <c r="AW53" i="2" s="1"/>
  <c r="AX53" i="2" l="1"/>
  <c r="Q7" i="3" s="1"/>
  <c r="Q14" i="3"/>
  <c r="Q13" i="3"/>
  <c r="Q15" i="3"/>
  <c r="Q12" i="3"/>
  <c r="Q8" i="3"/>
  <c r="Q10" i="3"/>
  <c r="Q9" i="3"/>
  <c r="Q20" i="3"/>
  <c r="Q11" i="3"/>
  <c r="Q16" i="3"/>
  <c r="Q17" i="3"/>
  <c r="Q19" i="3"/>
  <c r="AZ52" i="2"/>
  <c r="AX52" i="2" s="1"/>
  <c r="Q6" i="3" s="1"/>
  <c r="K22" i="3" l="1"/>
  <c r="K24" i="3"/>
  <c r="K13" i="3"/>
  <c r="K7" i="3"/>
  <c r="K12" i="3"/>
  <c r="K9" i="3"/>
  <c r="K21" i="3"/>
  <c r="K25" i="3"/>
  <c r="K10" i="3"/>
  <c r="K23" i="3"/>
  <c r="K20" i="3"/>
  <c r="K26" i="3"/>
  <c r="K14" i="3"/>
  <c r="K30" i="3"/>
  <c r="K11" i="3"/>
  <c r="K19" i="3"/>
  <c r="K27" i="3"/>
  <c r="K29" i="3" l="1"/>
  <c r="K28" i="3"/>
  <c r="K31" i="3"/>
  <c r="K8" i="3"/>
  <c r="H13" i="3" l="1"/>
  <c r="F13" i="3"/>
  <c r="H14" i="3"/>
  <c r="E13" i="3" l="1"/>
  <c r="E10" i="3"/>
  <c r="J31" i="3"/>
  <c r="E30" i="3"/>
  <c r="J15" i="3"/>
  <c r="I17" i="3"/>
  <c r="K17" i="3" s="1"/>
  <c r="G15" i="3"/>
  <c r="H25" i="3"/>
  <c r="E17" i="3"/>
  <c r="H12" i="3"/>
  <c r="J28" i="3"/>
  <c r="E22" i="3"/>
  <c r="H27" i="3"/>
  <c r="E15" i="3"/>
  <c r="H26" i="3"/>
  <c r="H15" i="3"/>
  <c r="H7" i="3"/>
  <c r="H9" i="3"/>
  <c r="M14" i="3"/>
  <c r="P14" i="3"/>
  <c r="H24" i="3"/>
  <c r="H17" i="3"/>
  <c r="E16" i="3"/>
  <c r="E11" i="3"/>
  <c r="H10" i="3"/>
  <c r="J26" i="3"/>
  <c r="E14" i="3"/>
  <c r="H29" i="3"/>
  <c r="E7" i="3"/>
  <c r="G16" i="3"/>
  <c r="E23" i="3"/>
  <c r="M13" i="3"/>
  <c r="P13" i="3"/>
  <c r="H28" i="3"/>
  <c r="E8" i="3"/>
  <c r="G29" i="3"/>
  <c r="E19" i="3"/>
  <c r="F14" i="3"/>
  <c r="H31" i="3"/>
  <c r="E28" i="3"/>
  <c r="E20" i="3"/>
  <c r="H16" i="3"/>
  <c r="N13" i="3"/>
  <c r="N14" i="3"/>
  <c r="P16" i="3" l="1"/>
  <c r="O14" i="3"/>
  <c r="O13" i="3"/>
  <c r="P31" i="3"/>
  <c r="M31" i="3"/>
  <c r="F17" i="3"/>
  <c r="G27" i="3"/>
  <c r="J17" i="3"/>
  <c r="P23" i="3"/>
  <c r="M23" i="3"/>
  <c r="M24" i="3"/>
  <c r="P24" i="3"/>
  <c r="F7" i="3"/>
  <c r="G31" i="3"/>
  <c r="F23" i="3"/>
  <c r="M22" i="3"/>
  <c r="P22" i="3"/>
  <c r="I16" i="3"/>
  <c r="K16" i="3" s="1"/>
  <c r="P20" i="3"/>
  <c r="M20" i="3"/>
  <c r="H6" i="3"/>
  <c r="F15" i="3"/>
  <c r="E26" i="3"/>
  <c r="F12" i="3"/>
  <c r="J16" i="3"/>
  <c r="F27" i="3"/>
  <c r="J27" i="3"/>
  <c r="E29" i="3"/>
  <c r="F16" i="3"/>
  <c r="E9" i="3"/>
  <c r="E24" i="3"/>
  <c r="E21" i="3"/>
  <c r="F10" i="3"/>
  <c r="F31" i="3"/>
  <c r="F29" i="3"/>
  <c r="H30" i="3"/>
  <c r="I15" i="3"/>
  <c r="K15" i="3" s="1"/>
  <c r="M28" i="3"/>
  <c r="P28" i="3"/>
  <c r="P11" i="3"/>
  <c r="M11" i="3"/>
  <c r="E31" i="3"/>
  <c r="G17" i="3"/>
  <c r="P19" i="3"/>
  <c r="M19" i="3"/>
  <c r="M8" i="3"/>
  <c r="P8" i="3"/>
  <c r="J29" i="3"/>
  <c r="E12" i="3"/>
  <c r="P9" i="3"/>
  <c r="M9" i="3"/>
  <c r="M7" i="3"/>
  <c r="P7" i="3"/>
  <c r="E25" i="3"/>
  <c r="E27" i="3"/>
  <c r="G23" i="3"/>
  <c r="J30" i="3"/>
  <c r="N30" i="3"/>
  <c r="N16" i="3"/>
  <c r="N25" i="3"/>
  <c r="N6" i="3"/>
  <c r="N11" i="3"/>
  <c r="N31" i="3"/>
  <c r="N15" i="3"/>
  <c r="N10" i="3"/>
  <c r="N19" i="3"/>
  <c r="N21" i="3"/>
  <c r="N28" i="3"/>
  <c r="N9" i="3"/>
  <c r="N8" i="3"/>
  <c r="N22" i="3"/>
  <c r="N26" i="3" l="1"/>
  <c r="M16" i="3"/>
  <c r="O19" i="3"/>
  <c r="O11" i="3"/>
  <c r="O22" i="3"/>
  <c r="O16" i="3"/>
  <c r="O9" i="3"/>
  <c r="O8" i="3"/>
  <c r="O31" i="3"/>
  <c r="O28" i="3"/>
  <c r="K6" i="3"/>
  <c r="E6" i="3"/>
  <c r="P10" i="3"/>
  <c r="M10" i="3"/>
  <c r="O10" i="3" s="1"/>
  <c r="P29" i="3"/>
  <c r="M29" i="3"/>
  <c r="P25" i="3"/>
  <c r="M25" i="3"/>
  <c r="O25" i="3" s="1"/>
  <c r="P30" i="3"/>
  <c r="M30" i="3"/>
  <c r="O30" i="3" s="1"/>
  <c r="M26" i="3"/>
  <c r="O26" i="3" s="1"/>
  <c r="P26" i="3"/>
  <c r="M15" i="3"/>
  <c r="O15" i="3" s="1"/>
  <c r="P15" i="3"/>
  <c r="P27" i="3"/>
  <c r="M27" i="3"/>
  <c r="P17" i="3"/>
  <c r="M17" i="3"/>
  <c r="M21" i="3"/>
  <c r="O21" i="3" s="1"/>
  <c r="P21" i="3"/>
  <c r="P6" i="3"/>
  <c r="M6" i="3"/>
  <c r="O6" i="3" s="1"/>
  <c r="M12" i="3"/>
  <c r="P12" i="3"/>
  <c r="N24" i="3"/>
  <c r="O24" i="3" s="1"/>
  <c r="N23" i="3"/>
  <c r="O23" i="3" s="1"/>
  <c r="N7" i="3"/>
  <c r="O7" i="3" s="1"/>
  <c r="N29" i="3"/>
  <c r="N17" i="3"/>
  <c r="N27" i="3"/>
  <c r="N20" i="3"/>
  <c r="O20" i="3" s="1"/>
  <c r="N12" i="3"/>
  <c r="O12" i="3" l="1"/>
  <c r="O17" i="3"/>
  <c r="O29" i="3"/>
  <c r="O27" i="3"/>
</calcChain>
</file>

<file path=xl/sharedStrings.xml><?xml version="1.0" encoding="utf-8"?>
<sst xmlns="http://schemas.openxmlformats.org/spreadsheetml/2006/main" count="277" uniqueCount="97">
  <si>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</si>
  <si>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</si>
  <si>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</si>
  <si>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</si>
  <si>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</si>
  <si>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</si>
  <si>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</si>
  <si>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</si>
  <si>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</si>
  <si>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</si>
  <si>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</si>
  <si>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</si>
  <si>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</si>
  <si>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</si>
  <si>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</si>
  <si>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</si>
  <si>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</si>
  <si>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</si>
  <si>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</si>
  <si>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</si>
  <si>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</si>
  <si>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</si>
  <si>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</si>
  <si>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</si>
  <si>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</si>
  <si>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</si>
  <si>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HV Sub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</si>
  <si>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</si>
  <si>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</si>
  <si>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</si>
  <si>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</si>
  <si>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</si>
  <si>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</si>
  <si>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</si>
  <si>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</si>
  <si>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</si>
  <si>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</si>
  <si>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</si>
  <si>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</si>
  <si>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</si>
  <si>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</si>
  <si>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</si>
  <si>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</si>
  <si>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</si>
  <si>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</si>
  <si>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</si>
  <si>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</si>
  <si>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</si>
  <si>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</si>
  <si>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</si>
  <si>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</si>
  <si>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</si>
  <si>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</si>
  <si>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</si>
  <si>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</si>
  <si>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</si>
  <si>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</si>
  <si>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</si>
  <si>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</si>
  <si>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</si>
  <si>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</si>
  <si>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</si>
  <si>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</si>
  <si>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</si>
  <si>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</si>
  <si>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</si>
  <si>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</si>
  <si>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</si>
  <si>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</si>
  <si>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</si>
  <si>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</si>
  <si>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</si>
  <si>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</si>
  <si>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</si>
  <si>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</si>
  <si>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</si>
  <si>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</si>
  <si>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</si>
  <si>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</si>
  <si>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</si>
  <si>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</si>
  <si>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</si>
  <si>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</si>
  <si>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</si>
  <si>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>Updated to reflect latest data</t>
  </si>
  <si>
    <t>Updated to reflect latest NGC Exit Forecast</t>
  </si>
  <si>
    <t>No change</t>
  </si>
  <si>
    <t>Changes due to issue of Model version with DCP130</t>
  </si>
  <si>
    <t>DNO : South Wales</t>
  </si>
  <si>
    <t/>
  </si>
  <si>
    <t>Check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</si>
  <si>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</si>
  <si>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</si>
  <si>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</si>
  <si>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</si>
  <si>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</si>
  <si>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versus CDCM Apr14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</si>
</sst>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_(?,???,??0.00_);[Red]\(?,???,??0.00\);_(?,???,???.??_)"/>
    <numFmt numFmtId="169" formatCode="#,##0.00;[Red]\(#,##0.00\)"/>
    <numFmt numFmtId="170" formatCode="&quot;£&quot;#,##0.00;[Red]\(&quot;£&quot;#,##0.00\)"/>
    <numFmt numFmtId="171" formatCode="0.0%;[Red]\(0.0%\)"/>
  </numFmts>
  <fonts count="23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0" borderId="0" xfId="1" applyFont="1"/>
    <xf numFmtId="0" fontId="4" fillId="3" borderId="0" xfId="1" applyFont="1" applyFill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164" fontId="2" fillId="4" borderId="1" xfId="2" applyNumberFormat="1" applyFont="1" applyFill="1" applyBorder="1" applyAlignment="1">
      <alignment horizontal="center" vertical="center"/>
    </xf>
    <xf numFmtId="165" fontId="2" fillId="4" borderId="2" xfId="2" applyNumberFormat="1" applyFont="1" applyFill="1" applyBorder="1"/>
    <xf numFmtId="164" fontId="2" fillId="4" borderId="5" xfId="2" applyNumberFormat="1" applyFont="1" applyFill="1" applyBorder="1" applyAlignment="1">
      <alignment horizontal="center" vertical="center"/>
    </xf>
    <xf numFmtId="165" fontId="2" fillId="4" borderId="6" xfId="2" applyNumberFormat="1" applyFont="1" applyFill="1" applyBorder="1"/>
    <xf numFmtId="164" fontId="2" fillId="4" borderId="3" xfId="2" applyNumberFormat="1" applyFont="1" applyFill="1" applyBorder="1" applyAlignment="1">
      <alignment horizontal="center" vertical="center"/>
    </xf>
    <xf numFmtId="165" fontId="2" fillId="4" borderId="4" xfId="2" applyNumberFormat="1" applyFont="1" applyFill="1" applyBorder="1"/>
    <xf numFmtId="0" fontId="5" fillId="3" borderId="0" xfId="2" applyFont="1" applyFill="1" applyAlignment="1">
      <alignment horizontal="center" vertical="center"/>
    </xf>
    <xf numFmtId="165" fontId="2" fillId="6" borderId="2" xfId="2" applyNumberFormat="1" applyFont="1" applyFill="1" applyBorder="1" applyAlignment="1">
      <alignment horizontal="center" vertical="center"/>
    </xf>
    <xf numFmtId="166" fontId="2" fillId="6" borderId="1" xfId="2" applyNumberFormat="1" applyFont="1" applyFill="1" applyBorder="1" applyAlignment="1">
      <alignment horizontal="center" vertical="center"/>
    </xf>
    <xf numFmtId="165" fontId="2" fillId="6" borderId="6" xfId="2" applyNumberFormat="1" applyFont="1" applyFill="1" applyBorder="1" applyAlignment="1">
      <alignment horizontal="center" vertical="center"/>
    </xf>
    <xf numFmtId="166" fontId="2" fillId="6" borderId="5" xfId="2" applyNumberFormat="1" applyFont="1" applyFill="1" applyBorder="1" applyAlignment="1">
      <alignment horizontal="center" vertical="center"/>
    </xf>
    <xf numFmtId="165" fontId="2" fillId="6" borderId="4" xfId="2" applyNumberFormat="1" applyFont="1" applyFill="1" applyBorder="1" applyAlignment="1">
      <alignment horizontal="center" vertical="center"/>
    </xf>
    <xf numFmtId="166" fontId="2" fillId="6" borderId="3" xfId="2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3" fillId="2" borderId="7" xfId="2" applyFont="1" applyFill="1" applyBorder="1" applyAlignment="1">
      <alignment vertical="center"/>
    </xf>
    <xf numFmtId="0" fontId="2" fillId="0" borderId="8" xfId="1" applyFont="1" applyBorder="1"/>
    <xf numFmtId="166" fontId="2" fillId="7" borderId="1" xfId="2" applyNumberFormat="1" applyFont="1" applyFill="1" applyBorder="1" applyAlignment="1">
      <alignment horizontal="center" vertical="center"/>
    </xf>
    <xf numFmtId="166" fontId="2" fillId="7" borderId="5" xfId="2" applyNumberFormat="1" applyFont="1" applyFill="1" applyBorder="1" applyAlignment="1">
      <alignment horizontal="center" vertical="center"/>
    </xf>
    <xf numFmtId="166" fontId="2" fillId="7" borderId="3" xfId="2" applyNumberFormat="1" applyFont="1" applyFill="1" applyBorder="1" applyAlignment="1">
      <alignment horizontal="center" vertical="center"/>
    </xf>
    <xf numFmtId="166" fontId="2" fillId="13" borderId="1" xfId="2" applyNumberFormat="1" applyFont="1" applyFill="1" applyBorder="1" applyAlignment="1">
      <alignment horizontal="center" vertical="center"/>
    </xf>
    <xf numFmtId="165" fontId="2" fillId="13" borderId="2" xfId="2" applyNumberFormat="1" applyFont="1" applyFill="1" applyBorder="1" applyAlignment="1">
      <alignment horizontal="center" vertical="center"/>
    </xf>
    <xf numFmtId="166" fontId="2" fillId="13" borderId="5" xfId="2" applyNumberFormat="1" applyFont="1" applyFill="1" applyBorder="1" applyAlignment="1">
      <alignment horizontal="center" vertical="center"/>
    </xf>
    <xf numFmtId="165" fontId="2" fillId="13" borderId="6" xfId="2" applyNumberFormat="1" applyFont="1" applyFill="1" applyBorder="1" applyAlignment="1">
      <alignment horizontal="center" vertical="center"/>
    </xf>
    <xf numFmtId="166" fontId="2" fillId="13" borderId="3" xfId="2" applyNumberFormat="1" applyFont="1" applyFill="1" applyBorder="1" applyAlignment="1">
      <alignment horizontal="center" vertical="center"/>
    </xf>
    <xf numFmtId="165" fontId="2" fillId="13" borderId="4" xfId="2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6" applyFont="1" applyAlignment="1" applyProtection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8" fillId="0" borderId="0" xfId="0" applyFont="1"/>
    <xf numFmtId="0" fontId="11" fillId="0" borderId="0" xfId="2" applyFont="1" applyFill="1" applyBorder="1" applyAlignment="1">
      <alignment vertical="center"/>
    </xf>
    <xf numFmtId="0" fontId="16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20" fillId="0" borderId="0" xfId="2" applyFont="1" applyFill="1" applyBorder="1" applyAlignment="1">
      <alignment horizontal="center" vertical="center"/>
    </xf>
    <xf numFmtId="0" fontId="21" fillId="2" borderId="7" xfId="2" applyFont="1" applyFill="1" applyBorder="1" applyAlignment="1" applyProtection="1">
      <alignment vertical="center" wrapText="1"/>
      <protection locked="0"/>
    </xf>
    <xf numFmtId="4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5" fillId="5" borderId="7" xfId="2" applyNumberFormat="1" applyFont="1" applyFill="1" applyBorder="1" applyAlignment="1" applyProtection="1">
      <alignment horizontal="center" vertical="center" wrapText="1"/>
      <protection locked="0"/>
    </xf>
    <xf numFmtId="168" fontId="11" fillId="11" borderId="7" xfId="2" applyNumberFormat="1" applyFont="1" applyFill="1" applyBorder="1" applyAlignment="1" applyProtection="1">
      <alignment horizontal="center" vertical="center"/>
      <protection locked="0"/>
    </xf>
    <xf numFmtId="0" fontId="11" fillId="10" borderId="7" xfId="2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/>
    <xf numFmtId="165" fontId="2" fillId="0" borderId="0" xfId="1" applyNumberFormat="1" applyFont="1"/>
    <xf numFmtId="0" fontId="21" fillId="2" borderId="7" xfId="2" applyFont="1" applyFill="1" applyBorder="1" applyAlignment="1">
      <alignment horizontal="center" vertical="center" wrapText="1"/>
    </xf>
    <xf numFmtId="167" fontId="11" fillId="11" borderId="7" xfId="2" applyNumberFormat="1" applyFont="1" applyFill="1" applyBorder="1" applyAlignment="1">
      <alignment horizontal="center" vertical="center"/>
    </xf>
    <xf numFmtId="169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171" fontId="22" fillId="4" borderId="7" xfId="2" applyNumberFormat="1" applyFont="1" applyFill="1" applyBorder="1" applyAlignment="1" applyProtection="1">
      <alignment horizontal="center" vertical="center" wrapText="1"/>
      <protection locked="0"/>
    </xf>
    <xf numFmtId="170" fontId="1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4" borderId="7" xfId="2" applyFont="1" applyFill="1" applyBorder="1" applyAlignment="1" applyProtection="1">
      <alignment horizontal="center" vertical="center" wrapText="1"/>
      <protection locked="0"/>
    </xf>
    <xf numFmtId="164" fontId="15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1" fillId="11" borderId="7" xfId="2" applyNumberFormat="1" applyFont="1" applyFill="1" applyBorder="1" applyAlignment="1">
      <alignment horizontal="center" vertical="center"/>
    </xf>
    <xf numFmtId="0" fontId="15" fillId="12" borderId="7" xfId="2" applyFont="1" applyFill="1" applyBorder="1" applyAlignment="1" applyProtection="1">
      <alignment horizontal="center" vertical="center" wrapText="1"/>
      <protection locked="0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164" fontId="2" fillId="13" borderId="9" xfId="1" applyNumberFormat="1" applyFont="1" applyFill="1" applyBorder="1" applyAlignment="1">
      <alignment horizontal="center" vertical="center" wrapText="1"/>
    </xf>
    <xf numFmtId="164" fontId="2" fillId="13" borderId="10" xfId="1" applyNumberFormat="1" applyFont="1" applyFill="1" applyBorder="1" applyAlignment="1">
      <alignment horizontal="center" vertical="center" wrapText="1"/>
    </xf>
    <xf numFmtId="49" fontId="17" fillId="8" borderId="9" xfId="5" applyNumberFormat="1" applyFont="1" applyFill="1" applyBorder="1" applyAlignment="1">
      <alignment horizontal="center" vertical="center" wrapText="1"/>
    </xf>
    <xf numFmtId="49" fontId="17" fillId="8" borderId="11" xfId="5" applyNumberFormat="1" applyFont="1" applyFill="1" applyBorder="1" applyAlignment="1">
      <alignment horizontal="center" vertical="center" wrapText="1"/>
    </xf>
    <xf numFmtId="49" fontId="17" fillId="8" borderId="10" xfId="5" applyNumberFormat="1" applyFont="1" applyFill="1" applyBorder="1" applyAlignment="1">
      <alignment horizontal="center" vertical="center" wrapText="1"/>
    </xf>
    <xf numFmtId="0" fontId="18" fillId="9" borderId="9" xfId="2" applyFont="1" applyFill="1" applyBorder="1" applyAlignment="1">
      <alignment horizontal="center" vertical="center"/>
    </xf>
    <xf numFmtId="0" fontId="18" fillId="9" borderId="11" xfId="2" applyFont="1" applyFill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</cellXfs>
  <cellStyles count="7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DNO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th%20Wales%20Apr13%20CDCM%20DCP130%20Indicitives%20volatility%20mod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Model_SWAE_102_1_April_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outh%20Wales%20Apr13%20CDCM%20DCP130%20Fin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100, 105, 800, 860</v>
          </cell>
          <cell r="C15">
            <v>1</v>
          </cell>
          <cell r="D15">
            <v>3.355</v>
          </cell>
          <cell r="E15">
            <v>0</v>
          </cell>
          <cell r="F15">
            <v>0</v>
          </cell>
          <cell r="G15">
            <v>4.09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 xml:space="preserve">101, 106, 801, 861,  </v>
          </cell>
          <cell r="C16">
            <v>2</v>
          </cell>
          <cell r="D16">
            <v>3.7120000000000002</v>
          </cell>
          <cell r="E16">
            <v>0.26700000000000002</v>
          </cell>
          <cell r="F16">
            <v>0</v>
          </cell>
          <cell r="G16">
            <v>4.09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194, 843</v>
          </cell>
          <cell r="C17">
            <v>2</v>
          </cell>
          <cell r="D17">
            <v>0.28499999999999998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200, 810, 862</v>
          </cell>
          <cell r="C18">
            <v>3</v>
          </cell>
          <cell r="D18">
            <v>2.74</v>
          </cell>
          <cell r="E18">
            <v>0</v>
          </cell>
          <cell r="F18">
            <v>0</v>
          </cell>
          <cell r="G18">
            <v>6.86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201, 811, 863</v>
          </cell>
          <cell r="C19">
            <v>4</v>
          </cell>
          <cell r="D19">
            <v>3.427</v>
          </cell>
          <cell r="E19">
            <v>0.31</v>
          </cell>
          <cell r="F19">
            <v>0</v>
          </cell>
          <cell r="G19">
            <v>6.86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294</v>
          </cell>
          <cell r="C20">
            <v>4</v>
          </cell>
          <cell r="D20">
            <v>0.317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>
            <v>300</v>
          </cell>
          <cell r="C21" t="str">
            <v>5-8</v>
          </cell>
          <cell r="D21">
            <v>3.2730000000000001</v>
          </cell>
          <cell r="E21">
            <v>0.21299999999999999</v>
          </cell>
          <cell r="F21">
            <v>0</v>
          </cell>
          <cell r="G21">
            <v>48.19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>
            <v>344</v>
          </cell>
          <cell r="C22" t="str">
            <v>5-8</v>
          </cell>
          <cell r="D22">
            <v>2.1190000000000002</v>
          </cell>
          <cell r="E22">
            <v>0.13800000000000001</v>
          </cell>
          <cell r="F22">
            <v>0</v>
          </cell>
          <cell r="G22">
            <v>4.1399999999999997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>
            <v>400</v>
          </cell>
          <cell r="C23" t="str">
            <v>5-8</v>
          </cell>
          <cell r="D23">
            <v>2.363</v>
          </cell>
          <cell r="E23">
            <v>0.156</v>
          </cell>
          <cell r="F23">
            <v>0</v>
          </cell>
          <cell r="G23">
            <v>137.80000000000001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>
            <v>300</v>
          </cell>
          <cell r="D24">
            <v>16.457999999999998</v>
          </cell>
          <cell r="E24">
            <v>1.367</v>
          </cell>
          <cell r="F24">
            <v>0.16300000000000001</v>
          </cell>
          <cell r="G24">
            <v>10.66</v>
          </cell>
          <cell r="H24">
            <v>2.74</v>
          </cell>
          <cell r="I24">
            <v>0.55100000000000005</v>
          </cell>
        </row>
        <row r="25">
          <cell r="A25" t="str">
            <v>LV Sub HH Metered</v>
          </cell>
          <cell r="B25">
            <v>344</v>
          </cell>
          <cell r="D25">
            <v>12.451000000000001</v>
          </cell>
          <cell r="E25">
            <v>1.0169999999999999</v>
          </cell>
          <cell r="F25">
            <v>0.122</v>
          </cell>
          <cell r="G25">
            <v>7.7</v>
          </cell>
          <cell r="H25">
            <v>3.2</v>
          </cell>
          <cell r="I25">
            <v>0.48599999999999999</v>
          </cell>
        </row>
        <row r="26">
          <cell r="A26" t="str">
            <v>HV HH Metered</v>
          </cell>
          <cell r="B26">
            <v>400</v>
          </cell>
          <cell r="D26">
            <v>12.468999999999999</v>
          </cell>
          <cell r="E26">
            <v>1.002</v>
          </cell>
          <cell r="F26">
            <v>0.11600000000000001</v>
          </cell>
          <cell r="G26">
            <v>85.89</v>
          </cell>
          <cell r="H26">
            <v>3.24</v>
          </cell>
          <cell r="I26">
            <v>0.38500000000000001</v>
          </cell>
        </row>
        <row r="27">
          <cell r="A27" t="str">
            <v>HV Sub HH Metered</v>
          </cell>
          <cell r="B27">
            <v>444</v>
          </cell>
          <cell r="D27">
            <v>10.56</v>
          </cell>
          <cell r="E27">
            <v>0.84599999999999997</v>
          </cell>
          <cell r="F27">
            <v>0.10100000000000001</v>
          </cell>
          <cell r="G27">
            <v>85.89</v>
          </cell>
          <cell r="H27">
            <v>2.54</v>
          </cell>
          <cell r="I27">
            <v>0.35099999999999998</v>
          </cell>
        </row>
        <row r="28">
          <cell r="A28" t="str">
            <v>NHH UMS category A</v>
          </cell>
          <cell r="B28" t="str">
            <v>TBC</v>
          </cell>
          <cell r="C28">
            <v>8</v>
          </cell>
          <cell r="D28">
            <v>2.6349999999999998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TBC</v>
          </cell>
          <cell r="C29">
            <v>1</v>
          </cell>
          <cell r="D29">
            <v>3.0430000000000001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TBC</v>
          </cell>
          <cell r="C30">
            <v>1</v>
          </cell>
          <cell r="D30">
            <v>4.9790000000000001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TBC</v>
          </cell>
          <cell r="C31">
            <v>1</v>
          </cell>
          <cell r="D31">
            <v>2.3410000000000002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>
            <v>700</v>
          </cell>
          <cell r="D32">
            <v>42.645000000000003</v>
          </cell>
          <cell r="E32">
            <v>2.5459999999999998</v>
          </cell>
          <cell r="F32">
            <v>0.95899999999999996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>
            <v>697</v>
          </cell>
          <cell r="C33">
            <v>8</v>
          </cell>
          <cell r="D33">
            <v>-0.78600000000000003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>
            <v>717</v>
          </cell>
          <cell r="C34">
            <v>8</v>
          </cell>
          <cell r="D34">
            <v>-0.72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>
            <v>697</v>
          </cell>
          <cell r="D35">
            <v>-0.78600000000000003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0.25800000000000001</v>
          </cell>
        </row>
        <row r="36">
          <cell r="A36" t="str">
            <v>LV Generation Non-Intermittent</v>
          </cell>
          <cell r="B36">
            <v>603</v>
          </cell>
          <cell r="D36">
            <v>-6.3390000000000004</v>
          </cell>
          <cell r="E36">
            <v>-0.61199999999999999</v>
          </cell>
          <cell r="F36">
            <v>-0.10199999999999999</v>
          </cell>
          <cell r="G36">
            <v>0</v>
          </cell>
          <cell r="H36">
            <v>0</v>
          </cell>
          <cell r="I36">
            <v>0.25800000000000001</v>
          </cell>
        </row>
        <row r="37">
          <cell r="A37" t="str">
            <v>LV Sub Generation Intermittent</v>
          </cell>
          <cell r="B37">
            <v>602</v>
          </cell>
          <cell r="D37">
            <v>-0.72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0.22500000000000001</v>
          </cell>
        </row>
        <row r="38">
          <cell r="A38" t="str">
            <v>LV Sub Generation Non-Intermittent</v>
          </cell>
          <cell r="B38">
            <v>604</v>
          </cell>
          <cell r="D38">
            <v>-5.8029999999999999</v>
          </cell>
          <cell r="E38">
            <v>-0.56100000000000005</v>
          </cell>
          <cell r="F38">
            <v>-9.6000000000000002E-2</v>
          </cell>
          <cell r="G38">
            <v>0</v>
          </cell>
          <cell r="H38">
            <v>0</v>
          </cell>
          <cell r="I38">
            <v>0.22500000000000001</v>
          </cell>
        </row>
        <row r="39">
          <cell r="A39" t="str">
            <v>HV Generation Intermittent</v>
          </cell>
          <cell r="B39">
            <v>698</v>
          </cell>
          <cell r="D39">
            <v>-0.48599999999999999</v>
          </cell>
          <cell r="E39">
            <v>0</v>
          </cell>
          <cell r="F39">
            <v>0</v>
          </cell>
          <cell r="G39">
            <v>36.92</v>
          </cell>
          <cell r="H39">
            <v>0</v>
          </cell>
          <cell r="I39">
            <v>0.183</v>
          </cell>
        </row>
        <row r="40">
          <cell r="A40" t="str">
            <v>HV Generation Non-Intermittent</v>
          </cell>
          <cell r="B40">
            <v>606</v>
          </cell>
          <cell r="D40">
            <v>-3.8820000000000001</v>
          </cell>
          <cell r="E40">
            <v>-0.375</v>
          </cell>
          <cell r="F40">
            <v>-7.2999999999999995E-2</v>
          </cell>
          <cell r="G40">
            <v>36.92</v>
          </cell>
          <cell r="H40">
            <v>0</v>
          </cell>
          <cell r="I40">
            <v>0.183</v>
          </cell>
        </row>
        <row r="41">
          <cell r="A41" t="str">
            <v>HV Sub Generation Intermittent</v>
          </cell>
          <cell r="B41">
            <v>607</v>
          </cell>
          <cell r="D41">
            <v>-0.48499999999999999</v>
          </cell>
          <cell r="E41">
            <v>0</v>
          </cell>
          <cell r="F41">
            <v>0</v>
          </cell>
          <cell r="G41">
            <v>36.92</v>
          </cell>
          <cell r="H41">
            <v>0</v>
          </cell>
          <cell r="I41">
            <v>0.14499999999999999</v>
          </cell>
        </row>
        <row r="42">
          <cell r="A42" t="str">
            <v>HV Sub Generation Non-Intermittent</v>
          </cell>
          <cell r="B42">
            <v>605</v>
          </cell>
          <cell r="D42">
            <v>-3.87</v>
          </cell>
          <cell r="E42">
            <v>-0.374</v>
          </cell>
          <cell r="F42">
            <v>-7.1999999999999995E-2</v>
          </cell>
          <cell r="G42">
            <v>36.92</v>
          </cell>
          <cell r="H42">
            <v>0</v>
          </cell>
          <cell r="I42">
            <v>0.14499999999999999</v>
          </cell>
        </row>
      </sheetData>
      <sheetData sheetId="20">
        <row r="57">
          <cell r="A57" t="str">
            <v>Domestic Unrestricted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DCM Revenues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Tariffs for WPD South Wales in April 14 (102)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100, 105, 800, 860</v>
          </cell>
          <cell r="C15">
            <v>1</v>
          </cell>
          <cell r="D15">
            <v>3.47</v>
          </cell>
          <cell r="E15">
            <v>0</v>
          </cell>
          <cell r="F15">
            <v>0</v>
          </cell>
          <cell r="G15">
            <v>4.09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 xml:space="preserve">101, 106, 801, 861,  </v>
          </cell>
          <cell r="C16">
            <v>2</v>
          </cell>
          <cell r="D16">
            <v>3.7989999999999999</v>
          </cell>
          <cell r="E16">
            <v>0.20799999999999999</v>
          </cell>
          <cell r="F16">
            <v>0</v>
          </cell>
          <cell r="G16">
            <v>4.09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194, 843</v>
          </cell>
          <cell r="C17">
            <v>2</v>
          </cell>
          <cell r="D17">
            <v>0.315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200, 810, 862</v>
          </cell>
          <cell r="C18">
            <v>3</v>
          </cell>
          <cell r="D18">
            <v>2.7829999999999999</v>
          </cell>
          <cell r="E18">
            <v>0</v>
          </cell>
          <cell r="F18">
            <v>0</v>
          </cell>
          <cell r="G18">
            <v>7.1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201, 811, 863</v>
          </cell>
          <cell r="C19">
            <v>4</v>
          </cell>
          <cell r="D19">
            <v>3.58</v>
          </cell>
          <cell r="E19">
            <v>0.26600000000000001</v>
          </cell>
          <cell r="F19">
            <v>0</v>
          </cell>
          <cell r="G19">
            <v>7.1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294</v>
          </cell>
          <cell r="C20">
            <v>4</v>
          </cell>
          <cell r="D20">
            <v>0.32700000000000001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>
            <v>300</v>
          </cell>
          <cell r="C21" t="str">
            <v>5-8</v>
          </cell>
          <cell r="D21">
            <v>3.444</v>
          </cell>
          <cell r="E21">
            <v>0.155</v>
          </cell>
          <cell r="F21">
            <v>0</v>
          </cell>
          <cell r="G21">
            <v>48.16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>
            <v>344</v>
          </cell>
          <cell r="C22" t="str">
            <v>5-8</v>
          </cell>
          <cell r="D22">
            <v>3.1440000000000001</v>
          </cell>
          <cell r="E22">
            <v>0.13900000000000001</v>
          </cell>
          <cell r="F22">
            <v>0</v>
          </cell>
          <cell r="G22">
            <v>27.56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>
            <v>400</v>
          </cell>
          <cell r="C23" t="str">
            <v>5-8</v>
          </cell>
          <cell r="D23">
            <v>2.4620000000000002</v>
          </cell>
          <cell r="E23">
            <v>9.7000000000000003E-2</v>
          </cell>
          <cell r="F23">
            <v>0</v>
          </cell>
          <cell r="G23">
            <v>161.69999999999999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>
            <v>300</v>
          </cell>
          <cell r="D24">
            <v>16.370999999999999</v>
          </cell>
          <cell r="E24">
            <v>1.5740000000000001</v>
          </cell>
          <cell r="F24">
            <v>0.112</v>
          </cell>
          <cell r="G24">
            <v>10.210000000000001</v>
          </cell>
          <cell r="H24">
            <v>2.78</v>
          </cell>
          <cell r="I24">
            <v>0.56799999999999995</v>
          </cell>
        </row>
        <row r="25">
          <cell r="A25" t="str">
            <v>LV Sub HH Metered</v>
          </cell>
          <cell r="B25">
            <v>344</v>
          </cell>
          <cell r="D25">
            <v>13.090999999999999</v>
          </cell>
          <cell r="E25">
            <v>1.256</v>
          </cell>
          <cell r="F25">
            <v>8.3000000000000004E-2</v>
          </cell>
          <cell r="G25">
            <v>7.5</v>
          </cell>
          <cell r="H25">
            <v>3.26</v>
          </cell>
          <cell r="I25">
            <v>0.503</v>
          </cell>
        </row>
        <row r="26">
          <cell r="A26" t="str">
            <v>HV HH Metered</v>
          </cell>
          <cell r="B26">
            <v>400</v>
          </cell>
          <cell r="D26">
            <v>12.33</v>
          </cell>
          <cell r="E26">
            <v>1.1839999999999999</v>
          </cell>
          <cell r="F26">
            <v>7.0999999999999994E-2</v>
          </cell>
          <cell r="G26">
            <v>76.400000000000006</v>
          </cell>
          <cell r="H26">
            <v>3.3</v>
          </cell>
          <cell r="I26">
            <v>0.40200000000000002</v>
          </cell>
        </row>
        <row r="27">
          <cell r="A27" t="str">
            <v>HV Sub HH Metered</v>
          </cell>
          <cell r="B27">
            <v>444</v>
          </cell>
          <cell r="D27">
            <v>10.746</v>
          </cell>
          <cell r="E27">
            <v>1.03</v>
          </cell>
          <cell r="F27">
            <v>6.2E-2</v>
          </cell>
          <cell r="G27">
            <v>76.400000000000006</v>
          </cell>
          <cell r="H27">
            <v>2.59</v>
          </cell>
          <cell r="I27">
            <v>0.38600000000000001</v>
          </cell>
        </row>
        <row r="28">
          <cell r="A28" t="str">
            <v>NHH UMS category A</v>
          </cell>
          <cell r="B28" t="str">
            <v>TBC</v>
          </cell>
          <cell r="C28">
            <v>8</v>
          </cell>
          <cell r="D28">
            <v>2.641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TBC</v>
          </cell>
          <cell r="C29">
            <v>1</v>
          </cell>
          <cell r="D29">
            <v>3.0270000000000001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TBC</v>
          </cell>
          <cell r="C30">
            <v>1</v>
          </cell>
          <cell r="D30">
            <v>4.8620000000000001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TBC</v>
          </cell>
          <cell r="C31">
            <v>1</v>
          </cell>
          <cell r="D31">
            <v>2.3380000000000001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>
            <v>700</v>
          </cell>
          <cell r="D32">
            <v>43.902999999999999</v>
          </cell>
          <cell r="E32">
            <v>2.6320000000000001</v>
          </cell>
          <cell r="F32">
            <v>0.81699999999999995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>
            <v>697</v>
          </cell>
          <cell r="C33">
            <v>8</v>
          </cell>
          <cell r="D33">
            <v>-0.79800000000000004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>
            <v>717</v>
          </cell>
          <cell r="C34">
            <v>8</v>
          </cell>
          <cell r="D34">
            <v>-0.73199999999999998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>
            <v>697</v>
          </cell>
          <cell r="D35">
            <v>-0.79800000000000004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0.26200000000000001</v>
          </cell>
        </row>
        <row r="36">
          <cell r="A36" t="str">
            <v>LV Generation Non-Intermittent</v>
          </cell>
          <cell r="B36">
            <v>603</v>
          </cell>
          <cell r="D36">
            <v>-6.532</v>
          </cell>
          <cell r="E36">
            <v>-0.622</v>
          </cell>
          <cell r="F36">
            <v>-0.09</v>
          </cell>
          <cell r="G36">
            <v>0</v>
          </cell>
          <cell r="H36">
            <v>0</v>
          </cell>
          <cell r="I36">
            <v>0.26200000000000001</v>
          </cell>
        </row>
        <row r="37">
          <cell r="A37" t="str">
            <v>LV Sub Generation Intermittent</v>
          </cell>
          <cell r="B37">
            <v>602</v>
          </cell>
          <cell r="D37">
            <v>-0.73199999999999998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0.22800000000000001</v>
          </cell>
        </row>
        <row r="38">
          <cell r="A38" t="str">
            <v>LV Sub Generation Non-Intermittent</v>
          </cell>
          <cell r="B38">
            <v>604</v>
          </cell>
          <cell r="D38">
            <v>-5.9870000000000001</v>
          </cell>
          <cell r="E38">
            <v>-0.56899999999999995</v>
          </cell>
          <cell r="F38">
            <v>-8.4000000000000005E-2</v>
          </cell>
          <cell r="G38">
            <v>0</v>
          </cell>
          <cell r="H38">
            <v>0</v>
          </cell>
          <cell r="I38">
            <v>0.22800000000000001</v>
          </cell>
        </row>
        <row r="39">
          <cell r="A39" t="str">
            <v>HV Generation Intermittent</v>
          </cell>
          <cell r="B39">
            <v>698</v>
          </cell>
          <cell r="D39">
            <v>-0.49299999999999999</v>
          </cell>
          <cell r="E39">
            <v>0</v>
          </cell>
          <cell r="F39">
            <v>0</v>
          </cell>
          <cell r="G39">
            <v>37.549999999999997</v>
          </cell>
          <cell r="H39">
            <v>0</v>
          </cell>
          <cell r="I39">
            <v>0.186</v>
          </cell>
        </row>
        <row r="40">
          <cell r="A40" t="str">
            <v>HV Generation Non-Intermittent</v>
          </cell>
          <cell r="B40">
            <v>606</v>
          </cell>
          <cell r="D40">
            <v>-4.0339999999999998</v>
          </cell>
          <cell r="E40">
            <v>-0.379</v>
          </cell>
          <cell r="F40">
            <v>-6.0999999999999999E-2</v>
          </cell>
          <cell r="G40">
            <v>37.549999999999997</v>
          </cell>
          <cell r="H40">
            <v>0</v>
          </cell>
          <cell r="I40">
            <v>0.186</v>
          </cell>
        </row>
        <row r="41">
          <cell r="A41" t="str">
            <v>HV Sub Generation Intermittent</v>
          </cell>
          <cell r="B41">
            <v>607</v>
          </cell>
          <cell r="D41">
            <v>-0.49199999999999999</v>
          </cell>
          <cell r="E41">
            <v>0</v>
          </cell>
          <cell r="F41">
            <v>0</v>
          </cell>
          <cell r="G41">
            <v>37.549999999999997</v>
          </cell>
          <cell r="H41">
            <v>0</v>
          </cell>
          <cell r="I41">
            <v>0.14699999999999999</v>
          </cell>
        </row>
        <row r="42">
          <cell r="A42" t="str">
            <v>HV Sub Generation Non-Intermittent</v>
          </cell>
          <cell r="B42">
            <v>605</v>
          </cell>
          <cell r="D42">
            <v>-4.0209999999999999</v>
          </cell>
          <cell r="E42">
            <v>-0.378</v>
          </cell>
          <cell r="F42">
            <v>-0.06</v>
          </cell>
          <cell r="G42">
            <v>37.549999999999997</v>
          </cell>
          <cell r="H42">
            <v>0</v>
          </cell>
          <cell r="I42">
            <v>0.14699999999999999</v>
          </cell>
        </row>
        <row r="43">
          <cell r="A43" t="str">
            <v>LDNO LV: Domestic Unrestricted</v>
          </cell>
          <cell r="B43">
            <v>870</v>
          </cell>
          <cell r="C43">
            <v>1</v>
          </cell>
          <cell r="D43">
            <v>2.3620000000000001</v>
          </cell>
          <cell r="E43">
            <v>0</v>
          </cell>
          <cell r="F43">
            <v>0</v>
          </cell>
          <cell r="G43">
            <v>2.78</v>
          </cell>
          <cell r="H43">
            <v>0</v>
          </cell>
          <cell r="I43">
            <v>0</v>
          </cell>
        </row>
        <row r="44">
          <cell r="A44" t="str">
            <v>LDNO LV: Domestic Two Rate</v>
          </cell>
          <cell r="B44">
            <v>871</v>
          </cell>
          <cell r="C44">
            <v>2</v>
          </cell>
          <cell r="D44">
            <v>2.5859999999999999</v>
          </cell>
          <cell r="E44">
            <v>0.14199999999999999</v>
          </cell>
          <cell r="F44">
            <v>0</v>
          </cell>
          <cell r="G44">
            <v>2.78</v>
          </cell>
          <cell r="H44">
            <v>0</v>
          </cell>
          <cell r="I44">
            <v>0</v>
          </cell>
        </row>
        <row r="45">
          <cell r="A45" t="str">
            <v>LDNO LV: Domestic Off Peak (related MPAN)</v>
          </cell>
          <cell r="B45">
            <v>872</v>
          </cell>
          <cell r="C45">
            <v>2</v>
          </cell>
          <cell r="D45">
            <v>0.214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A46" t="str">
            <v>LDNO LV: Small Non Domestic Unrestricted</v>
          </cell>
          <cell r="B46">
            <v>873</v>
          </cell>
          <cell r="C46">
            <v>3</v>
          </cell>
          <cell r="D46">
            <v>1.895</v>
          </cell>
          <cell r="E46">
            <v>0</v>
          </cell>
          <cell r="F46">
            <v>0</v>
          </cell>
          <cell r="G46">
            <v>4.83</v>
          </cell>
          <cell r="H46">
            <v>0</v>
          </cell>
          <cell r="I46">
            <v>0</v>
          </cell>
        </row>
        <row r="47">
          <cell r="A47" t="str">
            <v>LDNO LV: Small Non Domestic Two Rate</v>
          </cell>
          <cell r="B47">
            <v>874</v>
          </cell>
          <cell r="C47">
            <v>4</v>
          </cell>
          <cell r="D47">
            <v>2.4369999999999998</v>
          </cell>
          <cell r="E47">
            <v>0.18099999999999999</v>
          </cell>
          <cell r="F47">
            <v>0</v>
          </cell>
          <cell r="G47">
            <v>4.83</v>
          </cell>
          <cell r="H47">
            <v>0</v>
          </cell>
          <cell r="I47">
            <v>0</v>
          </cell>
        </row>
        <row r="48">
          <cell r="A48" t="str">
            <v>LDNO LV: Small Non Domestic Off Peak (related MPAN)</v>
          </cell>
          <cell r="B48">
            <v>875</v>
          </cell>
          <cell r="C48">
            <v>4</v>
          </cell>
          <cell r="D48">
            <v>0.223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LDNO LV: LV Medium Non-Domestic</v>
          </cell>
          <cell r="B49">
            <v>876</v>
          </cell>
          <cell r="C49" t="str">
            <v>5-8</v>
          </cell>
          <cell r="D49">
            <v>2.3450000000000002</v>
          </cell>
          <cell r="E49">
            <v>0.106</v>
          </cell>
          <cell r="F49">
            <v>0</v>
          </cell>
          <cell r="G49">
            <v>32.79</v>
          </cell>
          <cell r="H49">
            <v>0</v>
          </cell>
          <cell r="I49">
            <v>0</v>
          </cell>
        </row>
        <row r="50">
          <cell r="A50" t="str">
            <v>LDNO LV: LV HH Metered</v>
          </cell>
          <cell r="B50">
            <v>877</v>
          </cell>
          <cell r="D50">
            <v>11.146000000000001</v>
          </cell>
          <cell r="E50">
            <v>1.0720000000000001</v>
          </cell>
          <cell r="F50">
            <v>7.5999999999999998E-2</v>
          </cell>
          <cell r="G50">
            <v>6.95</v>
          </cell>
          <cell r="H50">
            <v>1.89</v>
          </cell>
          <cell r="I50">
            <v>0.38700000000000001</v>
          </cell>
        </row>
        <row r="51">
          <cell r="A51" t="str">
            <v>LDNO LV: NHH UMS category A</v>
          </cell>
          <cell r="B51" t="str">
            <v>TBC</v>
          </cell>
          <cell r="C51">
            <v>8</v>
          </cell>
          <cell r="D51">
            <v>1.798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LDNO LV: NHH UMS category B</v>
          </cell>
          <cell r="B52" t="str">
            <v>TBC</v>
          </cell>
          <cell r="C52">
            <v>1</v>
          </cell>
          <cell r="D52">
            <v>2.0609999999999999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C</v>
          </cell>
          <cell r="B53" t="str">
            <v>TBC</v>
          </cell>
          <cell r="C53">
            <v>1</v>
          </cell>
          <cell r="D53">
            <v>3.31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D</v>
          </cell>
          <cell r="B54" t="str">
            <v>TBC</v>
          </cell>
          <cell r="C54">
            <v>1</v>
          </cell>
          <cell r="D54">
            <v>1.5920000000000001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LV UMS (Pseudo HH Metered)</v>
          </cell>
          <cell r="B55">
            <v>879</v>
          </cell>
          <cell r="D55">
            <v>29.89</v>
          </cell>
          <cell r="E55">
            <v>1.792</v>
          </cell>
          <cell r="F55">
            <v>0.55600000000000005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Generation NHH</v>
          </cell>
          <cell r="B56">
            <v>880</v>
          </cell>
          <cell r="C56">
            <v>8</v>
          </cell>
          <cell r="D56">
            <v>-0.79800000000000004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Intermittent</v>
          </cell>
          <cell r="B57">
            <v>881</v>
          </cell>
          <cell r="D57">
            <v>-0.79800000000000004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0.26200000000000001</v>
          </cell>
        </row>
        <row r="58">
          <cell r="A58" t="str">
            <v>LDNO LV: LV Generation Non-Intermittent</v>
          </cell>
          <cell r="B58">
            <v>882</v>
          </cell>
          <cell r="D58">
            <v>-6.532</v>
          </cell>
          <cell r="E58">
            <v>-0.622</v>
          </cell>
          <cell r="F58">
            <v>-0.09</v>
          </cell>
          <cell r="G58">
            <v>0</v>
          </cell>
          <cell r="H58">
            <v>0</v>
          </cell>
          <cell r="I58">
            <v>0.26200000000000001</v>
          </cell>
        </row>
        <row r="59">
          <cell r="A59" t="str">
            <v>LDNO HV: Domestic Unrestricted</v>
          </cell>
          <cell r="B59">
            <v>883</v>
          </cell>
          <cell r="C59">
            <v>1</v>
          </cell>
          <cell r="D59">
            <v>1.137</v>
          </cell>
          <cell r="E59">
            <v>0</v>
          </cell>
          <cell r="F59">
            <v>0</v>
          </cell>
          <cell r="G59">
            <v>1.34</v>
          </cell>
          <cell r="H59">
            <v>0</v>
          </cell>
          <cell r="I59">
            <v>0</v>
          </cell>
        </row>
        <row r="60">
          <cell r="A60" t="str">
            <v>LDNO HV: Domestic Two Rate</v>
          </cell>
          <cell r="B60">
            <v>884</v>
          </cell>
          <cell r="C60">
            <v>2</v>
          </cell>
          <cell r="D60">
            <v>1.2450000000000001</v>
          </cell>
          <cell r="E60">
            <v>6.8000000000000005E-2</v>
          </cell>
          <cell r="F60">
            <v>0</v>
          </cell>
          <cell r="G60">
            <v>1.34</v>
          </cell>
          <cell r="H60">
            <v>0</v>
          </cell>
          <cell r="I60">
            <v>0</v>
          </cell>
        </row>
        <row r="61">
          <cell r="A61" t="str">
            <v>LDNO HV: Domestic Off Peak (related MPAN)</v>
          </cell>
          <cell r="B61">
            <v>885</v>
          </cell>
          <cell r="C61">
            <v>2</v>
          </cell>
          <cell r="D61">
            <v>0.10299999999999999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LDNO HV: Small Non Domestic Unrestricted</v>
          </cell>
          <cell r="B62">
            <v>886</v>
          </cell>
          <cell r="C62">
            <v>3</v>
          </cell>
          <cell r="D62">
            <v>0.91200000000000003</v>
          </cell>
          <cell r="E62">
            <v>0</v>
          </cell>
          <cell r="F62">
            <v>0</v>
          </cell>
          <cell r="G62">
            <v>2.33</v>
          </cell>
          <cell r="H62">
            <v>0</v>
          </cell>
          <cell r="I62">
            <v>0</v>
          </cell>
        </row>
        <row r="63">
          <cell r="A63" t="str">
            <v>LDNO HV: Small Non Domestic Two Rate</v>
          </cell>
          <cell r="B63">
            <v>887</v>
          </cell>
          <cell r="C63">
            <v>4</v>
          </cell>
          <cell r="D63">
            <v>1.173</v>
          </cell>
          <cell r="E63">
            <v>8.6999999999999994E-2</v>
          </cell>
          <cell r="F63">
            <v>0</v>
          </cell>
          <cell r="G63">
            <v>2.33</v>
          </cell>
          <cell r="H63">
            <v>0</v>
          </cell>
          <cell r="I63">
            <v>0</v>
          </cell>
        </row>
        <row r="64">
          <cell r="A64" t="str">
            <v>LDNO HV: Small Non Domestic Off Peak (related MPAN)</v>
          </cell>
          <cell r="B64">
            <v>888</v>
          </cell>
          <cell r="C64">
            <v>4</v>
          </cell>
          <cell r="D64">
            <v>0.107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LDNO HV: LV Medium Non-Domestic</v>
          </cell>
          <cell r="B65">
            <v>889</v>
          </cell>
          <cell r="C65" t="str">
            <v>5-8</v>
          </cell>
          <cell r="D65">
            <v>1.129</v>
          </cell>
          <cell r="E65">
            <v>5.0999999999999997E-2</v>
          </cell>
          <cell r="F65">
            <v>0</v>
          </cell>
          <cell r="G65">
            <v>15.78</v>
          </cell>
          <cell r="H65">
            <v>0</v>
          </cell>
          <cell r="I65">
            <v>0</v>
          </cell>
        </row>
        <row r="66">
          <cell r="A66" t="str">
            <v>LDNO HV: LV HH Metered</v>
          </cell>
          <cell r="B66">
            <v>890</v>
          </cell>
          <cell r="D66">
            <v>5.3659999999999997</v>
          </cell>
          <cell r="E66">
            <v>0.51600000000000001</v>
          </cell>
          <cell r="F66">
            <v>3.6999999999999998E-2</v>
          </cell>
          <cell r="G66">
            <v>3.35</v>
          </cell>
          <cell r="H66">
            <v>0.91</v>
          </cell>
          <cell r="I66">
            <v>0.186</v>
          </cell>
        </row>
        <row r="67">
          <cell r="A67" t="str">
            <v>LDNO HV: LV Sub HH Metered</v>
          </cell>
          <cell r="B67">
            <v>891</v>
          </cell>
          <cell r="D67">
            <v>6.4809999999999999</v>
          </cell>
          <cell r="E67">
            <v>0.622</v>
          </cell>
          <cell r="F67">
            <v>4.1000000000000002E-2</v>
          </cell>
          <cell r="G67">
            <v>3.71</v>
          </cell>
          <cell r="H67">
            <v>1.61</v>
          </cell>
          <cell r="I67">
            <v>0.249</v>
          </cell>
        </row>
        <row r="68">
          <cell r="A68" t="str">
            <v>LDNO HV: HV HH Metered</v>
          </cell>
          <cell r="B68">
            <v>892</v>
          </cell>
          <cell r="D68">
            <v>7.319</v>
          </cell>
          <cell r="E68">
            <v>0.70299999999999996</v>
          </cell>
          <cell r="F68">
            <v>4.2000000000000003E-2</v>
          </cell>
          <cell r="G68">
            <v>45.35</v>
          </cell>
          <cell r="H68">
            <v>1.96</v>
          </cell>
          <cell r="I68">
            <v>0.23899999999999999</v>
          </cell>
        </row>
        <row r="69">
          <cell r="A69" t="str">
            <v>LDNO HV: NHH UMS category A</v>
          </cell>
          <cell r="B69" t="str">
            <v>TBC</v>
          </cell>
          <cell r="C69">
            <v>8</v>
          </cell>
          <cell r="D69">
            <v>0.86599999999999999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LDNO HV: NHH UMS category B</v>
          </cell>
          <cell r="B70" t="str">
            <v>TBC</v>
          </cell>
          <cell r="C70">
            <v>1</v>
          </cell>
          <cell r="D70">
            <v>0.99199999999999999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LDNO HV: NHH UMS category C</v>
          </cell>
          <cell r="B71" t="str">
            <v>TBC</v>
          </cell>
          <cell r="C71">
            <v>1</v>
          </cell>
          <cell r="D71">
            <v>1.5940000000000001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LDNO HV: NHH UMS category D</v>
          </cell>
          <cell r="B72" t="str">
            <v>TBC</v>
          </cell>
          <cell r="C72">
            <v>1</v>
          </cell>
          <cell r="D72">
            <v>0.76600000000000001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LV UMS (Pseudo HH Metered)</v>
          </cell>
          <cell r="B73">
            <v>894</v>
          </cell>
          <cell r="D73">
            <v>14.388999999999999</v>
          </cell>
          <cell r="E73">
            <v>0.86299999999999999</v>
          </cell>
          <cell r="F73">
            <v>0.26800000000000002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LV Generation NHH</v>
          </cell>
          <cell r="B74">
            <v>895</v>
          </cell>
          <cell r="C74">
            <v>8</v>
          </cell>
          <cell r="D74">
            <v>-0.79800000000000004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LV Sub Generation NHH</v>
          </cell>
          <cell r="B75">
            <v>902</v>
          </cell>
          <cell r="C75">
            <v>8</v>
          </cell>
          <cell r="D75">
            <v>-0.73199999999999998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Generation Intermittent</v>
          </cell>
          <cell r="B76">
            <v>896</v>
          </cell>
          <cell r="D76">
            <v>-0.79800000000000004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0.26200000000000001</v>
          </cell>
        </row>
        <row r="77">
          <cell r="A77" t="str">
            <v>LDNO HV: LV Generation Non-Intermittent</v>
          </cell>
          <cell r="B77">
            <v>897</v>
          </cell>
          <cell r="D77">
            <v>-6.532</v>
          </cell>
          <cell r="E77">
            <v>-0.622</v>
          </cell>
          <cell r="F77">
            <v>-0.09</v>
          </cell>
          <cell r="G77">
            <v>0</v>
          </cell>
          <cell r="H77">
            <v>0</v>
          </cell>
          <cell r="I77">
            <v>0.26200000000000001</v>
          </cell>
        </row>
        <row r="78">
          <cell r="A78" t="str">
            <v>LDNO HV: LV Sub Generation Intermittent</v>
          </cell>
          <cell r="B78">
            <v>898</v>
          </cell>
          <cell r="D78">
            <v>-0.73199999999999998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0.22800000000000001</v>
          </cell>
        </row>
        <row r="79">
          <cell r="A79" t="str">
            <v>LDNO HV: LV Sub Generation Non-Intermittent</v>
          </cell>
          <cell r="B79">
            <v>899</v>
          </cell>
          <cell r="D79">
            <v>-5.9870000000000001</v>
          </cell>
          <cell r="E79">
            <v>-0.56899999999999995</v>
          </cell>
          <cell r="F79">
            <v>-8.4000000000000005E-2</v>
          </cell>
          <cell r="G79">
            <v>0</v>
          </cell>
          <cell r="H79">
            <v>0</v>
          </cell>
          <cell r="I79">
            <v>0.22800000000000001</v>
          </cell>
        </row>
        <row r="80">
          <cell r="A80" t="str">
            <v>LDNO HV: HV Generation Intermittent</v>
          </cell>
          <cell r="B80">
            <v>900</v>
          </cell>
          <cell r="D80">
            <v>-0.49299999999999999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0.186</v>
          </cell>
        </row>
        <row r="81">
          <cell r="A81" t="str">
            <v>LDNO HV: HV Generation Non-Intermittent</v>
          </cell>
          <cell r="B81">
            <v>901</v>
          </cell>
          <cell r="D81">
            <v>-4.0339999999999998</v>
          </cell>
          <cell r="E81">
            <v>-0.379</v>
          </cell>
          <cell r="F81">
            <v>-6.0999999999999999E-2</v>
          </cell>
          <cell r="G81">
            <v>0</v>
          </cell>
          <cell r="H81">
            <v>0</v>
          </cell>
          <cell r="I81">
            <v>0.186</v>
          </cell>
        </row>
      </sheetData>
      <sheetData sheetId="21">
        <row r="1">
          <cell r="A1" t="str">
            <v>Summary statistics for WPD South Wales in April 14 (102)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130004032.66345078</v>
          </cell>
          <cell r="D25">
            <v>13797.029757916927</v>
          </cell>
          <cell r="E25">
            <v>5.214980752722077E-5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  <cell r="J52" t="str">
            <v>Calculation</v>
          </cell>
          <cell r="K52" t="str">
            <v>Calculation</v>
          </cell>
          <cell r="L52" t="str">
            <v>Calculation</v>
          </cell>
          <cell r="M52" t="str">
            <v>Calculation</v>
          </cell>
          <cell r="N52" t="str">
            <v>Calculation</v>
          </cell>
          <cell r="O52" t="str">
            <v>Calculation</v>
          </cell>
          <cell r="P52" t="str">
            <v>Calculation</v>
          </cell>
          <cell r="Q52" t="str">
            <v>Calculation</v>
          </cell>
          <cell r="R52" t="str">
            <v>Calculation</v>
          </cell>
          <cell r="S52" t="str">
            <v>Calculation</v>
          </cell>
          <cell r="T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  <cell r="J53" t="str">
            <v>=IF(x16&lt;&gt;0,x15/x16,"")</v>
          </cell>
          <cell r="K53" t="str">
            <v>=IF(x14&lt;&gt;0,0.1*x17/x14,0)</v>
          </cell>
          <cell r="L53" t="str">
            <v>=x9*x1*10</v>
          </cell>
          <cell r="M53" t="str">
            <v>=x10*x2*10</v>
          </cell>
          <cell r="N53" t="str">
            <v>=x11*x3*10</v>
          </cell>
          <cell r="O53" t="str">
            <v>=IF(x17&lt;&gt;0,x18/x17,"")</v>
          </cell>
          <cell r="P53" t="str">
            <v>=IF(x17&lt;&gt;0,x19/x17,"")</v>
          </cell>
          <cell r="Q53" t="str">
            <v>=IF(x17&lt;&gt;0,x20/x17,"")</v>
          </cell>
          <cell r="R53" t="str">
            <v>=IF(x15&lt;&gt;0,x21/x15,"")</v>
          </cell>
          <cell r="S53" t="str">
            <v>=IF(x15&lt;&gt;0,x22/x15,"")</v>
          </cell>
          <cell r="T53" t="str">
            <v>=IF(x15&lt;&gt;0,x23/x15,"")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  <cell r="J55" t="str">
            <v>Average £/MPAN</v>
          </cell>
          <cell r="K55" t="str">
            <v>Average unit rate p/kWh</v>
          </cell>
          <cell r="L55" t="str">
            <v>Net revenues from unit rate 1 (£)</v>
          </cell>
          <cell r="M55" t="str">
            <v>Net revenues from unit rate 2 (£)</v>
          </cell>
          <cell r="N55" t="str">
            <v>Net revenues from unit rate 3 (£)</v>
          </cell>
          <cell r="O55" t="str">
            <v>Rate 1 revenue proportion</v>
          </cell>
          <cell r="P55" t="str">
            <v>Rate 2 revenue proportion</v>
          </cell>
          <cell r="Q55" t="str">
            <v>Rate 3 revenue proportion</v>
          </cell>
          <cell r="R55" t="str">
            <v>Fixed charge proportion</v>
          </cell>
          <cell r="S55" t="str">
            <v>Capacity charge proportion</v>
          </cell>
          <cell r="T55" t="str">
            <v>Reactive power charge proportion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3217327.5103159077</v>
          </cell>
          <cell r="C57">
            <v>959008</v>
          </cell>
          <cell r="D57">
            <v>125957815.535962</v>
          </cell>
          <cell r="E57">
            <v>111641264.607962</v>
          </cell>
          <cell r="F57">
            <v>14316550.927999999</v>
          </cell>
          <cell r="G57">
            <v>0</v>
          </cell>
          <cell r="H57">
            <v>0</v>
          </cell>
          <cell r="I57">
            <v>3.9149827032559168</v>
          </cell>
          <cell r="J57">
            <v>131.34177768690355</v>
          </cell>
          <cell r="K57">
            <v>3.47</v>
          </cell>
          <cell r="L57">
            <v>111641264.607962</v>
          </cell>
          <cell r="M57">
            <v>0</v>
          </cell>
          <cell r="N57">
            <v>0</v>
          </cell>
          <cell r="O57">
            <v>1</v>
          </cell>
          <cell r="P57">
            <v>0</v>
          </cell>
          <cell r="Q57">
            <v>0</v>
          </cell>
          <cell r="R57">
            <v>0.11366147362179765</v>
          </cell>
          <cell r="S57">
            <v>0</v>
          </cell>
          <cell r="T57">
            <v>0</v>
          </cell>
        </row>
        <row r="58">
          <cell r="A58" t="str">
            <v>LDNO LV: Domestic Unrestricted</v>
          </cell>
          <cell r="B58">
            <v>1505.5450000000003</v>
          </cell>
          <cell r="C58">
            <v>574</v>
          </cell>
          <cell r="D58">
            <v>41385.350900000005</v>
          </cell>
          <cell r="E58">
            <v>35560.972900000008</v>
          </cell>
          <cell r="F58">
            <v>5824.3779999999997</v>
          </cell>
          <cell r="G58">
            <v>0</v>
          </cell>
          <cell r="H58">
            <v>0</v>
          </cell>
          <cell r="I58">
            <v>2.7488617676655296</v>
          </cell>
          <cell r="J58">
            <v>72.099914459930318</v>
          </cell>
          <cell r="K58">
            <v>2.3620000000000001</v>
          </cell>
          <cell r="L58">
            <v>35560.972900000008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0.14073525712210402</v>
          </cell>
          <cell r="S58">
            <v>0</v>
          </cell>
          <cell r="T58">
            <v>0</v>
          </cell>
        </row>
        <row r="59">
          <cell r="A59" t="str">
            <v>LDNO HV: Domestic Unrestricted</v>
          </cell>
          <cell r="B59">
            <v>6994.1609999999982</v>
          </cell>
          <cell r="C59">
            <v>2414</v>
          </cell>
          <cell r="D59">
            <v>91330.484569999986</v>
          </cell>
          <cell r="E59">
            <v>79523.61056999999</v>
          </cell>
          <cell r="F59">
            <v>11806.874000000002</v>
          </cell>
          <cell r="G59">
            <v>0</v>
          </cell>
          <cell r="H59">
            <v>0</v>
          </cell>
          <cell r="I59">
            <v>1.305810440594662</v>
          </cell>
          <cell r="J59">
            <v>37.833672149958566</v>
          </cell>
          <cell r="K59">
            <v>1.1370000000000002</v>
          </cell>
          <cell r="L59">
            <v>79523.61056999999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0.12927637530435587</v>
          </cell>
          <cell r="S59">
            <v>0</v>
          </cell>
          <cell r="T59">
            <v>0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365646.58315464435</v>
          </cell>
          <cell r="C61">
            <v>59551</v>
          </cell>
          <cell r="D61">
            <v>8103831.7658545971</v>
          </cell>
          <cell r="E61">
            <v>7214824.6623545969</v>
          </cell>
          <cell r="F61">
            <v>889007.10349999997</v>
          </cell>
          <cell r="G61">
            <v>0</v>
          </cell>
          <cell r="H61">
            <v>0</v>
          </cell>
          <cell r="I61">
            <v>2.216301789541737</v>
          </cell>
          <cell r="J61">
            <v>136.08221131222982</v>
          </cell>
          <cell r="K61">
            <v>1.9731688999000445</v>
          </cell>
          <cell r="L61">
            <v>6828128.3330336306</v>
          </cell>
          <cell r="M61">
            <v>386696.32932096656</v>
          </cell>
          <cell r="N61">
            <v>0</v>
          </cell>
          <cell r="O61">
            <v>0.94640253264384033</v>
          </cell>
          <cell r="P61">
            <v>5.3597467356159716E-2</v>
          </cell>
          <cell r="Q61">
            <v>0</v>
          </cell>
          <cell r="R61">
            <v>0.10970206800760861</v>
          </cell>
          <cell r="S61">
            <v>0</v>
          </cell>
          <cell r="T61">
            <v>0</v>
          </cell>
        </row>
        <row r="62">
          <cell r="A62" t="str">
            <v>LDNO LV: Domestic Two Rate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/>
          </cell>
          <cell r="J62" t="str">
            <v/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</row>
        <row r="63">
          <cell r="A63" t="str">
            <v>LDNO HV: Domestic Two Rate</v>
          </cell>
          <cell r="B63">
            <v>0</v>
          </cell>
          <cell r="C63">
            <v>1</v>
          </cell>
          <cell r="D63">
            <v>4.891</v>
          </cell>
          <cell r="E63">
            <v>0</v>
          </cell>
          <cell r="F63">
            <v>4.891</v>
          </cell>
          <cell r="G63">
            <v>0</v>
          </cell>
          <cell r="H63">
            <v>0</v>
          </cell>
          <cell r="I63" t="str">
            <v/>
          </cell>
          <cell r="J63">
            <v>4.891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 t="str">
            <v/>
          </cell>
          <cell r="P63" t="str">
            <v/>
          </cell>
          <cell r="Q63" t="str">
            <v/>
          </cell>
          <cell r="R63">
            <v>1</v>
          </cell>
          <cell r="S63">
            <v>0</v>
          </cell>
          <cell r="T63">
            <v>0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3947.620662072763</v>
          </cell>
          <cell r="C65">
            <v>0</v>
          </cell>
          <cell r="D65">
            <v>12435.005085529203</v>
          </cell>
          <cell r="E65">
            <v>12435.005085529203</v>
          </cell>
          <cell r="F65">
            <v>0</v>
          </cell>
          <cell r="G65">
            <v>0</v>
          </cell>
          <cell r="H65">
            <v>0</v>
          </cell>
          <cell r="I65">
            <v>0.315</v>
          </cell>
          <cell r="J65" t="str">
            <v/>
          </cell>
          <cell r="K65">
            <v>0.315</v>
          </cell>
          <cell r="L65">
            <v>12435.005085529203</v>
          </cell>
          <cell r="M65">
            <v>0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  <cell r="J66" t="str">
            <v/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843172.36012154981</v>
          </cell>
          <cell r="C69">
            <v>63123</v>
          </cell>
          <cell r="D69">
            <v>25101319.327182733</v>
          </cell>
          <cell r="E69">
            <v>23465486.782182731</v>
          </cell>
          <cell r="F69">
            <v>1635832.5449999999</v>
          </cell>
          <cell r="G69">
            <v>0</v>
          </cell>
          <cell r="H69">
            <v>0</v>
          </cell>
          <cell r="I69">
            <v>2.9770092705083671</v>
          </cell>
          <cell r="J69">
            <v>397.65726165078866</v>
          </cell>
          <cell r="K69">
            <v>2.7829999999999999</v>
          </cell>
          <cell r="L69">
            <v>23465486.782182731</v>
          </cell>
          <cell r="M69">
            <v>0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6.5169185877354402E-2</v>
          </cell>
          <cell r="S69">
            <v>0</v>
          </cell>
          <cell r="T69">
            <v>0</v>
          </cell>
        </row>
        <row r="70">
          <cell r="A70" t="str">
            <v>LDNO LV: Small Non Domestic Unrestricted</v>
          </cell>
          <cell r="B70">
            <v>41.527999999999999</v>
          </cell>
          <cell r="C70">
            <v>4</v>
          </cell>
          <cell r="D70">
            <v>857.47360000000003</v>
          </cell>
          <cell r="E70">
            <v>786.9556</v>
          </cell>
          <cell r="F70">
            <v>70.518000000000001</v>
          </cell>
          <cell r="G70">
            <v>0</v>
          </cell>
          <cell r="H70">
            <v>0</v>
          </cell>
          <cell r="I70">
            <v>2.0648083220959359</v>
          </cell>
          <cell r="J70">
            <v>214.36840000000001</v>
          </cell>
          <cell r="K70">
            <v>1.895</v>
          </cell>
          <cell r="L70">
            <v>786.9556</v>
          </cell>
          <cell r="M70">
            <v>0</v>
          </cell>
          <cell r="N70">
            <v>0</v>
          </cell>
          <cell r="O70">
            <v>1</v>
          </cell>
          <cell r="P70">
            <v>0</v>
          </cell>
          <cell r="Q70">
            <v>0</v>
          </cell>
          <cell r="R70">
            <v>8.2239266608324729E-2</v>
          </cell>
          <cell r="S70">
            <v>0</v>
          </cell>
          <cell r="T70">
            <v>0</v>
          </cell>
        </row>
        <row r="71">
          <cell r="A71" t="str">
            <v>LDNO HV: Small Non Domestic Unrestricted</v>
          </cell>
          <cell r="B71">
            <v>1618.7250000000001</v>
          </cell>
          <cell r="C71">
            <v>49</v>
          </cell>
          <cell r="D71">
            <v>15179.492500000002</v>
          </cell>
          <cell r="E71">
            <v>14762.772000000003</v>
          </cell>
          <cell r="F71">
            <v>416.72050000000002</v>
          </cell>
          <cell r="G71">
            <v>0</v>
          </cell>
          <cell r="H71">
            <v>0</v>
          </cell>
          <cell r="I71">
            <v>0.93774374893820767</v>
          </cell>
          <cell r="J71">
            <v>309.78556122448981</v>
          </cell>
          <cell r="K71">
            <v>0.91200000000000025</v>
          </cell>
          <cell r="L71">
            <v>14762.772000000003</v>
          </cell>
          <cell r="M71">
            <v>0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2.7452861154613699E-2</v>
          </cell>
          <cell r="S71">
            <v>0</v>
          </cell>
          <cell r="T71">
            <v>0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296495.196516592</v>
          </cell>
          <cell r="C73">
            <v>13493</v>
          </cell>
          <cell r="D73">
            <v>7831390.2669080989</v>
          </cell>
          <cell r="E73">
            <v>7481719.1719080992</v>
          </cell>
          <cell r="F73">
            <v>349671.09499999997</v>
          </cell>
          <cell r="G73">
            <v>0</v>
          </cell>
          <cell r="H73">
            <v>0</v>
          </cell>
          <cell r="I73">
            <v>2.6413211272614503</v>
          </cell>
          <cell r="J73">
            <v>580.40393292137401</v>
          </cell>
          <cell r="K73">
            <v>2.5233863009613442</v>
          </cell>
          <cell r="L73">
            <v>7230262.5763557013</v>
          </cell>
          <cell r="M73">
            <v>251456.59555239824</v>
          </cell>
          <cell r="N73">
            <v>0</v>
          </cell>
          <cell r="O73">
            <v>0.96639053274058295</v>
          </cell>
          <cell r="P73">
            <v>3.3609467259417068E-2</v>
          </cell>
          <cell r="Q73">
            <v>0</v>
          </cell>
          <cell r="R73">
            <v>4.4649938654896477E-2</v>
          </cell>
          <cell r="S73">
            <v>0</v>
          </cell>
          <cell r="T73">
            <v>0</v>
          </cell>
        </row>
        <row r="74">
          <cell r="A74" t="str">
            <v>LDNO LV: Small Non Domestic Two Rate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  <cell r="J74" t="str">
            <v/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</row>
        <row r="75">
          <cell r="A75" t="str">
            <v>LDNO HV: Small Non Domestic Two Rate</v>
          </cell>
          <cell r="B75">
            <v>852.56500000000005</v>
          </cell>
          <cell r="C75">
            <v>7</v>
          </cell>
          <cell r="D75">
            <v>8774.4252699999997</v>
          </cell>
          <cell r="E75">
            <v>8714.8937700000006</v>
          </cell>
          <cell r="F75">
            <v>59.531500000000008</v>
          </cell>
          <cell r="G75">
            <v>0</v>
          </cell>
          <cell r="H75">
            <v>0</v>
          </cell>
          <cell r="I75">
            <v>1.0291796250139285</v>
          </cell>
          <cell r="J75">
            <v>1253.4893242857142</v>
          </cell>
          <cell r="K75">
            <v>1.0221969902588073</v>
          </cell>
          <cell r="L75">
            <v>8611.8962100000008</v>
          </cell>
          <cell r="M75">
            <v>102.99755999999999</v>
          </cell>
          <cell r="N75">
            <v>0</v>
          </cell>
          <cell r="O75">
            <v>0.98818143253167845</v>
          </cell>
          <cell r="P75">
            <v>1.1818567468321531E-2</v>
          </cell>
          <cell r="Q75">
            <v>0</v>
          </cell>
          <cell r="R75">
            <v>6.7846608943767338E-3</v>
          </cell>
          <cell r="S75">
            <v>0</v>
          </cell>
          <cell r="T75">
            <v>0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2480.0755754766233</v>
          </cell>
          <cell r="C77">
            <v>0</v>
          </cell>
          <cell r="D77">
            <v>8109.8471318085576</v>
          </cell>
          <cell r="E77">
            <v>8109.8471318085576</v>
          </cell>
          <cell r="F77">
            <v>0</v>
          </cell>
          <cell r="G77">
            <v>0</v>
          </cell>
          <cell r="H77">
            <v>0</v>
          </cell>
          <cell r="I77">
            <v>0.32700000000000001</v>
          </cell>
          <cell r="J77" t="str">
            <v/>
          </cell>
          <cell r="K77">
            <v>0.32700000000000001</v>
          </cell>
          <cell r="L77">
            <v>8109.8471318085576</v>
          </cell>
          <cell r="M77">
            <v>0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505915.25242196803</v>
          </cell>
          <cell r="C81">
            <v>4645</v>
          </cell>
          <cell r="D81">
            <v>14708828.757774979</v>
          </cell>
          <cell r="E81">
            <v>13892312.077774979</v>
          </cell>
          <cell r="F81">
            <v>816516.67999999982</v>
          </cell>
          <cell r="G81">
            <v>0</v>
          </cell>
          <cell r="H81">
            <v>0</v>
          </cell>
          <cell r="I81">
            <v>2.9073700955564008</v>
          </cell>
          <cell r="J81">
            <v>3166.5939198654423</v>
          </cell>
          <cell r="K81">
            <v>2.7459761316284332</v>
          </cell>
          <cell r="L81">
            <v>13725888.110482844</v>
          </cell>
          <cell r="M81">
            <v>166423.96729213386</v>
          </cell>
          <cell r="N81">
            <v>0</v>
          </cell>
          <cell r="O81">
            <v>0.98802042695554027</v>
          </cell>
          <cell r="P81">
            <v>1.1979573044459613E-2</v>
          </cell>
          <cell r="Q81">
            <v>0</v>
          </cell>
          <cell r="R81">
            <v>5.5512012101466279E-2</v>
          </cell>
          <cell r="S81">
            <v>0</v>
          </cell>
          <cell r="T81">
            <v>0</v>
          </cell>
        </row>
        <row r="82">
          <cell r="A82" t="str">
            <v>LDNO LV: LV Medium Non-Domestic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  <cell r="J82" t="str">
            <v/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</row>
        <row r="83">
          <cell r="A83" t="str">
            <v>LDNO HV: LV Medium Non-Domestic</v>
          </cell>
          <cell r="B83">
            <v>1429.499</v>
          </cell>
          <cell r="C83">
            <v>16</v>
          </cell>
          <cell r="D83">
            <v>14030.628769999999</v>
          </cell>
          <cell r="E83">
            <v>13109.07677</v>
          </cell>
          <cell r="F83">
            <v>921.55200000000002</v>
          </cell>
          <cell r="G83">
            <v>0</v>
          </cell>
          <cell r="H83">
            <v>0</v>
          </cell>
          <cell r="I83">
            <v>0.98150672158567442</v>
          </cell>
          <cell r="J83">
            <v>876.91429812499996</v>
          </cell>
          <cell r="K83">
            <v>0.91703993986704446</v>
          </cell>
          <cell r="L83">
            <v>12965.72954</v>
          </cell>
          <cell r="M83">
            <v>143.34723</v>
          </cell>
          <cell r="N83">
            <v>0</v>
          </cell>
          <cell r="O83">
            <v>0.98906504000891593</v>
          </cell>
          <cell r="P83">
            <v>1.0934959991084101E-2</v>
          </cell>
          <cell r="Q83">
            <v>0</v>
          </cell>
          <cell r="R83">
            <v>6.5681447004744611E-2</v>
          </cell>
          <cell r="S83">
            <v>0</v>
          </cell>
          <cell r="T83">
            <v>0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697.18947397600004</v>
          </cell>
          <cell r="C85">
            <v>5</v>
          </cell>
          <cell r="D85">
            <v>18655.415135244839</v>
          </cell>
          <cell r="E85">
            <v>18152.445135244838</v>
          </cell>
          <cell r="F85">
            <v>502.97</v>
          </cell>
          <cell r="G85">
            <v>0</v>
          </cell>
          <cell r="H85">
            <v>0</v>
          </cell>
          <cell r="I85">
            <v>2.6758027525652275</v>
          </cell>
          <cell r="J85">
            <v>3731.0830270489678</v>
          </cell>
          <cell r="K85">
            <v>2.603660240554595</v>
          </cell>
          <cell r="L85">
            <v>17978.189002868159</v>
          </cell>
          <cell r="M85">
            <v>174.25613237668003</v>
          </cell>
          <cell r="N85">
            <v>0</v>
          </cell>
          <cell r="O85">
            <v>0.99040040440401378</v>
          </cell>
          <cell r="P85">
            <v>9.5995955959863408E-3</v>
          </cell>
          <cell r="Q85">
            <v>0</v>
          </cell>
          <cell r="R85">
            <v>2.6961072501129248E-2</v>
          </cell>
          <cell r="S85">
            <v>0</v>
          </cell>
          <cell r="T85">
            <v>0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1194.1706718120001</v>
          </cell>
          <cell r="C87">
            <v>14</v>
          </cell>
          <cell r="D87">
            <v>32377.562761931043</v>
          </cell>
          <cell r="E87">
            <v>24114.692761931045</v>
          </cell>
          <cell r="F87">
            <v>8262.869999999999</v>
          </cell>
          <cell r="G87">
            <v>0</v>
          </cell>
          <cell r="H87">
            <v>0</v>
          </cell>
          <cell r="I87">
            <v>2.7113011168497603</v>
          </cell>
          <cell r="J87">
            <v>2312.6830544236459</v>
          </cell>
          <cell r="K87">
            <v>2.0193673593859165</v>
          </cell>
          <cell r="L87">
            <v>23897.897180419928</v>
          </cell>
          <cell r="M87">
            <v>216.79558151111996</v>
          </cell>
          <cell r="N87">
            <v>0</v>
          </cell>
          <cell r="O87">
            <v>0.99100981365794705</v>
          </cell>
          <cell r="P87">
            <v>8.9901863420531313E-3</v>
          </cell>
          <cell r="Q87">
            <v>0</v>
          </cell>
          <cell r="R87">
            <v>0.25520358220771738</v>
          </cell>
          <cell r="S87">
            <v>0</v>
          </cell>
          <cell r="T87">
            <v>0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1271373.3186573919</v>
          </cell>
          <cell r="C89">
            <v>3011</v>
          </cell>
          <cell r="D89">
            <v>34921894.693347678</v>
          </cell>
          <cell r="E89">
            <v>28372056.523847677</v>
          </cell>
          <cell r="F89">
            <v>112209.43150000001</v>
          </cell>
          <cell r="G89">
            <v>5851714.0179999992</v>
          </cell>
          <cell r="H89">
            <v>585914.72</v>
          </cell>
          <cell r="I89">
            <v>2.7467852424515438</v>
          </cell>
          <cell r="J89">
            <v>11598.105178793649</v>
          </cell>
          <cell r="K89">
            <v>2.2316070431468087</v>
          </cell>
          <cell r="L89">
            <v>17262289.36688029</v>
          </cell>
          <cell r="M89">
            <v>10554979.883112393</v>
          </cell>
          <cell r="N89">
            <v>554787.27385499259</v>
          </cell>
          <cell r="O89">
            <v>0.60842573580701664</v>
          </cell>
          <cell r="P89">
            <v>0.37202026135259436</v>
          </cell>
          <cell r="Q89">
            <v>1.9554002840388926E-2</v>
          </cell>
          <cell r="R89">
            <v>3.2131541683325373E-3</v>
          </cell>
          <cell r="S89">
            <v>0.1675657655286012</v>
          </cell>
          <cell r="T89">
            <v>1.6777861715264027E-2</v>
          </cell>
        </row>
        <row r="90">
          <cell r="A90" t="str">
            <v>LDNO LV: LV HH Metered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/>
          </cell>
          <cell r="J90" t="str">
            <v/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</row>
        <row r="91">
          <cell r="A91" t="str">
            <v>LDNO HV: LV HH Metered</v>
          </cell>
          <cell r="B91">
            <v>48024.499000000003</v>
          </cell>
          <cell r="C91">
            <v>51</v>
          </cell>
          <cell r="D91">
            <v>444513.34112000006</v>
          </cell>
          <cell r="E91">
            <v>383748.34462000005</v>
          </cell>
          <cell r="F91">
            <v>623.60249999999996</v>
          </cell>
          <cell r="G91">
            <v>56585.074000000001</v>
          </cell>
          <cell r="H91">
            <v>3556.32</v>
          </cell>
          <cell r="I91">
            <v>0.92559703979421015</v>
          </cell>
          <cell r="J91">
            <v>8715.94786509804</v>
          </cell>
          <cell r="K91">
            <v>0.79906787704333992</v>
          </cell>
          <cell r="L91">
            <v>248651.80074000001</v>
          </cell>
          <cell r="M91">
            <v>128237.31072000004</v>
          </cell>
          <cell r="N91">
            <v>6859.2331599999989</v>
          </cell>
          <cell r="O91">
            <v>0.64795537029931172</v>
          </cell>
          <cell r="P91">
            <v>0.33417032937818858</v>
          </cell>
          <cell r="Q91">
            <v>1.7874300322499717E-2</v>
          </cell>
          <cell r="R91">
            <v>1.4028881527577218E-3</v>
          </cell>
          <cell r="S91">
            <v>0.1272966832838531</v>
          </cell>
          <cell r="T91">
            <v>8.0004797854648473E-3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7284.3409498359997</v>
          </cell>
          <cell r="C93">
            <v>14</v>
          </cell>
          <cell r="D93">
            <v>183734.20642578095</v>
          </cell>
          <cell r="E93">
            <v>131202.25442578096</v>
          </cell>
          <cell r="F93">
            <v>383.25</v>
          </cell>
          <cell r="G93">
            <v>49357.051999999996</v>
          </cell>
          <cell r="H93">
            <v>2791.65</v>
          </cell>
          <cell r="I93">
            <v>2.5223174984679648</v>
          </cell>
          <cell r="J93">
            <v>13123.871887555782</v>
          </cell>
          <cell r="K93">
            <v>1.8011547692414764</v>
          </cell>
          <cell r="L93">
            <v>87963.295321437487</v>
          </cell>
          <cell r="M93">
            <v>40421.853321237271</v>
          </cell>
          <cell r="N93">
            <v>2817.1057831061999</v>
          </cell>
          <cell r="O93">
            <v>0.67044042578701979</v>
          </cell>
          <cell r="P93">
            <v>0.30808810030092337</v>
          </cell>
          <cell r="Q93">
            <v>2.1471473912056838E-2</v>
          </cell>
          <cell r="R93">
            <v>2.0858935712377161E-3</v>
          </cell>
          <cell r="S93">
            <v>0.26863289618276753</v>
          </cell>
          <cell r="T93">
            <v>1.5193959003641934E-2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  <cell r="J94" t="str">
            <v/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2135952.9565046998</v>
          </cell>
          <cell r="C96">
            <v>582</v>
          </cell>
          <cell r="D96">
            <v>42742353.973721318</v>
          </cell>
          <cell r="E96">
            <v>33364302.838721316</v>
          </cell>
          <cell r="F96">
            <v>162296.52000000002</v>
          </cell>
          <cell r="G96">
            <v>8550251.6549999993</v>
          </cell>
          <cell r="H96">
            <v>665502.96</v>
          </cell>
          <cell r="I96">
            <v>2.0010906065864598</v>
          </cell>
          <cell r="J96">
            <v>73440.470745225626</v>
          </cell>
          <cell r="K96">
            <v>1.5620335989664811</v>
          </cell>
          <cell r="L96">
            <v>20646647.594505761</v>
          </cell>
          <cell r="M96">
            <v>12042140.081360826</v>
          </cell>
          <cell r="N96">
            <v>675515.16285473004</v>
          </cell>
          <cell r="O96">
            <v>0.61882448718646876</v>
          </cell>
          <cell r="P96">
            <v>0.36092886878442987</v>
          </cell>
          <cell r="Q96">
            <v>2.0246644029101465E-2</v>
          </cell>
          <cell r="R96">
            <v>3.7970889506877071E-3</v>
          </cell>
          <cell r="S96">
            <v>0.20004166500181134</v>
          </cell>
          <cell r="T96">
            <v>1.5570105483875826E-2</v>
          </cell>
        </row>
        <row r="97">
          <cell r="A97" t="str">
            <v>LDNO HV: HV HH Metered</v>
          </cell>
          <cell r="B97">
            <v>6523.5853999999999</v>
          </cell>
          <cell r="C97">
            <v>38</v>
          </cell>
          <cell r="D97">
            <v>106578.70704851317</v>
          </cell>
          <cell r="E97">
            <v>64251.462048513175</v>
          </cell>
          <cell r="F97">
            <v>6290.0450000000001</v>
          </cell>
          <cell r="G97">
            <v>35984.620000000003</v>
          </cell>
          <cell r="H97">
            <v>52.58</v>
          </cell>
          <cell r="I97">
            <v>1.6337443371020048</v>
          </cell>
          <cell r="J97">
            <v>2804.702817066136</v>
          </cell>
          <cell r="K97">
            <v>0.98491026190157915</v>
          </cell>
          <cell r="L97">
            <v>40514.316131437634</v>
          </cell>
          <cell r="M97">
            <v>22578.670035915289</v>
          </cell>
          <cell r="N97">
            <v>1158.4758811602533</v>
          </cell>
          <cell r="O97">
            <v>0.63055866496621094</v>
          </cell>
          <cell r="P97">
            <v>0.35141099231122908</v>
          </cell>
          <cell r="Q97">
            <v>1.8030342722560058E-2</v>
          </cell>
          <cell r="R97">
            <v>5.9017839249418343E-2</v>
          </cell>
          <cell r="S97">
            <v>0.33763423292065547</v>
          </cell>
          <cell r="T97">
            <v>4.9334432229569366E-4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  <cell r="J99" t="str">
            <v/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8960.4887930230052</v>
          </cell>
          <cell r="C101">
            <v>0</v>
          </cell>
          <cell r="D101">
            <v>236646.50902373757</v>
          </cell>
          <cell r="E101">
            <v>236646.50902373757</v>
          </cell>
          <cell r="F101">
            <v>0</v>
          </cell>
          <cell r="G101">
            <v>0</v>
          </cell>
          <cell r="H101">
            <v>0</v>
          </cell>
          <cell r="I101">
            <v>2.6410000000000005</v>
          </cell>
          <cell r="J101" t="str">
            <v/>
          </cell>
          <cell r="K101">
            <v>2.6410000000000005</v>
          </cell>
          <cell r="L101">
            <v>236646.50902373757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LDNO LV: NHH UMS category A</v>
          </cell>
          <cell r="B102">
            <v>3.5879999999999996</v>
          </cell>
          <cell r="C102">
            <v>0</v>
          </cell>
          <cell r="D102">
            <v>64.512239999999991</v>
          </cell>
          <cell r="E102">
            <v>64.512239999999991</v>
          </cell>
          <cell r="F102">
            <v>0</v>
          </cell>
          <cell r="G102">
            <v>0</v>
          </cell>
          <cell r="H102">
            <v>0</v>
          </cell>
          <cell r="I102">
            <v>1.798</v>
          </cell>
          <cell r="J102" t="str">
            <v/>
          </cell>
          <cell r="K102">
            <v>1.798</v>
          </cell>
          <cell r="L102">
            <v>64.512239999999991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LDNO HV: NHH UMS category A</v>
          </cell>
          <cell r="B103">
            <v>100.69021448822841</v>
          </cell>
          <cell r="C103">
            <v>0</v>
          </cell>
          <cell r="D103">
            <v>871.97725746805804</v>
          </cell>
          <cell r="E103">
            <v>871.97725746805804</v>
          </cell>
          <cell r="F103">
            <v>0</v>
          </cell>
          <cell r="G103">
            <v>0</v>
          </cell>
          <cell r="H103">
            <v>0</v>
          </cell>
          <cell r="I103">
            <v>0.8660000000000001</v>
          </cell>
          <cell r="J103" t="str">
            <v/>
          </cell>
          <cell r="K103">
            <v>0.8660000000000001</v>
          </cell>
          <cell r="L103">
            <v>871.97725746805804</v>
          </cell>
          <cell r="M103">
            <v>0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5705.1957025552883</v>
          </cell>
          <cell r="C105">
            <v>0</v>
          </cell>
          <cell r="D105">
            <v>172696.27391634858</v>
          </cell>
          <cell r="E105">
            <v>172696.27391634858</v>
          </cell>
          <cell r="F105">
            <v>0</v>
          </cell>
          <cell r="G105">
            <v>0</v>
          </cell>
          <cell r="H105">
            <v>0</v>
          </cell>
          <cell r="I105">
            <v>3.0270000000000001</v>
          </cell>
          <cell r="J105" t="str">
            <v/>
          </cell>
          <cell r="K105">
            <v>3.0270000000000001</v>
          </cell>
          <cell r="L105">
            <v>172696.27391634858</v>
          </cell>
          <cell r="M105">
            <v>0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 t="str">
            <v>LDNO LV: NHH UMS category B</v>
          </cell>
          <cell r="B106">
            <v>1.7939999999999998</v>
          </cell>
          <cell r="C106">
            <v>0</v>
          </cell>
          <cell r="D106">
            <v>36.974339999999998</v>
          </cell>
          <cell r="E106">
            <v>36.974339999999998</v>
          </cell>
          <cell r="F106">
            <v>0</v>
          </cell>
          <cell r="G106">
            <v>0</v>
          </cell>
          <cell r="H106">
            <v>0</v>
          </cell>
          <cell r="I106">
            <v>2.0609999999999999</v>
          </cell>
          <cell r="J106" t="str">
            <v/>
          </cell>
          <cell r="K106">
            <v>2.0609999999999999</v>
          </cell>
          <cell r="L106">
            <v>36.974339999999998</v>
          </cell>
          <cell r="M106">
            <v>0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LDNO HV: NHH UMS category B</v>
          </cell>
          <cell r="B107">
            <v>64.110049379773386</v>
          </cell>
          <cell r="C107">
            <v>0</v>
          </cell>
          <cell r="D107">
            <v>635.97168984735197</v>
          </cell>
          <cell r="E107">
            <v>635.97168984735197</v>
          </cell>
          <cell r="F107">
            <v>0</v>
          </cell>
          <cell r="G107">
            <v>0</v>
          </cell>
          <cell r="H107">
            <v>0</v>
          </cell>
          <cell r="I107">
            <v>0.99199999999999999</v>
          </cell>
          <cell r="J107" t="str">
            <v/>
          </cell>
          <cell r="K107">
            <v>0.99199999999999999</v>
          </cell>
          <cell r="L107">
            <v>635.97168984735197</v>
          </cell>
          <cell r="M107">
            <v>0</v>
          </cell>
          <cell r="N107">
            <v>0</v>
          </cell>
          <cell r="O107">
            <v>1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418.94455251370533</v>
          </cell>
          <cell r="C109">
            <v>0</v>
          </cell>
          <cell r="D109">
            <v>20369.084143216354</v>
          </cell>
          <cell r="E109">
            <v>20369.084143216354</v>
          </cell>
          <cell r="F109">
            <v>0</v>
          </cell>
          <cell r="G109">
            <v>0</v>
          </cell>
          <cell r="H109">
            <v>0</v>
          </cell>
          <cell r="I109">
            <v>4.8620000000000001</v>
          </cell>
          <cell r="J109" t="str">
            <v/>
          </cell>
          <cell r="K109">
            <v>4.8620000000000001</v>
          </cell>
          <cell r="L109">
            <v>20369.084143216354</v>
          </cell>
          <cell r="M109">
            <v>0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 t="str">
            <v>LDNO LV: NHH UMS category C</v>
          </cell>
          <cell r="B110">
            <v>0.89699999999999991</v>
          </cell>
          <cell r="C110">
            <v>0</v>
          </cell>
          <cell r="D110">
            <v>29.6907</v>
          </cell>
          <cell r="E110">
            <v>29.6907</v>
          </cell>
          <cell r="F110">
            <v>0</v>
          </cell>
          <cell r="G110">
            <v>0</v>
          </cell>
          <cell r="H110">
            <v>0</v>
          </cell>
          <cell r="I110">
            <v>3.3100000000000005</v>
          </cell>
          <cell r="J110" t="str">
            <v/>
          </cell>
          <cell r="K110">
            <v>3.3100000000000005</v>
          </cell>
          <cell r="L110">
            <v>29.6907</v>
          </cell>
          <cell r="M110">
            <v>0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 t="str">
            <v>LDNO HV: NHH UMS category C</v>
          </cell>
          <cell r="B111">
            <v>4.7077361319982565</v>
          </cell>
          <cell r="C111">
            <v>0</v>
          </cell>
          <cell r="D111">
            <v>75.04131394405222</v>
          </cell>
          <cell r="E111">
            <v>75.04131394405222</v>
          </cell>
          <cell r="F111">
            <v>0</v>
          </cell>
          <cell r="G111">
            <v>0</v>
          </cell>
          <cell r="H111">
            <v>0</v>
          </cell>
          <cell r="I111">
            <v>1.5940000000000003</v>
          </cell>
          <cell r="J111" t="str">
            <v/>
          </cell>
          <cell r="K111">
            <v>1.5940000000000003</v>
          </cell>
          <cell r="L111">
            <v>75.04131394405222</v>
          </cell>
          <cell r="M111">
            <v>0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</row>
        <row r="115">
          <cell r="A115" t="str">
            <v>LDNO HV: NHH UMS category D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 t="str">
            <v/>
          </cell>
          <cell r="J115" t="str">
            <v/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146414.17686619601</v>
          </cell>
          <cell r="C117">
            <v>0</v>
          </cell>
          <cell r="D117">
            <v>4475221.4877267508</v>
          </cell>
          <cell r="E117">
            <v>4475221.4877267508</v>
          </cell>
          <cell r="F117">
            <v>0</v>
          </cell>
          <cell r="G117">
            <v>0</v>
          </cell>
          <cell r="H117">
            <v>0</v>
          </cell>
          <cell r="I117">
            <v>3.0565492929120763</v>
          </cell>
          <cell r="J117" t="str">
            <v/>
          </cell>
          <cell r="K117">
            <v>3.0565492929120763</v>
          </cell>
          <cell r="L117">
            <v>2677150.3352185735</v>
          </cell>
          <cell r="M117">
            <v>945035.87251719809</v>
          </cell>
          <cell r="N117">
            <v>853035.27999097947</v>
          </cell>
          <cell r="O117">
            <v>0.59821627657103249</v>
          </cell>
          <cell r="P117">
            <v>0.21117074877946249</v>
          </cell>
          <cell r="Q117">
            <v>0.19061297464950505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  <cell r="J119" t="str">
            <v/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842.08299999999997</v>
          </cell>
          <cell r="C121">
            <v>0</v>
          </cell>
          <cell r="D121">
            <v>-6719.8223400000006</v>
          </cell>
          <cell r="E121">
            <v>-6719.8223400000006</v>
          </cell>
          <cell r="F121">
            <v>0</v>
          </cell>
          <cell r="G121">
            <v>0</v>
          </cell>
          <cell r="H121">
            <v>0</v>
          </cell>
          <cell r="I121">
            <v>-0.79800000000000015</v>
          </cell>
          <cell r="J121" t="str">
            <v/>
          </cell>
          <cell r="K121">
            <v>-0.79800000000000015</v>
          </cell>
          <cell r="L121">
            <v>-6719.8223400000006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LDNO LV: LV Generation NHH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 t="str">
            <v/>
          </cell>
          <cell r="J122" t="str">
            <v/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  <cell r="J123" t="str">
            <v/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  <cell r="J126" t="str">
            <v/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4005.8239999999996</v>
          </cell>
          <cell r="C128">
            <v>87</v>
          </cell>
          <cell r="D128">
            <v>-31686.135519999996</v>
          </cell>
          <cell r="E128">
            <v>-31966.47552</v>
          </cell>
          <cell r="F128">
            <v>0</v>
          </cell>
          <cell r="G128">
            <v>0</v>
          </cell>
          <cell r="H128">
            <v>280.34000000000003</v>
          </cell>
          <cell r="I128">
            <v>-0.7910016895400297</v>
          </cell>
          <cell r="J128">
            <v>-364.20845425287354</v>
          </cell>
          <cell r="K128">
            <v>-0.79800000000000015</v>
          </cell>
          <cell r="L128">
            <v>-31966.47552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-8.8474026699485644E-3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  <cell r="J130" t="str">
            <v/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1899.8530000000001</v>
          </cell>
          <cell r="C132">
            <v>11</v>
          </cell>
          <cell r="D132">
            <v>-15011.598720000004</v>
          </cell>
          <cell r="E132">
            <v>-15265.738720000005</v>
          </cell>
          <cell r="F132">
            <v>0</v>
          </cell>
          <cell r="G132">
            <v>0</v>
          </cell>
          <cell r="H132">
            <v>254.14000000000001</v>
          </cell>
          <cell r="I132">
            <v>-0.7901452754502587</v>
          </cell>
          <cell r="J132">
            <v>-1364.690792727273</v>
          </cell>
          <cell r="K132">
            <v>-0.80352209986772694</v>
          </cell>
          <cell r="L132">
            <v>-9050.6738800000039</v>
          </cell>
          <cell r="M132">
            <v>-5413.1540400000004</v>
          </cell>
          <cell r="N132">
            <v>-801.91079999999999</v>
          </cell>
          <cell r="O132">
            <v>0.59287493687694937</v>
          </cell>
          <cell r="P132">
            <v>0.35459496191351025</v>
          </cell>
          <cell r="Q132">
            <v>5.2530101209540402E-2</v>
          </cell>
          <cell r="R132">
            <v>0</v>
          </cell>
          <cell r="S132">
            <v>0</v>
          </cell>
          <cell r="T132">
            <v>-1.6929575905956534E-2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  <cell r="J133" t="str">
            <v/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  <cell r="J134" t="str">
            <v/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 t="str">
            <v/>
          </cell>
          <cell r="J136" t="str">
            <v/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  <cell r="J137" t="str">
            <v/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 t="str">
            <v/>
          </cell>
          <cell r="J139" t="str">
            <v/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  <cell r="J140" t="str">
            <v/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26486.334000000003</v>
          </cell>
          <cell r="C142">
            <v>16</v>
          </cell>
          <cell r="D142">
            <v>-128221.02662</v>
          </cell>
          <cell r="E142">
            <v>-130577.62662000001</v>
          </cell>
          <cell r="F142">
            <v>2192.9199999999996</v>
          </cell>
          <cell r="G142">
            <v>0</v>
          </cell>
          <cell r="H142">
            <v>163.67999999999998</v>
          </cell>
          <cell r="I142">
            <v>-0.48410258142935148</v>
          </cell>
          <cell r="J142">
            <v>-8013.8141637500003</v>
          </cell>
          <cell r="K142">
            <v>-0.49299999999999999</v>
          </cell>
          <cell r="L142">
            <v>-130577.62662000001</v>
          </cell>
          <cell r="M142">
            <v>0</v>
          </cell>
          <cell r="N142">
            <v>0</v>
          </cell>
          <cell r="O142">
            <v>1</v>
          </cell>
          <cell r="P142">
            <v>0</v>
          </cell>
          <cell r="Q142">
            <v>0</v>
          </cell>
          <cell r="R142">
            <v>-1.7102655140166741E-2</v>
          </cell>
          <cell r="S142">
            <v>0</v>
          </cell>
          <cell r="T142">
            <v>-1.2765456985856722E-3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  <cell r="J143" t="str">
            <v/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96997.182000000001</v>
          </cell>
          <cell r="C145">
            <v>24</v>
          </cell>
          <cell r="D145">
            <v>-491296.75309000007</v>
          </cell>
          <cell r="E145">
            <v>-495551.4730900001</v>
          </cell>
          <cell r="F145">
            <v>3289.3799999999992</v>
          </cell>
          <cell r="G145">
            <v>0</v>
          </cell>
          <cell r="H145">
            <v>965.34</v>
          </cell>
          <cell r="I145">
            <v>-0.50650621281966746</v>
          </cell>
          <cell r="J145">
            <v>-20470.69804541667</v>
          </cell>
          <cell r="K145">
            <v>-0.5108926495307875</v>
          </cell>
          <cell r="L145">
            <v>-310790.77622000006</v>
          </cell>
          <cell r="M145">
            <v>-155285.15343999997</v>
          </cell>
          <cell r="N145">
            <v>-29475.543429999998</v>
          </cell>
          <cell r="O145">
            <v>0.62716144153920306</v>
          </cell>
          <cell r="P145">
            <v>0.31335827229353769</v>
          </cell>
          <cell r="Q145">
            <v>5.9480286167259089E-2</v>
          </cell>
          <cell r="R145">
            <v>-6.6953017281541479E-3</v>
          </cell>
          <cell r="S145">
            <v>0</v>
          </cell>
          <cell r="T145">
            <v>-1.9648817011887732E-3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  <cell r="J146" t="str">
            <v/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  <cell r="J148" t="str">
            <v/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  <cell r="J150" t="str">
            <v/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9010382.5513402149</v>
          </cell>
          <cell r="C165">
            <v>1106738</v>
          </cell>
          <cell r="D165">
            <v>264579113.33813143</v>
          </cell>
          <cell r="E165">
            <v>230453005.38363147</v>
          </cell>
          <cell r="F165">
            <v>18322733.805499997</v>
          </cell>
          <cell r="G165">
            <v>14543892.418999998</v>
          </cell>
          <cell r="H165">
            <v>1259481.73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r6140: Summary statistics for WPD South Wales in 2013/14 (model version 6140 April 2013 Price Change)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122460652.94590653</v>
          </cell>
          <cell r="D25">
            <v>-31099.493162095547</v>
          </cell>
          <cell r="E25">
            <v>-1.1469042904904346E-4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3276396.2596756704</v>
          </cell>
          <cell r="C57">
            <v>953792</v>
          </cell>
          <cell r="D57">
            <v>124161778.38411872</v>
          </cell>
          <cell r="E57">
            <v>109923094.51211873</v>
          </cell>
          <cell r="F57">
            <v>14238683.871999998</v>
          </cell>
          <cell r="G57">
            <v>0</v>
          </cell>
          <cell r="H57">
            <v>0</v>
          </cell>
          <cell r="I57">
            <v>3.7895836932865219</v>
          </cell>
        </row>
        <row r="58">
          <cell r="A58" t="str">
            <v>LDNO LV: Domestic Unrestricted</v>
          </cell>
          <cell r="B58">
            <v>1302.711</v>
          </cell>
          <cell r="C58">
            <v>501</v>
          </cell>
          <cell r="D58">
            <v>35314.552649999998</v>
          </cell>
          <cell r="E58">
            <v>30157.75965</v>
          </cell>
          <cell r="F58">
            <v>5156.7929999999997</v>
          </cell>
          <cell r="G58">
            <v>0</v>
          </cell>
          <cell r="H58">
            <v>0</v>
          </cell>
          <cell r="I58">
            <v>2.7108508832734199</v>
          </cell>
        </row>
        <row r="59">
          <cell r="A59" t="str">
            <v>LDNO HV: Domestic Unrestricted</v>
          </cell>
          <cell r="B59">
            <v>4894.1489999999985</v>
          </cell>
          <cell r="C59">
            <v>2115</v>
          </cell>
          <cell r="D59">
            <v>74638.975709999984</v>
          </cell>
          <cell r="E59">
            <v>62596.165709999979</v>
          </cell>
          <cell r="F59">
            <v>12042.81</v>
          </cell>
          <cell r="G59">
            <v>0</v>
          </cell>
          <cell r="H59">
            <v>0</v>
          </cell>
          <cell r="I59">
            <v>1.5250654548931797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374810.19166683755</v>
          </cell>
          <cell r="C61">
            <v>61369</v>
          </cell>
          <cell r="D61">
            <v>8302720.3074641284</v>
          </cell>
          <cell r="E61">
            <v>7386573.1909641288</v>
          </cell>
          <cell r="F61">
            <v>916147.11649999989</v>
          </cell>
          <cell r="G61">
            <v>0</v>
          </cell>
          <cell r="H61">
            <v>0</v>
          </cell>
          <cell r="I61">
            <v>2.2151799743066425</v>
          </cell>
        </row>
        <row r="62">
          <cell r="A62" t="str">
            <v>LDNO LV: Domestic Two Rate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/>
          </cell>
        </row>
        <row r="63">
          <cell r="A63" t="str">
            <v>LDNO HV: Domestic Two Rate</v>
          </cell>
          <cell r="B63">
            <v>7.0714285714285721</v>
          </cell>
          <cell r="C63">
            <v>1</v>
          </cell>
          <cell r="D63">
            <v>56.641011428571439</v>
          </cell>
          <cell r="E63">
            <v>50.947011428571436</v>
          </cell>
          <cell r="F63">
            <v>5.694</v>
          </cell>
          <cell r="G63">
            <v>0</v>
          </cell>
          <cell r="H63">
            <v>0</v>
          </cell>
          <cell r="I63">
            <v>0.80098400000000014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4120.5884787578898</v>
          </cell>
          <cell r="C65">
            <v>0</v>
          </cell>
          <cell r="D65">
            <v>11743.677164459985</v>
          </cell>
          <cell r="E65">
            <v>11743.677164459985</v>
          </cell>
          <cell r="F65">
            <v>0</v>
          </cell>
          <cell r="G65">
            <v>0</v>
          </cell>
          <cell r="H65">
            <v>0</v>
          </cell>
          <cell r="I65">
            <v>0.28499999999999998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829797.1969504907</v>
          </cell>
          <cell r="C69">
            <v>62450</v>
          </cell>
          <cell r="D69">
            <v>24300128.746443447</v>
          </cell>
          <cell r="E69">
            <v>22736443.196443446</v>
          </cell>
          <cell r="F69">
            <v>1563685.55</v>
          </cell>
          <cell r="G69">
            <v>0</v>
          </cell>
          <cell r="H69">
            <v>0</v>
          </cell>
          <cell r="I69">
            <v>2.9284418934827152</v>
          </cell>
        </row>
        <row r="70">
          <cell r="A70" t="str">
            <v>LDNO LV: Small Non Domestic Unrestricted</v>
          </cell>
          <cell r="B70">
            <v>12.001714285714286</v>
          </cell>
          <cell r="C70">
            <v>3</v>
          </cell>
          <cell r="D70">
            <v>278.6259</v>
          </cell>
          <cell r="E70">
            <v>226.83239999999998</v>
          </cell>
          <cell r="F70">
            <v>51.793500000000002</v>
          </cell>
          <cell r="G70">
            <v>0</v>
          </cell>
          <cell r="H70">
            <v>0</v>
          </cell>
          <cell r="I70">
            <v>2.3215508498785886</v>
          </cell>
        </row>
        <row r="71">
          <cell r="A71" t="str">
            <v>LDNO HV: Small Non Domestic Unrestricted</v>
          </cell>
          <cell r="B71">
            <v>1301.3999999999999</v>
          </cell>
          <cell r="C71">
            <v>47</v>
          </cell>
          <cell r="D71">
            <v>14049.090999999997</v>
          </cell>
          <cell r="E71">
            <v>13599.629999999997</v>
          </cell>
          <cell r="F71">
            <v>449.46100000000007</v>
          </cell>
          <cell r="G71">
            <v>0</v>
          </cell>
          <cell r="H71">
            <v>0</v>
          </cell>
          <cell r="I71">
            <v>1.0795367296757339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292166.00481689343</v>
          </cell>
          <cell r="C73">
            <v>13480</v>
          </cell>
          <cell r="D73">
            <v>7404265.9481419781</v>
          </cell>
          <cell r="E73">
            <v>7066740.2281419784</v>
          </cell>
          <cell r="F73">
            <v>337525.72</v>
          </cell>
          <cell r="G73">
            <v>0</v>
          </cell>
          <cell r="H73">
            <v>0</v>
          </cell>
          <cell r="I73">
            <v>2.5342667613853251</v>
          </cell>
        </row>
        <row r="74">
          <cell r="A74" t="str">
            <v>LDNO LV: Small Non Domestic Two Rate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</row>
        <row r="75">
          <cell r="A75" t="str">
            <v>LDNO HV: Small Non Domestic Two Rate</v>
          </cell>
          <cell r="B75">
            <v>605.06700000000001</v>
          </cell>
          <cell r="C75">
            <v>5</v>
          </cell>
          <cell r="D75">
            <v>7020.4631799999997</v>
          </cell>
          <cell r="E75">
            <v>6972.6481800000001</v>
          </cell>
          <cell r="F75">
            <v>47.814999999999998</v>
          </cell>
          <cell r="G75">
            <v>0</v>
          </cell>
          <cell r="H75">
            <v>0</v>
          </cell>
          <cell r="I75">
            <v>1.1602786435221224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2509.7640572432565</v>
          </cell>
          <cell r="C77">
            <v>0</v>
          </cell>
          <cell r="D77">
            <v>7955.9520614611229</v>
          </cell>
          <cell r="E77">
            <v>7955.9520614611229</v>
          </cell>
          <cell r="F77">
            <v>0</v>
          </cell>
          <cell r="G77">
            <v>0</v>
          </cell>
          <cell r="H77">
            <v>0</v>
          </cell>
          <cell r="I77">
            <v>0.317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497672.30495137931</v>
          </cell>
          <cell r="C81">
            <v>4623</v>
          </cell>
          <cell r="D81">
            <v>13835256.13760156</v>
          </cell>
          <cell r="E81">
            <v>13022100.48710156</v>
          </cell>
          <cell r="F81">
            <v>813155.65049999999</v>
          </cell>
          <cell r="G81">
            <v>0</v>
          </cell>
          <cell r="H81">
            <v>0</v>
          </cell>
          <cell r="I81">
            <v>2.7799931802420095</v>
          </cell>
        </row>
        <row r="82">
          <cell r="A82" t="str">
            <v>LDNO LV: LV Medium Non-Domestic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</row>
        <row r="83">
          <cell r="A83" t="str">
            <v>LDNO HV: LV Medium Non-Domestic</v>
          </cell>
          <cell r="B83">
            <v>971.57499999999993</v>
          </cell>
          <cell r="C83">
            <v>7</v>
          </cell>
          <cell r="D83">
            <v>11456.597779999998</v>
          </cell>
          <cell r="E83">
            <v>10987.244279999999</v>
          </cell>
          <cell r="F83">
            <v>469.3535</v>
          </cell>
          <cell r="G83">
            <v>0</v>
          </cell>
          <cell r="H83">
            <v>0</v>
          </cell>
          <cell r="I83">
            <v>1.1791779100944344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 t="str">
            <v/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720.32584091034482</v>
          </cell>
          <cell r="C87">
            <v>12</v>
          </cell>
          <cell r="D87">
            <v>19617.90491574883</v>
          </cell>
          <cell r="E87">
            <v>13582.264915748829</v>
          </cell>
          <cell r="F87">
            <v>6035.6400000000012</v>
          </cell>
          <cell r="G87">
            <v>0</v>
          </cell>
          <cell r="H87">
            <v>0</v>
          </cell>
          <cell r="I87">
            <v>2.7234764882175826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1257452.9814418068</v>
          </cell>
          <cell r="C89">
            <v>2949</v>
          </cell>
          <cell r="D89">
            <v>33455951.055632375</v>
          </cell>
          <cell r="E89">
            <v>27036175.052632373</v>
          </cell>
          <cell r="F89">
            <v>114742.641</v>
          </cell>
          <cell r="G89">
            <v>5706790.6220000004</v>
          </cell>
          <cell r="H89">
            <v>598242.74</v>
          </cell>
          <cell r="I89">
            <v>2.6606124880527529</v>
          </cell>
        </row>
        <row r="90">
          <cell r="A90" t="str">
            <v>LDNO LV: LV HH Metered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/>
          </cell>
        </row>
        <row r="91">
          <cell r="A91" t="str">
            <v>LDNO HV: LV HH Metered</v>
          </cell>
          <cell r="B91">
            <v>12656.596800000001</v>
          </cell>
          <cell r="C91">
            <v>0</v>
          </cell>
          <cell r="D91">
            <v>104028.7002546547</v>
          </cell>
          <cell r="E91">
            <v>104028.7002546547</v>
          </cell>
          <cell r="F91">
            <v>0</v>
          </cell>
          <cell r="G91">
            <v>0</v>
          </cell>
          <cell r="H91">
            <v>0</v>
          </cell>
          <cell r="I91">
            <v>0.82193264033389046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4162.1373416000006</v>
          </cell>
          <cell r="C93">
            <v>9</v>
          </cell>
          <cell r="D93">
            <v>109044.58749268428</v>
          </cell>
          <cell r="E93">
            <v>74475.502492684289</v>
          </cell>
          <cell r="F93">
            <v>252.94499999999999</v>
          </cell>
          <cell r="G93">
            <v>33825.279999999999</v>
          </cell>
          <cell r="H93">
            <v>490.86</v>
          </cell>
          <cell r="I93">
            <v>2.619918050343951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2140667.3197440277</v>
          </cell>
          <cell r="C96">
            <v>570</v>
          </cell>
          <cell r="D96">
            <v>41268879.730747402</v>
          </cell>
          <cell r="E96">
            <v>31979262.275747404</v>
          </cell>
          <cell r="F96">
            <v>178694.14499999999</v>
          </cell>
          <cell r="G96">
            <v>8443290.9600000009</v>
          </cell>
          <cell r="H96">
            <v>667632.35</v>
          </cell>
          <cell r="I96">
            <v>1.9278511588471472</v>
          </cell>
        </row>
        <row r="97">
          <cell r="A97" t="str">
            <v>LDNO HV: HV HH Metered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 t="str">
            <v/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8804.4214434759378</v>
          </cell>
          <cell r="C101">
            <v>0</v>
          </cell>
          <cell r="D101">
            <v>231996.50503559093</v>
          </cell>
          <cell r="E101">
            <v>231996.50503559093</v>
          </cell>
          <cell r="F101">
            <v>0</v>
          </cell>
          <cell r="G101">
            <v>0</v>
          </cell>
          <cell r="H101">
            <v>0</v>
          </cell>
          <cell r="I101">
            <v>2.6349999999999998</v>
          </cell>
        </row>
        <row r="102">
          <cell r="A102" t="str">
            <v>LDNO LV: NHH UMS category A</v>
          </cell>
          <cell r="B102">
            <v>3.4725714285714284</v>
          </cell>
          <cell r="C102">
            <v>0</v>
          </cell>
          <cell r="D102">
            <v>63.131348571428568</v>
          </cell>
          <cell r="E102">
            <v>63.131348571428568</v>
          </cell>
          <cell r="F102">
            <v>0</v>
          </cell>
          <cell r="G102">
            <v>0</v>
          </cell>
          <cell r="H102">
            <v>0</v>
          </cell>
          <cell r="I102">
            <v>1.8180000000000001</v>
          </cell>
        </row>
        <row r="103">
          <cell r="A103" t="str">
            <v>LDNO HV: NHH UMS category A</v>
          </cell>
          <cell r="B103">
            <v>36.209343538705781</v>
          </cell>
          <cell r="C103">
            <v>0</v>
          </cell>
          <cell r="D103">
            <v>363.90390256399309</v>
          </cell>
          <cell r="E103">
            <v>363.90390256399309</v>
          </cell>
          <cell r="F103">
            <v>0</v>
          </cell>
          <cell r="G103">
            <v>0</v>
          </cell>
          <cell r="H103">
            <v>0</v>
          </cell>
          <cell r="I103">
            <v>1.0049999999999999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5605.826706899782</v>
          </cell>
          <cell r="C105">
            <v>0</v>
          </cell>
          <cell r="D105">
            <v>170585.30669096039</v>
          </cell>
          <cell r="E105">
            <v>170585.30669096039</v>
          </cell>
          <cell r="F105">
            <v>0</v>
          </cell>
          <cell r="G105">
            <v>0</v>
          </cell>
          <cell r="H105">
            <v>0</v>
          </cell>
          <cell r="I105">
            <v>3.0430000000000001</v>
          </cell>
        </row>
        <row r="106">
          <cell r="A106" t="str">
            <v>LDNO LV: NHH UMS category B</v>
          </cell>
          <cell r="B106">
            <v>1.7362857142857142</v>
          </cell>
          <cell r="C106">
            <v>0</v>
          </cell>
          <cell r="D106">
            <v>36.444637142857147</v>
          </cell>
          <cell r="E106">
            <v>36.444637142857147</v>
          </cell>
          <cell r="F106">
            <v>0</v>
          </cell>
          <cell r="G106">
            <v>0</v>
          </cell>
          <cell r="H106">
            <v>0</v>
          </cell>
          <cell r="I106">
            <v>2.0990000000000006</v>
          </cell>
        </row>
        <row r="107">
          <cell r="A107" t="str">
            <v>LDNO HV: NHH UMS category B</v>
          </cell>
          <cell r="B107">
            <v>23.054701135302444</v>
          </cell>
          <cell r="C107">
            <v>0</v>
          </cell>
          <cell r="D107">
            <v>267.43453316950831</v>
          </cell>
          <cell r="E107">
            <v>267.43453316950831</v>
          </cell>
          <cell r="F107">
            <v>0</v>
          </cell>
          <cell r="G107">
            <v>0</v>
          </cell>
          <cell r="H107">
            <v>0</v>
          </cell>
          <cell r="I107">
            <v>1.1599999999999999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411.64767759669121</v>
          </cell>
          <cell r="C109">
            <v>0</v>
          </cell>
          <cell r="D109">
            <v>20495.937867539255</v>
          </cell>
          <cell r="E109">
            <v>20495.937867539255</v>
          </cell>
          <cell r="F109">
            <v>0</v>
          </cell>
          <cell r="G109">
            <v>0</v>
          </cell>
          <cell r="H109">
            <v>0</v>
          </cell>
          <cell r="I109">
            <v>4.9790000000000001</v>
          </cell>
        </row>
        <row r="110">
          <cell r="A110" t="str">
            <v>LDNO LV: NHH UMS category C</v>
          </cell>
          <cell r="B110">
            <v>0.86814285714285711</v>
          </cell>
          <cell r="C110">
            <v>0</v>
          </cell>
          <cell r="D110">
            <v>29.820707142857145</v>
          </cell>
          <cell r="E110">
            <v>29.820707142857145</v>
          </cell>
          <cell r="F110">
            <v>0</v>
          </cell>
          <cell r="G110">
            <v>0</v>
          </cell>
          <cell r="H110">
            <v>0</v>
          </cell>
          <cell r="I110">
            <v>3.4350000000000009</v>
          </cell>
        </row>
        <row r="111">
          <cell r="A111" t="str">
            <v>LDNO HV: NHH UMS category C</v>
          </cell>
          <cell r="B111">
            <v>1.6929553259917982</v>
          </cell>
          <cell r="C111">
            <v>0</v>
          </cell>
          <cell r="D111">
            <v>32.132292087324331</v>
          </cell>
          <cell r="E111">
            <v>32.132292087324331</v>
          </cell>
          <cell r="F111">
            <v>0</v>
          </cell>
          <cell r="G111">
            <v>0</v>
          </cell>
          <cell r="H111">
            <v>0</v>
          </cell>
          <cell r="I111">
            <v>1.8980000000000001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LDNO HV: NHH UMS category D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 t="str">
            <v/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146505.8826334069</v>
          </cell>
          <cell r="C117">
            <v>0</v>
          </cell>
          <cell r="D117">
            <v>4499892.9426906304</v>
          </cell>
          <cell r="E117">
            <v>4499892.9426906304</v>
          </cell>
          <cell r="F117">
            <v>0</v>
          </cell>
          <cell r="G117">
            <v>0</v>
          </cell>
          <cell r="H117">
            <v>0</v>
          </cell>
          <cell r="I117">
            <v>3.0714759447239737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703.10199999999998</v>
          </cell>
          <cell r="C121">
            <v>0</v>
          </cell>
          <cell r="D121">
            <v>-5526.3817200000003</v>
          </cell>
          <cell r="E121">
            <v>-5526.3817200000003</v>
          </cell>
          <cell r="F121">
            <v>0</v>
          </cell>
          <cell r="G121">
            <v>0</v>
          </cell>
          <cell r="H121">
            <v>0</v>
          </cell>
          <cell r="I121">
            <v>-0.78600000000000014</v>
          </cell>
        </row>
        <row r="122">
          <cell r="A122" t="str">
            <v>LDNO LV: LV Generation NHH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 t="str">
            <v/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1044.6170000000002</v>
          </cell>
          <cell r="C128">
            <v>0</v>
          </cell>
          <cell r="D128">
            <v>-8081.6896200000019</v>
          </cell>
          <cell r="E128">
            <v>-8210.689620000001</v>
          </cell>
          <cell r="F128">
            <v>0</v>
          </cell>
          <cell r="G128">
            <v>0</v>
          </cell>
          <cell r="H128">
            <v>129</v>
          </cell>
          <cell r="I128">
            <v>-0.77365097638656088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1413.4790000000003</v>
          </cell>
          <cell r="C132">
            <v>0</v>
          </cell>
          <cell r="D132">
            <v>-10864.725810000002</v>
          </cell>
          <cell r="E132">
            <v>-10978.245810000004</v>
          </cell>
          <cell r="F132">
            <v>0</v>
          </cell>
          <cell r="G132">
            <v>0</v>
          </cell>
          <cell r="H132">
            <v>113.52000000000001</v>
          </cell>
          <cell r="I132">
            <v>-0.76865137791222937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 t="str">
            <v/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369.62279999999998</v>
          </cell>
          <cell r="C139">
            <v>0</v>
          </cell>
          <cell r="D139">
            <v>-4310.1527880000003</v>
          </cell>
          <cell r="E139">
            <v>-4310.1527880000003</v>
          </cell>
          <cell r="F139">
            <v>0</v>
          </cell>
          <cell r="G139">
            <v>0</v>
          </cell>
          <cell r="H139">
            <v>0</v>
          </cell>
          <cell r="I139">
            <v>-1.1660949454416774</v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22664.175999999999</v>
          </cell>
          <cell r="C142">
            <v>10</v>
          </cell>
          <cell r="D142">
            <v>-108692.34535999999</v>
          </cell>
          <cell r="E142">
            <v>-110147.89535999999</v>
          </cell>
          <cell r="F142">
            <v>1347.58</v>
          </cell>
          <cell r="G142">
            <v>0</v>
          </cell>
          <cell r="H142">
            <v>107.97</v>
          </cell>
          <cell r="I142">
            <v>-0.47957775019043269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99523.001000000018</v>
          </cell>
          <cell r="C145">
            <v>21</v>
          </cell>
          <cell r="D145">
            <v>-484061.41552999994</v>
          </cell>
          <cell r="E145">
            <v>-487573.92352999997</v>
          </cell>
          <cell r="F145">
            <v>2829.9180000000006</v>
          </cell>
          <cell r="G145">
            <v>0</v>
          </cell>
          <cell r="H145">
            <v>682.59</v>
          </cell>
          <cell r="I145">
            <v>-0.48638145018356094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8989338.457169855</v>
          </cell>
          <cell r="C165">
            <v>1101964</v>
          </cell>
          <cell r="D165">
            <v>257426412.92814749</v>
          </cell>
          <cell r="E165">
            <v>223783782.53814745</v>
          </cell>
          <cell r="F165">
            <v>18191324.498</v>
          </cell>
          <cell r="G165">
            <v>14183906.862000002</v>
          </cell>
          <cell r="H165">
            <v>1267399.03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32"/>
  </cols>
  <sheetData>
    <row r="2" spans="1:1" ht="15" x14ac:dyDescent="0.25">
      <c r="A2" s="39" t="s">
        <v>77</v>
      </c>
    </row>
    <row r="3" spans="1:1" x14ac:dyDescent="0.2">
      <c r="A3" s="31"/>
    </row>
    <row r="4" spans="1:1" x14ac:dyDescent="0.2">
      <c r="A4" s="32" t="s">
        <v>66</v>
      </c>
    </row>
    <row r="5" spans="1:1" x14ac:dyDescent="0.2">
      <c r="A5" s="33" t="s">
        <v>74</v>
      </c>
    </row>
    <row r="6" spans="1:1" x14ac:dyDescent="0.2">
      <c r="A6" s="34"/>
    </row>
    <row r="7" spans="1:1" x14ac:dyDescent="0.2">
      <c r="A7" s="35" t="s">
        <v>67</v>
      </c>
    </row>
    <row r="8" spans="1:1" x14ac:dyDescent="0.2">
      <c r="A8" s="32" t="s">
        <v>68</v>
      </c>
    </row>
    <row r="9" spans="1:1" ht="12.75" customHeight="1" x14ac:dyDescent="0.2">
      <c r="A9" s="32" t="s">
        <v>78</v>
      </c>
    </row>
    <row r="11" spans="1:1" ht="15" x14ac:dyDescent="0.25">
      <c r="A11" s="39" t="s">
        <v>69</v>
      </c>
    </row>
    <row r="13" spans="1:1" x14ac:dyDescent="0.2">
      <c r="A13" s="32" t="s">
        <v>75</v>
      </c>
    </row>
    <row r="14" spans="1:1" x14ac:dyDescent="0.2">
      <c r="A14" s="32" t="s">
        <v>63</v>
      </c>
    </row>
    <row r="15" spans="1:1" x14ac:dyDescent="0.2">
      <c r="A15" s="36" t="s">
        <v>64</v>
      </c>
    </row>
    <row r="16" spans="1:1" x14ac:dyDescent="0.2">
      <c r="A16" s="32" t="s">
        <v>76</v>
      </c>
    </row>
    <row r="17" spans="1:1" x14ac:dyDescent="0.2">
      <c r="A17" s="36" t="s">
        <v>65</v>
      </c>
    </row>
    <row r="18" spans="1:1" x14ac:dyDescent="0.2">
      <c r="A18" s="37" t="s">
        <v>72</v>
      </c>
    </row>
    <row r="19" spans="1:1" x14ac:dyDescent="0.2">
      <c r="A19" s="38" t="s">
        <v>71</v>
      </c>
    </row>
    <row r="20" spans="1:1" x14ac:dyDescent="0.2">
      <c r="A20" s="38" t="s">
        <v>70</v>
      </c>
    </row>
    <row r="21" spans="1:1" x14ac:dyDescent="0.2">
      <c r="A21" s="32" t="s">
        <v>73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69"/>
  <sheetViews>
    <sheetView tabSelected="1" topLeftCell="Z1" zoomScale="70" zoomScaleNormal="70" workbookViewId="0">
      <selection activeCell="AS5" sqref="AS5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66" t="s">
        <v>87</v>
      </c>
      <c r="E4" s="67"/>
      <c r="F4" s="66" t="s">
        <v>60</v>
      </c>
      <c r="G4" s="67"/>
      <c r="H4" s="66" t="s">
        <v>60</v>
      </c>
      <c r="I4" s="67"/>
      <c r="J4" s="66" t="s">
        <v>0</v>
      </c>
      <c r="K4" s="67"/>
      <c r="L4" s="66" t="s">
        <v>33</v>
      </c>
      <c r="M4" s="67"/>
      <c r="N4" s="66" t="s">
        <v>1</v>
      </c>
      <c r="O4" s="67"/>
      <c r="P4" s="66" t="s">
        <v>32</v>
      </c>
      <c r="Q4" s="67"/>
      <c r="R4" s="66" t="s">
        <v>2</v>
      </c>
      <c r="S4" s="67"/>
      <c r="T4" s="66" t="s">
        <v>34</v>
      </c>
      <c r="U4" s="67"/>
      <c r="V4" s="66" t="s">
        <v>61</v>
      </c>
      <c r="W4" s="67"/>
      <c r="X4" s="66" t="s">
        <v>62</v>
      </c>
      <c r="Y4" s="67"/>
      <c r="Z4" s="66" t="s">
        <v>3</v>
      </c>
      <c r="AA4" s="67"/>
      <c r="AB4" s="66" t="s">
        <v>4</v>
      </c>
      <c r="AC4" s="67"/>
      <c r="AD4" s="66" t="s">
        <v>5</v>
      </c>
      <c r="AE4" s="67"/>
      <c r="AF4" s="66" t="s">
        <v>6</v>
      </c>
      <c r="AG4" s="67"/>
      <c r="AH4" s="66" t="s">
        <v>35</v>
      </c>
      <c r="AI4" s="67"/>
      <c r="AJ4" s="66" t="s">
        <v>7</v>
      </c>
      <c r="AK4" s="67"/>
      <c r="AL4" s="66" t="s">
        <v>8</v>
      </c>
      <c r="AM4" s="67"/>
      <c r="AN4" s="66" t="s">
        <v>9</v>
      </c>
      <c r="AO4" s="67"/>
      <c r="AP4" s="66" t="s">
        <v>10</v>
      </c>
      <c r="AQ4" s="67"/>
      <c r="AS4" s="1" t="s">
        <v>96</v>
      </c>
    </row>
    <row r="5" spans="2:48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  <c r="AU5" s="1" t="s">
        <v>90</v>
      </c>
    </row>
    <row r="6" spans="2:48" ht="5.25" customHeight="1" thickBot="1" x14ac:dyDescent="0.3"/>
    <row r="7" spans="2:48" x14ac:dyDescent="0.25">
      <c r="B7" s="5" t="s">
        <v>14</v>
      </c>
      <c r="D7" s="6"/>
      <c r="E7" s="7"/>
      <c r="F7" s="6"/>
      <c r="G7" s="7"/>
      <c r="H7" s="6">
        <v>0</v>
      </c>
      <c r="I7" s="7">
        <v>0</v>
      </c>
      <c r="J7" s="6">
        <v>0</v>
      </c>
      <c r="K7" s="7">
        <v>0</v>
      </c>
      <c r="L7" s="6">
        <v>0</v>
      </c>
      <c r="M7" s="7">
        <v>0</v>
      </c>
      <c r="N7" s="6">
        <v>2.3086872758559807E-4</v>
      </c>
      <c r="O7" s="7">
        <v>8.7489636534777407E-4</v>
      </c>
      <c r="P7" s="6">
        <v>1.1050436646640183E-3</v>
      </c>
      <c r="Q7" s="7">
        <v>4.1876554519801219E-3</v>
      </c>
      <c r="R7" s="6">
        <v>1.1050436646640183E-3</v>
      </c>
      <c r="S7" s="7">
        <v>4.1876554519801219E-3</v>
      </c>
      <c r="T7" s="6">
        <v>1.368924893035306E-3</v>
      </c>
      <c r="U7" s="7">
        <v>5.1876554519806528E-3</v>
      </c>
      <c r="V7" s="6">
        <v>1.1050436646640183E-3</v>
      </c>
      <c r="W7" s="7">
        <v>4.1876554519801219E-3</v>
      </c>
      <c r="X7" s="6">
        <v>1.368924893035306E-3</v>
      </c>
      <c r="Y7" s="7">
        <v>5.1876554519806528E-3</v>
      </c>
      <c r="Z7" s="6">
        <v>1.368924893035306E-3</v>
      </c>
      <c r="AA7" s="7">
        <v>5.1876554519806528E-3</v>
      </c>
      <c r="AB7" s="6">
        <v>1.368924893035306E-3</v>
      </c>
      <c r="AC7" s="7">
        <v>5.1876554519806528E-3</v>
      </c>
      <c r="AD7" s="6">
        <v>1.368924893035306E-3</v>
      </c>
      <c r="AE7" s="7">
        <v>5.1876554519806528E-3</v>
      </c>
      <c r="AF7" s="6">
        <v>1.8966873497776593E-3</v>
      </c>
      <c r="AG7" s="7">
        <v>7.1876554519798965E-3</v>
      </c>
      <c r="AH7" s="6">
        <v>1.8966873497776593E-3</v>
      </c>
      <c r="AI7" s="7">
        <v>7.1876554519798965E-3</v>
      </c>
      <c r="AJ7" s="6">
        <v>8.4116243629250853E-4</v>
      </c>
      <c r="AK7" s="7">
        <v>3.1876554519795911E-3</v>
      </c>
      <c r="AL7" s="6">
        <v>8.4116243629250853E-4</v>
      </c>
      <c r="AM7" s="7">
        <v>3.1876554519795911E-3</v>
      </c>
      <c r="AN7" s="6">
        <v>3.4210682035107354E-3</v>
      </c>
      <c r="AO7" s="7">
        <v>1.2999999999999836E-2</v>
      </c>
      <c r="AP7" s="6">
        <v>3.0263295646442145E-2</v>
      </c>
      <c r="AQ7" s="7">
        <v>0.11499999999999992</v>
      </c>
      <c r="AS7" s="1">
        <v>3.0263295646442145E-2</v>
      </c>
      <c r="AT7" s="1">
        <v>0.11499999999999992</v>
      </c>
      <c r="AU7" s="49">
        <f>AP7-AS7</f>
        <v>0</v>
      </c>
      <c r="AV7" s="50">
        <f>AQ7-AT7</f>
        <v>0</v>
      </c>
    </row>
    <row r="8" spans="2:48" x14ac:dyDescent="0.25">
      <c r="B8" s="5" t="s">
        <v>15</v>
      </c>
      <c r="D8" s="8"/>
      <c r="E8" s="9"/>
      <c r="F8" s="8"/>
      <c r="G8" s="9"/>
      <c r="H8" s="8">
        <v>0</v>
      </c>
      <c r="I8" s="9">
        <v>0</v>
      </c>
      <c r="J8" s="8">
        <v>0</v>
      </c>
      <c r="K8" s="9">
        <v>0</v>
      </c>
      <c r="L8" s="8">
        <v>0</v>
      </c>
      <c r="M8" s="9">
        <v>0</v>
      </c>
      <c r="N8" s="8">
        <v>-8.8144012592161758E-5</v>
      </c>
      <c r="O8" s="9">
        <v>-1.9525485154911848E-4</v>
      </c>
      <c r="P8" s="8">
        <v>1.0375341375612468E-3</v>
      </c>
      <c r="Q8" s="9">
        <v>2.2983248441852716E-3</v>
      </c>
      <c r="R8" s="8">
        <v>1.0375341375612468E-3</v>
      </c>
      <c r="S8" s="9">
        <v>2.2983248441852716E-3</v>
      </c>
      <c r="T8" s="8">
        <v>1.0375341375612468E-3</v>
      </c>
      <c r="U8" s="9">
        <v>2.2983248441852716E-3</v>
      </c>
      <c r="V8" s="8">
        <v>-1.1266244700904426E-2</v>
      </c>
      <c r="W8" s="9">
        <v>-2.4956759647081724E-2</v>
      </c>
      <c r="X8" s="8">
        <v>-7.0194221074886265E-3</v>
      </c>
      <c r="Y8" s="9">
        <v>-1.5549283283714105E-2</v>
      </c>
      <c r="Z8" s="8">
        <v>-7.0194221074886265E-3</v>
      </c>
      <c r="AA8" s="9">
        <v>-1.5549283283714105E-2</v>
      </c>
      <c r="AB8" s="8">
        <v>-7.0194221074886265E-3</v>
      </c>
      <c r="AC8" s="9">
        <v>-1.5549283283714105E-2</v>
      </c>
      <c r="AD8" s="8">
        <v>-7.0194221074886265E-3</v>
      </c>
      <c r="AE8" s="9">
        <v>-1.5549283283714105E-2</v>
      </c>
      <c r="AF8" s="8">
        <v>-1.5334033882025921E-2</v>
      </c>
      <c r="AG8" s="9">
        <v>-3.3967644780803427E-2</v>
      </c>
      <c r="AH8" s="8">
        <v>-1.5334033882025921E-2</v>
      </c>
      <c r="AI8" s="9">
        <v>-3.3967644780803427E-2</v>
      </c>
      <c r="AJ8" s="8">
        <v>-2.785893742509693E-2</v>
      </c>
      <c r="AK8" s="9">
        <v>-6.1712560289536464E-2</v>
      </c>
      <c r="AL8" s="8">
        <v>-2.785893742509693E-2</v>
      </c>
      <c r="AM8" s="9">
        <v>-6.1712560289536464E-2</v>
      </c>
      <c r="AN8" s="8">
        <v>-2.0105907934484968E-2</v>
      </c>
      <c r="AO8" s="9">
        <v>-4.4304071178946969E-2</v>
      </c>
      <c r="AP8" s="8">
        <v>5.7937916264312328E-3</v>
      </c>
      <c r="AQ8" s="9">
        <v>1.276682244093722E-2</v>
      </c>
      <c r="AS8" s="1">
        <v>5.7937916264312328E-3</v>
      </c>
      <c r="AT8" s="1">
        <v>1.276682244093722E-2</v>
      </c>
      <c r="AU8" s="49">
        <f t="shared" ref="AU8:AU24" si="0">AP8-AS8</f>
        <v>0</v>
      </c>
      <c r="AV8" s="50">
        <f t="shared" ref="AV8:AV24" si="1">AQ8-AT8</f>
        <v>0</v>
      </c>
    </row>
    <row r="9" spans="2:48" x14ac:dyDescent="0.25">
      <c r="B9" s="5" t="s">
        <v>16</v>
      </c>
      <c r="D9" s="8"/>
      <c r="E9" s="9"/>
      <c r="F9" s="8"/>
      <c r="G9" s="9"/>
      <c r="H9" s="8">
        <v>0</v>
      </c>
      <c r="I9" s="9">
        <v>0</v>
      </c>
      <c r="J9" s="8">
        <v>0</v>
      </c>
      <c r="K9" s="9">
        <v>0</v>
      </c>
      <c r="L9" s="8">
        <v>0</v>
      </c>
      <c r="M9" s="9">
        <v>0</v>
      </c>
      <c r="N9" s="8">
        <v>7.0175438596491446E-3</v>
      </c>
      <c r="O9" s="9">
        <v>1.9999999999999918E-3</v>
      </c>
      <c r="P9" s="8">
        <v>3.5087719298245723E-3</v>
      </c>
      <c r="Q9" s="9">
        <v>1.0000000000000178E-3</v>
      </c>
      <c r="R9" s="8">
        <v>3.5087719298245723E-3</v>
      </c>
      <c r="S9" s="9">
        <v>1.0000000000000178E-3</v>
      </c>
      <c r="T9" s="8">
        <v>3.5087719298245723E-3</v>
      </c>
      <c r="U9" s="9">
        <v>1.0000000000000178E-3</v>
      </c>
      <c r="V9" s="8">
        <v>2.1052631578947212E-2</v>
      </c>
      <c r="W9" s="9">
        <v>5.999999999999975E-3</v>
      </c>
      <c r="X9" s="8">
        <v>1.7543859649122862E-2</v>
      </c>
      <c r="Y9" s="9">
        <v>5.000000000000001E-3</v>
      </c>
      <c r="Z9" s="8">
        <v>1.7543859649122862E-2</v>
      </c>
      <c r="AA9" s="9">
        <v>5.000000000000001E-3</v>
      </c>
      <c r="AB9" s="8">
        <v>1.7543859649122862E-2</v>
      </c>
      <c r="AC9" s="9">
        <v>5.000000000000001E-3</v>
      </c>
      <c r="AD9" s="8">
        <v>1.7543859649122862E-2</v>
      </c>
      <c r="AE9" s="9">
        <v>5.000000000000001E-3</v>
      </c>
      <c r="AF9" s="8">
        <v>0.12631578947368438</v>
      </c>
      <c r="AG9" s="9">
        <v>3.6000000000000025E-2</v>
      </c>
      <c r="AH9" s="8">
        <v>0.12631578947368438</v>
      </c>
      <c r="AI9" s="9">
        <v>3.6000000000000025E-2</v>
      </c>
      <c r="AJ9" s="8">
        <v>7.7192982456140369E-2</v>
      </c>
      <c r="AK9" s="9">
        <v>2.1999999999999999E-2</v>
      </c>
      <c r="AL9" s="8">
        <v>7.7192982456140369E-2</v>
      </c>
      <c r="AM9" s="9">
        <v>2.1999999999999999E-2</v>
      </c>
      <c r="AN9" s="8">
        <v>8.0701754385965163E-2</v>
      </c>
      <c r="AO9" s="9">
        <v>2.3000000000000076E-2</v>
      </c>
      <c r="AP9" s="8">
        <v>0.10526315789473695</v>
      </c>
      <c r="AQ9" s="9">
        <v>3.0000000000000037E-2</v>
      </c>
      <c r="AS9" s="1">
        <v>0.10526315789473695</v>
      </c>
      <c r="AT9" s="1">
        <v>3.0000000000000037E-2</v>
      </c>
      <c r="AU9" s="49">
        <f t="shared" si="0"/>
        <v>0</v>
      </c>
      <c r="AV9" s="50">
        <f t="shared" si="1"/>
        <v>0</v>
      </c>
    </row>
    <row r="10" spans="2:48" x14ac:dyDescent="0.25">
      <c r="B10" s="5" t="s">
        <v>17</v>
      </c>
      <c r="D10" s="8"/>
      <c r="E10" s="9"/>
      <c r="F10" s="8"/>
      <c r="G10" s="9"/>
      <c r="H10" s="8">
        <v>0</v>
      </c>
      <c r="I10" s="9">
        <v>0</v>
      </c>
      <c r="J10" s="8">
        <v>0</v>
      </c>
      <c r="K10" s="9">
        <v>0</v>
      </c>
      <c r="L10" s="8">
        <v>0</v>
      </c>
      <c r="M10" s="9">
        <v>0</v>
      </c>
      <c r="N10" s="8">
        <v>2.6336030795715004E-5</v>
      </c>
      <c r="O10" s="9">
        <v>7.7123535890241375E-5</v>
      </c>
      <c r="P10" s="8">
        <v>2.4051445397408333E-3</v>
      </c>
      <c r="Q10" s="9">
        <v>7.0433260300579812E-3</v>
      </c>
      <c r="R10" s="8">
        <v>2.4051445397408333E-3</v>
      </c>
      <c r="S10" s="9">
        <v>7.0433260300579812E-3</v>
      </c>
      <c r="T10" s="8">
        <v>2.4051445397408333E-3</v>
      </c>
      <c r="U10" s="9">
        <v>7.0433260300579812E-3</v>
      </c>
      <c r="V10" s="8">
        <v>-1.2492373798745793E-2</v>
      </c>
      <c r="W10" s="9">
        <v>-3.6583190781292921E-2</v>
      </c>
      <c r="X10" s="8">
        <v>-1.3610612355917429E-2</v>
      </c>
      <c r="Y10" s="9">
        <v>-3.9857887419022103E-2</v>
      </c>
      <c r="Z10" s="8">
        <v>-1.3610612355917429E-2</v>
      </c>
      <c r="AA10" s="9">
        <v>-3.9857887419022103E-2</v>
      </c>
      <c r="AB10" s="8">
        <v>-1.3610612355917429E-2</v>
      </c>
      <c r="AC10" s="9">
        <v>-3.9857887419022103E-2</v>
      </c>
      <c r="AD10" s="8">
        <v>-1.3610612355917429E-2</v>
      </c>
      <c r="AE10" s="9">
        <v>-3.9857887419022103E-2</v>
      </c>
      <c r="AF10" s="8">
        <v>-1.3269133837178426E-2</v>
      </c>
      <c r="AG10" s="9">
        <v>-3.8857887419022227E-2</v>
      </c>
      <c r="AH10" s="8">
        <v>-1.2927655318439424E-2</v>
      </c>
      <c r="AI10" s="9">
        <v>-3.7857887419022795E-2</v>
      </c>
      <c r="AJ10" s="8">
        <v>-1.4293569393395877E-2</v>
      </c>
      <c r="AK10" s="9">
        <v>-4.1857887419022757E-2</v>
      </c>
      <c r="AL10" s="8">
        <v>-1.4293569393395877E-2</v>
      </c>
      <c r="AM10" s="9">
        <v>-4.1857887419022757E-2</v>
      </c>
      <c r="AN10" s="8">
        <v>-1.1081974665775318E-2</v>
      </c>
      <c r="AO10" s="9">
        <v>-3.2441940151829649E-2</v>
      </c>
      <c r="AP10" s="8">
        <v>1.6928739808782067E-2</v>
      </c>
      <c r="AQ10" s="9">
        <v>4.9558059848170334E-2</v>
      </c>
      <c r="AS10" s="1">
        <v>1.6928739808782067E-2</v>
      </c>
      <c r="AT10" s="1">
        <v>4.9558059848170334E-2</v>
      </c>
      <c r="AU10" s="49">
        <f t="shared" si="0"/>
        <v>0</v>
      </c>
      <c r="AV10" s="50">
        <f t="shared" si="1"/>
        <v>0</v>
      </c>
    </row>
    <row r="11" spans="2:48" x14ac:dyDescent="0.25">
      <c r="B11" s="5" t="s">
        <v>18</v>
      </c>
      <c r="D11" s="8"/>
      <c r="E11" s="9"/>
      <c r="F11" s="8"/>
      <c r="G11" s="9"/>
      <c r="H11" s="8">
        <v>0</v>
      </c>
      <c r="I11" s="9">
        <v>0</v>
      </c>
      <c r="J11" s="8">
        <v>0</v>
      </c>
      <c r="K11" s="9">
        <v>0</v>
      </c>
      <c r="L11" s="8">
        <v>0</v>
      </c>
      <c r="M11" s="9">
        <v>0</v>
      </c>
      <c r="N11" s="8">
        <v>3.2402673177078789E-4</v>
      </c>
      <c r="O11" s="9">
        <v>8.2117017612681807E-4</v>
      </c>
      <c r="P11" s="8">
        <v>1.8565108471852998E-3</v>
      </c>
      <c r="Q11" s="9">
        <v>4.7048937321730478E-3</v>
      </c>
      <c r="R11" s="8">
        <v>1.8565108471852998E-3</v>
      </c>
      <c r="S11" s="9">
        <v>4.7048937321730478E-3</v>
      </c>
      <c r="T11" s="8">
        <v>1.9841496695356398E-3</v>
      </c>
      <c r="U11" s="9">
        <v>5.0283645571180804E-3</v>
      </c>
      <c r="V11" s="8">
        <v>-4.2171285123326574E-2</v>
      </c>
      <c r="W11" s="9">
        <v>-0.10687328617294993</v>
      </c>
      <c r="X11" s="8">
        <v>6.2542426340661539E-3</v>
      </c>
      <c r="Y11" s="9">
        <v>1.5849919225153067E-2</v>
      </c>
      <c r="Z11" s="8">
        <v>6.2542426340661539E-3</v>
      </c>
      <c r="AA11" s="9">
        <v>1.5849919225153067E-2</v>
      </c>
      <c r="AB11" s="8">
        <v>6.2542426340661539E-3</v>
      </c>
      <c r="AC11" s="9">
        <v>1.5849919225153067E-2</v>
      </c>
      <c r="AD11" s="8">
        <v>6.2542426340661539E-3</v>
      </c>
      <c r="AE11" s="9">
        <v>1.5849919225153067E-2</v>
      </c>
      <c r="AF11" s="8">
        <v>6.2425676495636573E-3</v>
      </c>
      <c r="AG11" s="9">
        <v>1.5820331699988751E-2</v>
      </c>
      <c r="AH11" s="8">
        <v>6.5095202787672779E-3</v>
      </c>
      <c r="AI11" s="9">
        <v>1.649686087504345E-2</v>
      </c>
      <c r="AJ11" s="8">
        <v>1.0550406684680658E-2</v>
      </c>
      <c r="AK11" s="9">
        <v>2.6737544980083693E-2</v>
      </c>
      <c r="AL11" s="8">
        <v>1.0550406684680658E-2</v>
      </c>
      <c r="AM11" s="9">
        <v>2.6737544980083693E-2</v>
      </c>
      <c r="AN11" s="8">
        <v>7.7331143498524657E-3</v>
      </c>
      <c r="AO11" s="9">
        <v>1.9697361745071515E-2</v>
      </c>
      <c r="AP11" s="8">
        <v>3.6973305163822801E-2</v>
      </c>
      <c r="AQ11" s="9">
        <v>9.4176360748709526E-2</v>
      </c>
      <c r="AS11" s="1">
        <v>3.6973305163822801E-2</v>
      </c>
      <c r="AT11" s="1">
        <v>9.4176360748709526E-2</v>
      </c>
      <c r="AU11" s="49">
        <f t="shared" si="0"/>
        <v>0</v>
      </c>
      <c r="AV11" s="50">
        <f t="shared" si="1"/>
        <v>0</v>
      </c>
    </row>
    <row r="12" spans="2:48" x14ac:dyDescent="0.25">
      <c r="B12" s="5" t="s">
        <v>19</v>
      </c>
      <c r="D12" s="8"/>
      <c r="E12" s="9"/>
      <c r="F12" s="8"/>
      <c r="G12" s="9"/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0</v>
      </c>
      <c r="N12" s="8">
        <v>3.154574132492094E-3</v>
      </c>
      <c r="O12" s="9">
        <v>1.000000000000025E-3</v>
      </c>
      <c r="P12" s="8">
        <v>3.154574132492094E-3</v>
      </c>
      <c r="Q12" s="9">
        <v>1.000000000000025E-3</v>
      </c>
      <c r="R12" s="8">
        <v>3.154574132492094E-3</v>
      </c>
      <c r="S12" s="9">
        <v>1.000000000000025E-3</v>
      </c>
      <c r="T12" s="8">
        <v>3.154574132492094E-3</v>
      </c>
      <c r="U12" s="9">
        <v>1.000000000000025E-3</v>
      </c>
      <c r="V12" s="8">
        <v>1.8927444794952786E-2</v>
      </c>
      <c r="W12" s="9">
        <v>6.0000000000000053E-3</v>
      </c>
      <c r="X12" s="8">
        <v>1.8927444794952786E-2</v>
      </c>
      <c r="Y12" s="9">
        <v>6.0000000000000053E-3</v>
      </c>
      <c r="Z12" s="8">
        <v>1.8927444794952786E-2</v>
      </c>
      <c r="AA12" s="9">
        <v>6.0000000000000053E-3</v>
      </c>
      <c r="AB12" s="8">
        <v>1.8927444794952786E-2</v>
      </c>
      <c r="AC12" s="9">
        <v>6.0000000000000053E-3</v>
      </c>
      <c r="AD12" s="8">
        <v>1.8927444794952786E-2</v>
      </c>
      <c r="AE12" s="9">
        <v>6.0000000000000053E-3</v>
      </c>
      <c r="AF12" s="8">
        <v>4.4164037854889759E-2</v>
      </c>
      <c r="AG12" s="9">
        <v>1.4000000000000059E-2</v>
      </c>
      <c r="AH12" s="8">
        <v>4.4164037854889759E-2</v>
      </c>
      <c r="AI12" s="9">
        <v>1.4000000000000059E-2</v>
      </c>
      <c r="AJ12" s="8">
        <v>3.154574132492094E-3</v>
      </c>
      <c r="AK12" s="9">
        <v>1.000000000000025E-3</v>
      </c>
      <c r="AL12" s="8">
        <v>3.154574132492094E-3</v>
      </c>
      <c r="AM12" s="9">
        <v>1.000000000000025E-3</v>
      </c>
      <c r="AN12" s="8">
        <v>6.3091482649844099E-3</v>
      </c>
      <c r="AO12" s="9">
        <v>2.0000000000000352E-3</v>
      </c>
      <c r="AP12" s="8">
        <v>3.1545741324921162E-2</v>
      </c>
      <c r="AQ12" s="9">
        <v>9.9999999999999915E-3</v>
      </c>
      <c r="AS12" s="1">
        <v>3.1545741324921162E-2</v>
      </c>
      <c r="AT12" s="1">
        <v>9.9999999999999915E-3</v>
      </c>
      <c r="AU12" s="49">
        <f t="shared" si="0"/>
        <v>0</v>
      </c>
      <c r="AV12" s="50">
        <f t="shared" si="1"/>
        <v>0</v>
      </c>
    </row>
    <row r="13" spans="2:48" x14ac:dyDescent="0.25">
      <c r="B13" s="5" t="s">
        <v>20</v>
      </c>
      <c r="D13" s="8"/>
      <c r="E13" s="9"/>
      <c r="F13" s="8"/>
      <c r="G13" s="9"/>
      <c r="H13" s="8">
        <v>0</v>
      </c>
      <c r="I13" s="9">
        <v>0</v>
      </c>
      <c r="J13" s="8">
        <v>0</v>
      </c>
      <c r="K13" s="9">
        <v>0</v>
      </c>
      <c r="L13" s="8">
        <v>0</v>
      </c>
      <c r="M13" s="9">
        <v>0</v>
      </c>
      <c r="N13" s="8">
        <v>5.5883834639725016E-4</v>
      </c>
      <c r="O13" s="9">
        <v>1.5535667918419407E-3</v>
      </c>
      <c r="P13" s="8">
        <v>7.7235325505564667E-4</v>
      </c>
      <c r="Q13" s="9">
        <v>2.1471367817924034E-3</v>
      </c>
      <c r="R13" s="8">
        <v>7.7235325505564667E-4</v>
      </c>
      <c r="S13" s="9">
        <v>2.1471367817924034E-3</v>
      </c>
      <c r="T13" s="8">
        <v>1.0549045427390435E-3</v>
      </c>
      <c r="U13" s="9">
        <v>2.9326274346211426E-3</v>
      </c>
      <c r="V13" s="8">
        <v>-1.8952961392016854E-2</v>
      </c>
      <c r="W13" s="9">
        <v>-5.2689103415196926E-2</v>
      </c>
      <c r="X13" s="8">
        <v>1.1021290665315098E-2</v>
      </c>
      <c r="Y13" s="9">
        <v>3.0639112887040975E-2</v>
      </c>
      <c r="Z13" s="8">
        <v>1.1021290665315098E-2</v>
      </c>
      <c r="AA13" s="9">
        <v>3.0639112887040975E-2</v>
      </c>
      <c r="AB13" s="8">
        <v>1.1009094324436308E-2</v>
      </c>
      <c r="AC13" s="9">
        <v>3.0605207142574104E-2</v>
      </c>
      <c r="AD13" s="8">
        <v>1.1009094324436308E-2</v>
      </c>
      <c r="AE13" s="9">
        <v>3.0605207142574104E-2</v>
      </c>
      <c r="AF13" s="8">
        <v>7.3237312436729152E-3</v>
      </c>
      <c r="AG13" s="9">
        <v>2.0359922911335863E-2</v>
      </c>
      <c r="AH13" s="8">
        <v>7.3359275845517047E-3</v>
      </c>
      <c r="AI13" s="9">
        <v>2.0393828655802738E-2</v>
      </c>
      <c r="AJ13" s="8">
        <v>1.3252254346196368E-2</v>
      </c>
      <c r="AK13" s="9">
        <v>3.6841176705258188E-2</v>
      </c>
      <c r="AL13" s="8">
        <v>1.3252254346196368E-2</v>
      </c>
      <c r="AM13" s="9">
        <v>3.6841176705258188E-2</v>
      </c>
      <c r="AN13" s="8">
        <v>1.4702057256241519E-2</v>
      </c>
      <c r="AO13" s="9">
        <v>4.0946277123917629E-2</v>
      </c>
      <c r="AP13" s="8">
        <v>4.391228244256884E-2</v>
      </c>
      <c r="AQ13" s="9">
        <v>0.12229883578189879</v>
      </c>
      <c r="AS13" s="1">
        <v>4.391228244256884E-2</v>
      </c>
      <c r="AT13" s="1">
        <v>0.12229883578189879</v>
      </c>
      <c r="AU13" s="49">
        <f t="shared" si="0"/>
        <v>0</v>
      </c>
      <c r="AV13" s="50">
        <f t="shared" si="1"/>
        <v>0</v>
      </c>
    </row>
    <row r="14" spans="2:48" x14ac:dyDescent="0.25">
      <c r="B14" s="5" t="s">
        <v>21</v>
      </c>
      <c r="D14" s="8"/>
      <c r="E14" s="9"/>
      <c r="F14" s="8"/>
      <c r="G14" s="9"/>
      <c r="H14" s="8" t="s">
        <v>89</v>
      </c>
      <c r="I14" s="9">
        <v>0</v>
      </c>
      <c r="J14" s="8" t="s">
        <v>89</v>
      </c>
      <c r="K14" s="9">
        <v>0</v>
      </c>
      <c r="L14" s="8" t="s">
        <v>89</v>
      </c>
      <c r="M14" s="9">
        <v>0</v>
      </c>
      <c r="N14" s="8" t="s">
        <v>89</v>
      </c>
      <c r="O14" s="9">
        <v>0</v>
      </c>
      <c r="P14" s="8" t="s">
        <v>89</v>
      </c>
      <c r="Q14" s="9">
        <v>0</v>
      </c>
      <c r="R14" s="8" t="s">
        <v>89</v>
      </c>
      <c r="S14" s="9">
        <v>0</v>
      </c>
      <c r="T14" s="8" t="s">
        <v>89</v>
      </c>
      <c r="U14" s="9">
        <v>0</v>
      </c>
      <c r="V14" s="8" t="s">
        <v>89</v>
      </c>
      <c r="W14" s="9">
        <v>0</v>
      </c>
      <c r="X14" s="8" t="s">
        <v>89</v>
      </c>
      <c r="Y14" s="9">
        <v>0</v>
      </c>
      <c r="Z14" s="8" t="s">
        <v>89</v>
      </c>
      <c r="AA14" s="9">
        <v>0</v>
      </c>
      <c r="AB14" s="8" t="s">
        <v>89</v>
      </c>
      <c r="AC14" s="9">
        <v>0</v>
      </c>
      <c r="AD14" s="8" t="s">
        <v>89</v>
      </c>
      <c r="AE14" s="9">
        <v>0</v>
      </c>
      <c r="AF14" s="8" t="s">
        <v>89</v>
      </c>
      <c r="AG14" s="9">
        <v>0</v>
      </c>
      <c r="AH14" s="8" t="s">
        <v>89</v>
      </c>
      <c r="AI14" s="9">
        <v>0</v>
      </c>
      <c r="AJ14" s="8" t="s">
        <v>89</v>
      </c>
      <c r="AK14" s="9">
        <v>0</v>
      </c>
      <c r="AL14" s="8" t="s">
        <v>89</v>
      </c>
      <c r="AM14" s="9">
        <v>0</v>
      </c>
      <c r="AN14" s="8">
        <v>0.46370443974856057</v>
      </c>
      <c r="AO14" s="9">
        <v>0.82243844201573579</v>
      </c>
      <c r="AP14" s="8">
        <v>0.50866198960113196</v>
      </c>
      <c r="AQ14" s="9">
        <v>0.9021763398837026</v>
      </c>
      <c r="AS14" s="1">
        <v>0.50866198960113196</v>
      </c>
      <c r="AT14" s="1">
        <v>0.9021763398837026</v>
      </c>
      <c r="AU14" s="49">
        <f t="shared" si="0"/>
        <v>0</v>
      </c>
      <c r="AV14" s="50">
        <f t="shared" si="1"/>
        <v>0</v>
      </c>
    </row>
    <row r="15" spans="2:48" x14ac:dyDescent="0.25">
      <c r="B15" s="5" t="s">
        <v>22</v>
      </c>
      <c r="D15" s="8"/>
      <c r="E15" s="9"/>
      <c r="F15" s="8"/>
      <c r="G15" s="9"/>
      <c r="H15" s="8">
        <v>0</v>
      </c>
      <c r="I15" s="9">
        <v>0</v>
      </c>
      <c r="J15" s="8">
        <v>0</v>
      </c>
      <c r="K15" s="9">
        <v>0</v>
      </c>
      <c r="L15" s="8">
        <v>0</v>
      </c>
      <c r="M15" s="9">
        <v>0</v>
      </c>
      <c r="N15" s="8">
        <v>-3.6837692993081372E-3</v>
      </c>
      <c r="O15" s="9">
        <v>-1.0032659074683417E-2</v>
      </c>
      <c r="P15" s="8">
        <v>-2.4489610728544053E-2</v>
      </c>
      <c r="Q15" s="9">
        <v>-6.6696879024790739E-2</v>
      </c>
      <c r="R15" s="8">
        <v>-2.4489610728544053E-2</v>
      </c>
      <c r="S15" s="9">
        <v>-6.6696879024790739E-2</v>
      </c>
      <c r="T15" s="8">
        <v>-2.4467284185425209E-2</v>
      </c>
      <c r="U15" s="9">
        <v>-6.6636073209543512E-2</v>
      </c>
      <c r="V15" s="8">
        <v>0.10591226590472891</v>
      </c>
      <c r="W15" s="9">
        <v>0.28844956600537802</v>
      </c>
      <c r="X15" s="8">
        <v>1.2459994891498738E-2</v>
      </c>
      <c r="Y15" s="9">
        <v>3.3934503130307991E-2</v>
      </c>
      <c r="Z15" s="8">
        <v>1.2459994891498738E-2</v>
      </c>
      <c r="AA15" s="9">
        <v>3.3934503130307991E-2</v>
      </c>
      <c r="AB15" s="8">
        <v>1.2415341805261049E-2</v>
      </c>
      <c r="AC15" s="9">
        <v>3.3812891499813549E-2</v>
      </c>
      <c r="AD15" s="8">
        <v>1.2415341805261049E-2</v>
      </c>
      <c r="AE15" s="9">
        <v>3.3812891499813549E-2</v>
      </c>
      <c r="AF15" s="8">
        <v>8.0665746138519623E-3</v>
      </c>
      <c r="AG15" s="9">
        <v>2.1969126301278369E-2</v>
      </c>
      <c r="AH15" s="8">
        <v>8.0665746138519623E-3</v>
      </c>
      <c r="AI15" s="9">
        <v>2.1969126301278369E-2</v>
      </c>
      <c r="AJ15" s="8">
        <v>1.591484564729817E-2</v>
      </c>
      <c r="AK15" s="9">
        <v>4.3343707934028572E-2</v>
      </c>
      <c r="AL15" s="8">
        <v>1.591484564729817E-2</v>
      </c>
      <c r="AM15" s="9">
        <v>4.3343707934028572E-2</v>
      </c>
      <c r="AN15" s="8">
        <v>3.8089157830025089E-2</v>
      </c>
      <c r="AO15" s="9">
        <v>9.6731277415459255E-2</v>
      </c>
      <c r="AP15" s="8">
        <v>6.7608936051423374E-2</v>
      </c>
      <c r="AQ15" s="9">
        <v>0.17169974663495938</v>
      </c>
      <c r="AS15" s="1">
        <v>6.7608936051423374E-2</v>
      </c>
      <c r="AT15" s="1">
        <v>0.17169974663495938</v>
      </c>
      <c r="AU15" s="49">
        <f t="shared" si="0"/>
        <v>0</v>
      </c>
      <c r="AV15" s="50">
        <f t="shared" si="1"/>
        <v>0</v>
      </c>
    </row>
    <row r="16" spans="2:48" x14ac:dyDescent="0.25">
      <c r="B16" s="5" t="s">
        <v>23</v>
      </c>
      <c r="D16" s="8"/>
      <c r="E16" s="9"/>
      <c r="F16" s="8"/>
      <c r="G16" s="9"/>
      <c r="H16" s="8">
        <v>0</v>
      </c>
      <c r="I16" s="9">
        <v>0</v>
      </c>
      <c r="J16" s="8">
        <v>0</v>
      </c>
      <c r="K16" s="9">
        <v>0</v>
      </c>
      <c r="L16" s="8">
        <v>0</v>
      </c>
      <c r="M16" s="9">
        <v>0</v>
      </c>
      <c r="N16" s="8">
        <v>1.2758753045500892E-3</v>
      </c>
      <c r="O16" s="9">
        <v>3.3946097684838055E-3</v>
      </c>
      <c r="P16" s="8">
        <v>3.6547207213333266E-4</v>
      </c>
      <c r="Q16" s="9">
        <v>9.7237955915272629E-4</v>
      </c>
      <c r="R16" s="8">
        <v>3.6547207213333266E-4</v>
      </c>
      <c r="S16" s="9">
        <v>9.7237955915272629E-4</v>
      </c>
      <c r="T16" s="8">
        <v>4.5904330810175864E-4</v>
      </c>
      <c r="U16" s="9">
        <v>1.2213363580926139E-3</v>
      </c>
      <c r="V16" s="8">
        <v>1.4649594209383165E-2</v>
      </c>
      <c r="W16" s="9">
        <v>3.8976893298390186E-2</v>
      </c>
      <c r="X16" s="8">
        <v>-9.1118202773332602E-4</v>
      </c>
      <c r="Y16" s="9">
        <v>-2.424302281876419E-3</v>
      </c>
      <c r="Z16" s="8">
        <v>-9.1118202773332602E-4</v>
      </c>
      <c r="AA16" s="9">
        <v>-2.424302281876419E-3</v>
      </c>
      <c r="AB16" s="8">
        <v>-8.8320893573035075E-4</v>
      </c>
      <c r="AC16" s="9">
        <v>-2.3498767239638466E-3</v>
      </c>
      <c r="AD16" s="8">
        <v>-8.8320893573035075E-4</v>
      </c>
      <c r="AE16" s="9">
        <v>-2.3498767239638466E-3</v>
      </c>
      <c r="AF16" s="8">
        <v>-4.011045427406712E-4</v>
      </c>
      <c r="AG16" s="9">
        <v>-1.067183755430597E-3</v>
      </c>
      <c r="AH16" s="8">
        <v>-3.6991413075138091E-4</v>
      </c>
      <c r="AI16" s="9">
        <v>-9.8419815578426411E-4</v>
      </c>
      <c r="AJ16" s="8">
        <v>4.594264227814282E-3</v>
      </c>
      <c r="AK16" s="9">
        <v>1.2223556777936745E-2</v>
      </c>
      <c r="AL16" s="8">
        <v>4.594264227814282E-3</v>
      </c>
      <c r="AM16" s="9">
        <v>1.2223556777936745E-2</v>
      </c>
      <c r="AN16" s="8">
        <v>6.9718307115573808E-3</v>
      </c>
      <c r="AO16" s="9">
        <v>1.8524687939948194E-2</v>
      </c>
      <c r="AP16" s="8">
        <v>3.376217583018426E-2</v>
      </c>
      <c r="AQ16" s="9">
        <v>8.9708685896666168E-2</v>
      </c>
      <c r="AS16" s="1">
        <v>3.376217583018426E-2</v>
      </c>
      <c r="AT16" s="1">
        <v>8.9708685896666168E-2</v>
      </c>
      <c r="AU16" s="49">
        <f t="shared" si="0"/>
        <v>0</v>
      </c>
      <c r="AV16" s="50">
        <f t="shared" si="1"/>
        <v>0</v>
      </c>
    </row>
    <row r="17" spans="2:48" x14ac:dyDescent="0.25">
      <c r="B17" s="5" t="s">
        <v>24</v>
      </c>
      <c r="D17" s="8"/>
      <c r="E17" s="9"/>
      <c r="F17" s="8"/>
      <c r="G17" s="9"/>
      <c r="H17" s="8">
        <v>0</v>
      </c>
      <c r="I17" s="9">
        <v>0</v>
      </c>
      <c r="J17" s="8">
        <v>0</v>
      </c>
      <c r="K17" s="9">
        <v>0</v>
      </c>
      <c r="L17" s="8">
        <v>0</v>
      </c>
      <c r="M17" s="9">
        <v>0</v>
      </c>
      <c r="N17" s="8">
        <v>2.1972457291836722E-3</v>
      </c>
      <c r="O17" s="9">
        <v>5.7566037469294288E-3</v>
      </c>
      <c r="P17" s="8">
        <v>1.0529473844183013E-3</v>
      </c>
      <c r="Q17" s="9">
        <v>2.758635858499676E-3</v>
      </c>
      <c r="R17" s="8">
        <v>1.0529473844183013E-3</v>
      </c>
      <c r="S17" s="9">
        <v>2.758635858499676E-3</v>
      </c>
      <c r="T17" s="8">
        <v>1.1365067264437201E-3</v>
      </c>
      <c r="U17" s="9">
        <v>2.9775544869473816E-3</v>
      </c>
      <c r="V17" s="8">
        <v>1.6010939699975468E-2</v>
      </c>
      <c r="W17" s="9">
        <v>4.194734992293446E-2</v>
      </c>
      <c r="X17" s="8">
        <v>2.036324727428207E-3</v>
      </c>
      <c r="Y17" s="9">
        <v>5.3350039097511707E-3</v>
      </c>
      <c r="Z17" s="8">
        <v>2.036324727428207E-3</v>
      </c>
      <c r="AA17" s="9">
        <v>5.3350039097511707E-3</v>
      </c>
      <c r="AB17" s="8">
        <v>2.036324727428207E-3</v>
      </c>
      <c r="AC17" s="9">
        <v>5.3350039097511707E-3</v>
      </c>
      <c r="AD17" s="8">
        <v>2.036324727428207E-3</v>
      </c>
      <c r="AE17" s="9">
        <v>5.3350039097511707E-3</v>
      </c>
      <c r="AF17" s="8">
        <v>2.5328554268371217E-3</v>
      </c>
      <c r="AG17" s="9">
        <v>6.6358736516822624E-3</v>
      </c>
      <c r="AH17" s="8">
        <v>2.5700039647362782E-3</v>
      </c>
      <c r="AI17" s="9">
        <v>6.7331997766682224E-3</v>
      </c>
      <c r="AJ17" s="8">
        <v>4.1124120389972596E-3</v>
      </c>
      <c r="AK17" s="9">
        <v>1.0774182531420911E-2</v>
      </c>
      <c r="AL17" s="8">
        <v>4.1124120389972596E-3</v>
      </c>
      <c r="AM17" s="9">
        <v>1.0774182531420911E-2</v>
      </c>
      <c r="AN17" s="8">
        <v>4.0946994254243529E-2</v>
      </c>
      <c r="AO17" s="9">
        <v>9.6726410255359677E-2</v>
      </c>
      <c r="AP17" s="8">
        <v>6.776752951423326E-2</v>
      </c>
      <c r="AQ17" s="9">
        <v>0.16008280903565011</v>
      </c>
      <c r="AS17" s="1">
        <v>6.776752951423326E-2</v>
      </c>
      <c r="AT17" s="1">
        <v>0.16008280903565011</v>
      </c>
      <c r="AU17" s="49">
        <f t="shared" si="0"/>
        <v>0</v>
      </c>
      <c r="AV17" s="50">
        <f t="shared" si="1"/>
        <v>0</v>
      </c>
    </row>
    <row r="18" spans="2:48" x14ac:dyDescent="0.25">
      <c r="B18" s="5" t="s">
        <v>25</v>
      </c>
      <c r="D18" s="8"/>
      <c r="E18" s="9"/>
      <c r="F18" s="8"/>
      <c r="G18" s="9"/>
      <c r="H18" s="8">
        <v>0</v>
      </c>
      <c r="I18" s="9">
        <v>0</v>
      </c>
      <c r="J18" s="8">
        <v>0</v>
      </c>
      <c r="K18" s="9">
        <v>0</v>
      </c>
      <c r="L18" s="8">
        <v>0</v>
      </c>
      <c r="M18" s="9">
        <v>0</v>
      </c>
      <c r="N18" s="8">
        <v>4.326511848371517E-4</v>
      </c>
      <c r="O18" s="9">
        <v>8.3408708806484758E-4</v>
      </c>
      <c r="P18" s="8">
        <v>-7.3848818598487576E-4</v>
      </c>
      <c r="Q18" s="9">
        <v>-1.4236953051459092E-3</v>
      </c>
      <c r="R18" s="8">
        <v>-7.3848818598487576E-4</v>
      </c>
      <c r="S18" s="9">
        <v>-1.4236953051459092E-3</v>
      </c>
      <c r="T18" s="8">
        <v>-6.5807129887662796E-4</v>
      </c>
      <c r="U18" s="9">
        <v>-1.2686635161432709E-3</v>
      </c>
      <c r="V18" s="8">
        <v>1.1189428265197421E-2</v>
      </c>
      <c r="W18" s="9">
        <v>2.1571552247897894E-2</v>
      </c>
      <c r="X18" s="8">
        <v>3.9578054655424744E-3</v>
      </c>
      <c r="Y18" s="9">
        <v>7.6300598532375516E-3</v>
      </c>
      <c r="Z18" s="8">
        <v>3.9175970219882394E-3</v>
      </c>
      <c r="AA18" s="9">
        <v>7.5525439587362329E-3</v>
      </c>
      <c r="AB18" s="8">
        <v>3.9567971997434004E-3</v>
      </c>
      <c r="AC18" s="9">
        <v>7.6281160668483436E-3</v>
      </c>
      <c r="AD18" s="8">
        <v>3.9567971997434004E-3</v>
      </c>
      <c r="AE18" s="9">
        <v>7.6281160668483436E-3</v>
      </c>
      <c r="AF18" s="8">
        <v>4.9544626231377009E-3</v>
      </c>
      <c r="AG18" s="9">
        <v>9.5514665094809312E-3</v>
      </c>
      <c r="AH18" s="8">
        <v>4.9946710666921579E-3</v>
      </c>
      <c r="AI18" s="9">
        <v>9.6289824039825986E-3</v>
      </c>
      <c r="AJ18" s="8">
        <v>6.7390033455343445E-3</v>
      </c>
      <c r="AK18" s="9">
        <v>1.2991795409163103E-2</v>
      </c>
      <c r="AL18" s="8">
        <v>6.7390033455343445E-3</v>
      </c>
      <c r="AM18" s="9">
        <v>1.2991795409163103E-2</v>
      </c>
      <c r="AN18" s="8">
        <v>2.0848720927231223E-3</v>
      </c>
      <c r="AO18" s="9">
        <v>4.0398935766207079E-3</v>
      </c>
      <c r="AP18" s="8">
        <v>3.2704916987502441E-2</v>
      </c>
      <c r="AQ18" s="9">
        <v>6.3372896842393112E-2</v>
      </c>
      <c r="AS18" s="1">
        <v>3.2704916987502441E-2</v>
      </c>
      <c r="AT18" s="1">
        <v>6.3372896842393112E-2</v>
      </c>
      <c r="AU18" s="49">
        <f t="shared" si="0"/>
        <v>0</v>
      </c>
      <c r="AV18" s="50">
        <f t="shared" si="1"/>
        <v>0</v>
      </c>
    </row>
    <row r="19" spans="2:48" x14ac:dyDescent="0.25">
      <c r="B19" s="5" t="s">
        <v>26</v>
      </c>
      <c r="D19" s="8"/>
      <c r="E19" s="9"/>
      <c r="F19" s="8"/>
      <c r="G19" s="9"/>
      <c r="H19" s="8" t="s">
        <v>89</v>
      </c>
      <c r="I19" s="9">
        <v>0</v>
      </c>
      <c r="J19" s="8" t="s">
        <v>89</v>
      </c>
      <c r="K19" s="9">
        <v>0</v>
      </c>
      <c r="L19" s="8" t="s">
        <v>89</v>
      </c>
      <c r="M19" s="9">
        <v>0</v>
      </c>
      <c r="N19" s="8" t="s">
        <v>89</v>
      </c>
      <c r="O19" s="9">
        <v>0</v>
      </c>
      <c r="P19" s="8" t="s">
        <v>89</v>
      </c>
      <c r="Q19" s="9">
        <v>0</v>
      </c>
      <c r="R19" s="8" t="s">
        <v>89</v>
      </c>
      <c r="S19" s="9">
        <v>0</v>
      </c>
      <c r="T19" s="8" t="s">
        <v>89</v>
      </c>
      <c r="U19" s="9">
        <v>0</v>
      </c>
      <c r="V19" s="8" t="s">
        <v>89</v>
      </c>
      <c r="W19" s="9">
        <v>0</v>
      </c>
      <c r="X19" s="8" t="s">
        <v>89</v>
      </c>
      <c r="Y19" s="9">
        <v>0</v>
      </c>
      <c r="Z19" s="8" t="s">
        <v>89</v>
      </c>
      <c r="AA19" s="9">
        <v>0</v>
      </c>
      <c r="AB19" s="8" t="s">
        <v>89</v>
      </c>
      <c r="AC19" s="9">
        <v>0</v>
      </c>
      <c r="AD19" s="8" t="s">
        <v>89</v>
      </c>
      <c r="AE19" s="9">
        <v>0</v>
      </c>
      <c r="AF19" s="8" t="s">
        <v>89</v>
      </c>
      <c r="AG19" s="9">
        <v>0</v>
      </c>
      <c r="AH19" s="8" t="s">
        <v>89</v>
      </c>
      <c r="AI19" s="9">
        <v>0</v>
      </c>
      <c r="AJ19" s="8" t="s">
        <v>89</v>
      </c>
      <c r="AK19" s="9">
        <v>0</v>
      </c>
      <c r="AL19" s="8" t="s">
        <v>89</v>
      </c>
      <c r="AM19" s="9">
        <v>0</v>
      </c>
      <c r="AN19" s="8" t="s">
        <v>89</v>
      </c>
      <c r="AO19" s="9">
        <v>0</v>
      </c>
      <c r="AP19" s="8" t="s">
        <v>89</v>
      </c>
      <c r="AQ19" s="9">
        <v>0</v>
      </c>
      <c r="AS19" s="1" t="s">
        <v>89</v>
      </c>
      <c r="AT19" s="1">
        <v>0</v>
      </c>
      <c r="AU19" s="49" t="e">
        <f t="shared" si="0"/>
        <v>#VALUE!</v>
      </c>
      <c r="AV19" s="50">
        <f t="shared" si="1"/>
        <v>0</v>
      </c>
    </row>
    <row r="20" spans="2:48" x14ac:dyDescent="0.25">
      <c r="B20" s="5" t="s">
        <v>80</v>
      </c>
      <c r="D20" s="8"/>
      <c r="E20" s="9"/>
      <c r="F20" s="8"/>
      <c r="G20" s="9"/>
      <c r="H20" s="8">
        <v>0</v>
      </c>
      <c r="I20" s="9">
        <v>0</v>
      </c>
      <c r="J20" s="8">
        <v>0</v>
      </c>
      <c r="K20" s="9">
        <v>0</v>
      </c>
      <c r="L20" s="8">
        <v>0</v>
      </c>
      <c r="M20" s="9">
        <v>0</v>
      </c>
      <c r="N20" s="8">
        <v>-4.9335863377608646E-3</v>
      </c>
      <c r="O20" s="9">
        <v>-1.2999999999999842E-2</v>
      </c>
      <c r="P20" s="8">
        <v>-4.1745730550284521E-2</v>
      </c>
      <c r="Q20" s="9">
        <v>-0.10999999999999957</v>
      </c>
      <c r="R20" s="8">
        <v>-4.1745730550284521E-2</v>
      </c>
      <c r="S20" s="9">
        <v>-0.10999999999999957</v>
      </c>
      <c r="T20" s="8">
        <v>-4.1366223908918309E-2</v>
      </c>
      <c r="U20" s="9">
        <v>-0.10899999999999969</v>
      </c>
      <c r="V20" s="8">
        <v>-1.82163187855785E-2</v>
      </c>
      <c r="W20" s="9">
        <v>-4.7999999999999265E-2</v>
      </c>
      <c r="X20" s="8">
        <v>-1.82163187855785E-2</v>
      </c>
      <c r="Y20" s="9">
        <v>-4.7999999999999265E-2</v>
      </c>
      <c r="Z20" s="8">
        <v>-1.82163187855785E-2</v>
      </c>
      <c r="AA20" s="9">
        <v>-4.7999999999999265E-2</v>
      </c>
      <c r="AB20" s="8">
        <v>-1.82163187855785E-2</v>
      </c>
      <c r="AC20" s="9">
        <v>-4.7999999999999265E-2</v>
      </c>
      <c r="AD20" s="8">
        <v>-1.82163187855785E-2</v>
      </c>
      <c r="AE20" s="9">
        <v>-4.7999999999999265E-2</v>
      </c>
      <c r="AF20" s="8">
        <v>-1.5180265654648695E-2</v>
      </c>
      <c r="AG20" s="9">
        <v>-3.9999999999999383E-2</v>
      </c>
      <c r="AH20" s="8">
        <v>-2.0113851992409781E-2</v>
      </c>
      <c r="AI20" s="9">
        <v>-5.2999999999999894E-2</v>
      </c>
      <c r="AJ20" s="8">
        <v>-2.1631878557874629E-2</v>
      </c>
      <c r="AK20" s="9">
        <v>-5.6999999999999662E-2</v>
      </c>
      <c r="AL20" s="8">
        <v>-2.1631878557874629E-2</v>
      </c>
      <c r="AM20" s="9">
        <v>-5.6999999999999662E-2</v>
      </c>
      <c r="AN20" s="8">
        <v>-1.8216318785578611E-2</v>
      </c>
      <c r="AO20" s="9">
        <v>-4.7999999999999696E-2</v>
      </c>
      <c r="AP20" s="8">
        <v>2.2770398481972709E-3</v>
      </c>
      <c r="AQ20" s="9">
        <v>6.0000000000000019E-3</v>
      </c>
      <c r="AS20" s="1">
        <v>2.2770398481972709E-3</v>
      </c>
      <c r="AT20" s="1">
        <v>6.0000000000000019E-3</v>
      </c>
      <c r="AU20" s="49">
        <f t="shared" si="0"/>
        <v>0</v>
      </c>
      <c r="AV20" s="50">
        <f t="shared" si="1"/>
        <v>0</v>
      </c>
    </row>
    <row r="21" spans="2:48" x14ac:dyDescent="0.25">
      <c r="B21" s="5" t="s">
        <v>81</v>
      </c>
      <c r="D21" s="8"/>
      <c r="E21" s="9"/>
      <c r="F21" s="8"/>
      <c r="G21" s="9"/>
      <c r="H21" s="8">
        <v>0</v>
      </c>
      <c r="I21" s="9">
        <v>0</v>
      </c>
      <c r="J21" s="8">
        <v>0</v>
      </c>
      <c r="K21" s="9">
        <v>0</v>
      </c>
      <c r="L21" s="8">
        <v>0</v>
      </c>
      <c r="M21" s="9">
        <v>0</v>
      </c>
      <c r="N21" s="8">
        <v>-3.9434768320736335E-3</v>
      </c>
      <c r="O21" s="9">
        <v>-1.200000000000009E-2</v>
      </c>
      <c r="P21" s="8">
        <v>-3.5819914558002153E-2</v>
      </c>
      <c r="Q21" s="9">
        <v>-0.10900000000000069</v>
      </c>
      <c r="R21" s="8">
        <v>-3.5819914558002153E-2</v>
      </c>
      <c r="S21" s="9">
        <v>-0.10900000000000069</v>
      </c>
      <c r="T21" s="8">
        <v>-3.5819914558002153E-2</v>
      </c>
      <c r="U21" s="9">
        <v>-0.10900000000000069</v>
      </c>
      <c r="V21" s="8">
        <v>-1.2159053565560574E-2</v>
      </c>
      <c r="W21" s="9">
        <v>-3.7000000000000671E-2</v>
      </c>
      <c r="X21" s="8">
        <v>-1.1830430496220901E-2</v>
      </c>
      <c r="Y21" s="9">
        <v>-3.6000000000000275E-2</v>
      </c>
      <c r="Z21" s="8">
        <v>-1.1830430496220901E-2</v>
      </c>
      <c r="AA21" s="9">
        <v>-3.6000000000000275E-2</v>
      </c>
      <c r="AB21" s="8">
        <v>-1.1830430496220901E-2</v>
      </c>
      <c r="AC21" s="9">
        <v>-3.6000000000000275E-2</v>
      </c>
      <c r="AD21" s="8">
        <v>-1.1830430496220901E-2</v>
      </c>
      <c r="AE21" s="9">
        <v>-3.6000000000000275E-2</v>
      </c>
      <c r="AF21" s="8">
        <v>-4.6007229707526465E-3</v>
      </c>
      <c r="AG21" s="9">
        <v>-1.4000000000000368E-2</v>
      </c>
      <c r="AH21" s="8">
        <v>-6.5724613867893522E-3</v>
      </c>
      <c r="AI21" s="9">
        <v>-2.0000000000000153E-2</v>
      </c>
      <c r="AJ21" s="8">
        <v>-2.7275714755176095E-2</v>
      </c>
      <c r="AK21" s="9">
        <v>-8.3000000000000768E-2</v>
      </c>
      <c r="AL21" s="8">
        <v>-2.7275714755176095E-2</v>
      </c>
      <c r="AM21" s="9">
        <v>-8.3000000000000768E-2</v>
      </c>
      <c r="AN21" s="8">
        <v>-2.4318107131120592E-2</v>
      </c>
      <c r="AO21" s="9">
        <v>-7.4000000000000066E-2</v>
      </c>
      <c r="AP21" s="8">
        <v>-5.2579691094314374E-3</v>
      </c>
      <c r="AQ21" s="9">
        <v>-1.5999999999999986E-2</v>
      </c>
      <c r="AS21" s="1">
        <v>-5.2579691094314374E-3</v>
      </c>
      <c r="AT21" s="1">
        <v>-1.5999999999999986E-2</v>
      </c>
      <c r="AU21" s="49">
        <f t="shared" si="0"/>
        <v>0</v>
      </c>
      <c r="AV21" s="50">
        <f t="shared" si="1"/>
        <v>0</v>
      </c>
    </row>
    <row r="22" spans="2:48" x14ac:dyDescent="0.25">
      <c r="B22" s="5" t="s">
        <v>82</v>
      </c>
      <c r="D22" s="8"/>
      <c r="E22" s="9"/>
      <c r="F22" s="8"/>
      <c r="G22" s="9"/>
      <c r="H22" s="8">
        <v>0</v>
      </c>
      <c r="I22" s="9">
        <v>0</v>
      </c>
      <c r="J22" s="8">
        <v>0</v>
      </c>
      <c r="K22" s="9">
        <v>0</v>
      </c>
      <c r="L22" s="8">
        <v>0</v>
      </c>
      <c r="M22" s="9">
        <v>0</v>
      </c>
      <c r="N22" s="8">
        <v>-2.0084354288008033E-3</v>
      </c>
      <c r="O22" s="9">
        <v>-9.9999999999993809E-3</v>
      </c>
      <c r="P22" s="8">
        <v>-2.169110263105023E-2</v>
      </c>
      <c r="Q22" s="9">
        <v>-0.10799999999999914</v>
      </c>
      <c r="R22" s="8">
        <v>-2.169110263105023E-2</v>
      </c>
      <c r="S22" s="9">
        <v>-0.10799999999999914</v>
      </c>
      <c r="T22" s="8">
        <v>-2.1490259088170371E-2</v>
      </c>
      <c r="U22" s="9">
        <v>-0.10700000000000036</v>
      </c>
      <c r="V22" s="8">
        <v>3.61518377184189E-3</v>
      </c>
      <c r="W22" s="9">
        <v>1.80000000000003E-2</v>
      </c>
      <c r="X22" s="8">
        <v>4.0168708576020506E-3</v>
      </c>
      <c r="Y22" s="9">
        <v>2.0000000000000531E-2</v>
      </c>
      <c r="Z22" s="8">
        <v>4.0168708576020506E-3</v>
      </c>
      <c r="AA22" s="9">
        <v>2.0000000000000531E-2</v>
      </c>
      <c r="AB22" s="8">
        <v>4.0168708576020506E-3</v>
      </c>
      <c r="AC22" s="9">
        <v>2.0000000000000531E-2</v>
      </c>
      <c r="AD22" s="8">
        <v>4.0168708576020506E-3</v>
      </c>
      <c r="AE22" s="9">
        <v>2.0000000000000531E-2</v>
      </c>
      <c r="AF22" s="8">
        <v>-3.032737497489435E-2</v>
      </c>
      <c r="AG22" s="9">
        <v>-0.15099999999999922</v>
      </c>
      <c r="AH22" s="8">
        <v>-3.2134966860815406E-2</v>
      </c>
      <c r="AI22" s="9">
        <v>-0.15999999999999984</v>
      </c>
      <c r="AJ22" s="8">
        <v>-4.7599919662582924E-2</v>
      </c>
      <c r="AK22" s="9">
        <v>-0.23700000000000027</v>
      </c>
      <c r="AL22" s="8">
        <v>-4.7599919662582924E-2</v>
      </c>
      <c r="AM22" s="9">
        <v>-0.23700000000000027</v>
      </c>
      <c r="AN22" s="8">
        <v>-4.4386422976501305E-2</v>
      </c>
      <c r="AO22" s="9">
        <v>-0.22099999999999981</v>
      </c>
      <c r="AP22" s="8">
        <v>-2.3498694516971286E-2</v>
      </c>
      <c r="AQ22" s="9">
        <v>-0.1170000000000001</v>
      </c>
      <c r="AS22" s="1">
        <v>-2.3498694516971286E-2</v>
      </c>
      <c r="AT22" s="1">
        <v>-0.1170000000000001</v>
      </c>
      <c r="AU22" s="49">
        <f t="shared" si="0"/>
        <v>0</v>
      </c>
      <c r="AV22" s="50">
        <f t="shared" si="1"/>
        <v>0</v>
      </c>
    </row>
    <row r="23" spans="2:48" x14ac:dyDescent="0.25">
      <c r="B23" s="5" t="s">
        <v>83</v>
      </c>
      <c r="D23" s="8"/>
      <c r="E23" s="9"/>
      <c r="F23" s="8"/>
      <c r="G23" s="9"/>
      <c r="H23" s="8" t="s">
        <v>89</v>
      </c>
      <c r="I23" s="9">
        <v>0</v>
      </c>
      <c r="J23" s="8" t="s">
        <v>89</v>
      </c>
      <c r="K23" s="9">
        <v>0</v>
      </c>
      <c r="L23" s="8" t="s">
        <v>89</v>
      </c>
      <c r="M23" s="9">
        <v>0</v>
      </c>
      <c r="N23" s="8" t="s">
        <v>89</v>
      </c>
      <c r="O23" s="9">
        <v>0</v>
      </c>
      <c r="P23" s="8" t="s">
        <v>89</v>
      </c>
      <c r="Q23" s="9">
        <v>0</v>
      </c>
      <c r="R23" s="8" t="s">
        <v>89</v>
      </c>
      <c r="S23" s="9">
        <v>0</v>
      </c>
      <c r="T23" s="8" t="s">
        <v>89</v>
      </c>
      <c r="U23" s="9">
        <v>0</v>
      </c>
      <c r="V23" s="8" t="s">
        <v>89</v>
      </c>
      <c r="W23" s="9">
        <v>0</v>
      </c>
      <c r="X23" s="8" t="s">
        <v>89</v>
      </c>
      <c r="Y23" s="9">
        <v>0</v>
      </c>
      <c r="Z23" s="8" t="s">
        <v>89</v>
      </c>
      <c r="AA23" s="9">
        <v>0</v>
      </c>
      <c r="AB23" s="8" t="s">
        <v>89</v>
      </c>
      <c r="AC23" s="9">
        <v>0</v>
      </c>
      <c r="AD23" s="8" t="s">
        <v>89</v>
      </c>
      <c r="AE23" s="9">
        <v>0</v>
      </c>
      <c r="AF23" s="8" t="s">
        <v>89</v>
      </c>
      <c r="AG23" s="9">
        <v>0</v>
      </c>
      <c r="AH23" s="8" t="s">
        <v>89</v>
      </c>
      <c r="AI23" s="9">
        <v>0</v>
      </c>
      <c r="AJ23" s="8" t="s">
        <v>89</v>
      </c>
      <c r="AK23" s="9">
        <v>0</v>
      </c>
      <c r="AL23" s="8" t="s">
        <v>89</v>
      </c>
      <c r="AM23" s="9">
        <v>0</v>
      </c>
      <c r="AN23" s="8" t="s">
        <v>89</v>
      </c>
      <c r="AO23" s="9">
        <v>0</v>
      </c>
      <c r="AP23" s="8" t="s">
        <v>89</v>
      </c>
      <c r="AQ23" s="9">
        <v>0</v>
      </c>
      <c r="AS23" s="1" t="s">
        <v>89</v>
      </c>
      <c r="AT23" s="1">
        <v>0</v>
      </c>
      <c r="AU23" s="49" t="e">
        <f t="shared" si="0"/>
        <v>#VALUE!</v>
      </c>
      <c r="AV23" s="50">
        <f t="shared" si="1"/>
        <v>0</v>
      </c>
    </row>
    <row r="24" spans="2:48" ht="16.5" thickBot="1" x14ac:dyDescent="0.3">
      <c r="B24" s="5" t="s">
        <v>27</v>
      </c>
      <c r="D24" s="10"/>
      <c r="E24" s="11"/>
      <c r="F24" s="10"/>
      <c r="G24" s="11"/>
      <c r="H24" s="10">
        <v>0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-3.8258484122856151E-3</v>
      </c>
      <c r="O24" s="11">
        <v>-1.1751001366495687E-2</v>
      </c>
      <c r="P24" s="10">
        <v>-3.5429578542600204E-2</v>
      </c>
      <c r="Q24" s="11">
        <v>-0.10882109822530509</v>
      </c>
      <c r="R24" s="10">
        <v>-3.5429578542600204E-2</v>
      </c>
      <c r="S24" s="11">
        <v>-0.10882109822530509</v>
      </c>
      <c r="T24" s="10">
        <v>-3.5375339963373498E-2</v>
      </c>
      <c r="U24" s="11">
        <v>-0.1086545057339342</v>
      </c>
      <c r="V24" s="10">
        <v>-1.1717064149672995E-2</v>
      </c>
      <c r="W24" s="11">
        <v>-3.5988680678508286E-2</v>
      </c>
      <c r="X24" s="10">
        <v>-1.1490847596473786E-2</v>
      </c>
      <c r="Y24" s="11">
        <v>-3.5293861977058541E-2</v>
      </c>
      <c r="Z24" s="10">
        <v>-1.1504407241280545E-2</v>
      </c>
      <c r="AA24" s="11">
        <v>-3.5335510099901421E-2</v>
      </c>
      <c r="AB24" s="10">
        <v>-1.1504407241280545E-2</v>
      </c>
      <c r="AC24" s="11">
        <v>-3.5335510099901421E-2</v>
      </c>
      <c r="AD24" s="10">
        <v>-1.1504407241280545E-2</v>
      </c>
      <c r="AE24" s="11">
        <v>-3.5335510099901421E-2</v>
      </c>
      <c r="AF24" s="10">
        <v>-1.1477287951667248E-2</v>
      </c>
      <c r="AG24" s="11">
        <v>-3.5252213854216292E-2</v>
      </c>
      <c r="AH24" s="10">
        <v>-1.3772720010569062E-2</v>
      </c>
      <c r="AI24" s="11">
        <v>-4.2302578205881444E-2</v>
      </c>
      <c r="AJ24" s="10">
        <v>-3.198632672535362E-2</v>
      </c>
      <c r="AK24" s="11">
        <v>-9.824523309700528E-2</v>
      </c>
      <c r="AL24" s="10">
        <v>-3.198632672535362E-2</v>
      </c>
      <c r="AM24" s="11">
        <v>-9.824523309700528E-2</v>
      </c>
      <c r="AN24" s="10">
        <v>-2.8249702891415485E-2</v>
      </c>
      <c r="AO24" s="11">
        <v>-8.7131370794506516E-2</v>
      </c>
      <c r="AP24" s="10">
        <v>-9.0066458224913326E-3</v>
      </c>
      <c r="AQ24" s="11">
        <v>-2.7779456647409974E-2</v>
      </c>
      <c r="AS24" s="1">
        <v>-9.0066458224913326E-3</v>
      </c>
      <c r="AT24" s="1">
        <v>-2.7779456647409974E-2</v>
      </c>
      <c r="AU24" s="49">
        <f t="shared" si="0"/>
        <v>0</v>
      </c>
      <c r="AV24" s="50">
        <f t="shared" si="1"/>
        <v>0</v>
      </c>
    </row>
    <row r="25" spans="2:48" ht="7.5" customHeight="1" x14ac:dyDescent="0.25"/>
    <row r="26" spans="2:48" ht="3" customHeight="1" thickBot="1" x14ac:dyDescent="0.3"/>
    <row r="27" spans="2:48" ht="72.75" customHeight="1" x14ac:dyDescent="0.25">
      <c r="D27" s="66" t="s">
        <v>87</v>
      </c>
      <c r="E27" s="67"/>
      <c r="F27" s="66"/>
      <c r="G27" s="67"/>
      <c r="H27" s="66"/>
      <c r="I27" s="67"/>
      <c r="J27" s="66" t="s">
        <v>33</v>
      </c>
      <c r="K27" s="67"/>
      <c r="L27" s="66" t="s">
        <v>33</v>
      </c>
      <c r="M27" s="67"/>
      <c r="N27" s="66" t="str">
        <f>N4</f>
        <v>Table 1020: Change In 500MW Model</v>
      </c>
      <c r="O27" s="67"/>
      <c r="P27" s="66" t="str">
        <f>P4</f>
        <v>Table 1022 - 1028: service model inputs</v>
      </c>
      <c r="Q27" s="67"/>
      <c r="R27" s="66" t="str">
        <f>R4</f>
        <v>Table 1032: LAF values</v>
      </c>
      <c r="S27" s="67"/>
      <c r="T27" s="66" t="s">
        <v>34</v>
      </c>
      <c r="U27" s="67"/>
      <c r="V27" s="66" t="str">
        <f>V4</f>
        <v>Table 1041: load characteristics (Load Factor)</v>
      </c>
      <c r="W27" s="67"/>
      <c r="X27" s="66" t="str">
        <f>X4</f>
        <v>Table 1041: load characteristics (Coincidence Factor)</v>
      </c>
      <c r="Y27" s="67"/>
      <c r="Z27" s="66" t="str">
        <f>Z4</f>
        <v>Table 1055: NGC exit</v>
      </c>
      <c r="AA27" s="67"/>
      <c r="AB27" s="66" t="str">
        <f>AB4</f>
        <v>Table 1059: Otex</v>
      </c>
      <c r="AC27" s="67"/>
      <c r="AD27" s="66" t="str">
        <f>AD4</f>
        <v>Table 1060: Customer Contribs</v>
      </c>
      <c r="AE27" s="67"/>
      <c r="AF27" s="66" t="str">
        <f>AF4</f>
        <v>Table 1061/1062: TPR data</v>
      </c>
      <c r="AG27" s="67"/>
      <c r="AH27" s="66" t="s">
        <v>35</v>
      </c>
      <c r="AI27" s="67"/>
      <c r="AJ27" s="66" t="str">
        <f>AJ4</f>
        <v>Table 1069: Peaking probabailities</v>
      </c>
      <c r="AK27" s="67"/>
      <c r="AL27" s="66" t="str">
        <f>AL4</f>
        <v>Table 1092: power factor</v>
      </c>
      <c r="AM27" s="67"/>
      <c r="AN27" s="66" t="str">
        <f>AN4</f>
        <v>Table 1053: volumes and mpans etc forecast</v>
      </c>
      <c r="AO27" s="67"/>
      <c r="AP27" s="66" t="str">
        <f>AP4</f>
        <v>Table 1076: allowed revenue</v>
      </c>
      <c r="AQ27" s="67"/>
    </row>
    <row r="28" spans="2:48" ht="63.75" thickBot="1" x14ac:dyDescent="0.3">
      <c r="B28" s="12" t="s">
        <v>28</v>
      </c>
      <c r="D28" s="3" t="s">
        <v>12</v>
      </c>
      <c r="E28" s="4" t="s">
        <v>13</v>
      </c>
      <c r="F28" s="3" t="s">
        <v>12</v>
      </c>
      <c r="G28" s="4" t="s">
        <v>13</v>
      </c>
      <c r="H28" s="3" t="s">
        <v>12</v>
      </c>
      <c r="I28" s="4" t="s">
        <v>13</v>
      </c>
      <c r="J28" s="3" t="s">
        <v>12</v>
      </c>
      <c r="K28" s="4" t="s">
        <v>13</v>
      </c>
      <c r="L28" s="3" t="s">
        <v>12</v>
      </c>
      <c r="M28" s="4" t="s">
        <v>13</v>
      </c>
      <c r="N28" s="3" t="s">
        <v>12</v>
      </c>
      <c r="O28" s="4" t="s">
        <v>13</v>
      </c>
      <c r="P28" s="3" t="s">
        <v>12</v>
      </c>
      <c r="Q28" s="4" t="s">
        <v>13</v>
      </c>
      <c r="R28" s="3" t="s">
        <v>12</v>
      </c>
      <c r="S28" s="4" t="s">
        <v>13</v>
      </c>
      <c r="T28" s="3" t="s">
        <v>12</v>
      </c>
      <c r="U28" s="4" t="s">
        <v>13</v>
      </c>
      <c r="V28" s="3" t="s">
        <v>12</v>
      </c>
      <c r="W28" s="4" t="s">
        <v>13</v>
      </c>
      <c r="X28" s="3" t="s">
        <v>12</v>
      </c>
      <c r="Y28" s="4" t="s">
        <v>13</v>
      </c>
      <c r="Z28" s="3" t="s">
        <v>12</v>
      </c>
      <c r="AA28" s="4" t="s">
        <v>13</v>
      </c>
      <c r="AB28" s="3" t="s">
        <v>12</v>
      </c>
      <c r="AC28" s="4" t="s">
        <v>13</v>
      </c>
      <c r="AD28" s="3" t="s">
        <v>12</v>
      </c>
      <c r="AE28" s="4" t="s">
        <v>13</v>
      </c>
      <c r="AF28" s="3" t="s">
        <v>12</v>
      </c>
      <c r="AG28" s="4" t="s">
        <v>13</v>
      </c>
      <c r="AH28" s="3" t="s">
        <v>12</v>
      </c>
      <c r="AI28" s="4" t="s">
        <v>13</v>
      </c>
      <c r="AJ28" s="3" t="s">
        <v>12</v>
      </c>
      <c r="AK28" s="4" t="s">
        <v>13</v>
      </c>
      <c r="AL28" s="3" t="s">
        <v>12</v>
      </c>
      <c r="AM28" s="4" t="s">
        <v>13</v>
      </c>
      <c r="AN28" s="3" t="s">
        <v>12</v>
      </c>
      <c r="AO28" s="4" t="s">
        <v>13</v>
      </c>
      <c r="AP28" s="3" t="s">
        <v>12</v>
      </c>
      <c r="AQ28" s="4" t="s">
        <v>13</v>
      </c>
    </row>
    <row r="29" spans="2:48" ht="5.25" customHeight="1" thickBot="1" x14ac:dyDescent="0.3"/>
    <row r="30" spans="2:48" ht="12" customHeight="1" x14ac:dyDescent="0.25">
      <c r="B30" s="5" t="s">
        <v>14</v>
      </c>
      <c r="D30" s="25"/>
      <c r="E30" s="26"/>
      <c r="F30" s="22" t="str">
        <f t="shared" ref="F30:F41" si="2">IF(OR(D7=0,D7 = ""),"-",F7-D7)</f>
        <v>-</v>
      </c>
      <c r="G30" s="13" t="str">
        <f t="shared" ref="G30:G41" si="3">IF(G7-E7=0,"-",G7-E7)</f>
        <v>-</v>
      </c>
      <c r="H30" s="22" t="str">
        <f t="shared" ref="H30:H41" si="4">IF(OR(F7=0,F7 = ""),"-",H7-F7)</f>
        <v>-</v>
      </c>
      <c r="I30" s="13" t="str">
        <f t="shared" ref="I30:I41" si="5">IF(I7-G7=0,"-",I7-G7)</f>
        <v>-</v>
      </c>
      <c r="J30" s="22" t="str">
        <f t="shared" ref="J30:J41" si="6">IF(OR(H7=0,H7 = ""),"-",J7-H7)</f>
        <v>-</v>
      </c>
      <c r="K30" s="13" t="str">
        <f t="shared" ref="K30:K41" si="7">IF(K7-I7=0,"-",K7-I7)</f>
        <v>-</v>
      </c>
      <c r="L30" s="22" t="str">
        <f t="shared" ref="L30:L41" si="8">IF(OR(J7=0,J7 = ""),"-",L7-J7)</f>
        <v>-</v>
      </c>
      <c r="M30" s="13" t="str">
        <f t="shared" ref="M30:M41" si="9">IF(M7-K7=0,"-",M7-K7)</f>
        <v>-</v>
      </c>
      <c r="N30" s="22" t="str">
        <f t="shared" ref="N30:N41" si="10">IF(OR(L7=0,L7 = ""),"-",N7-L7)</f>
        <v>-</v>
      </c>
      <c r="O30" s="13">
        <f t="shared" ref="O30:O41" si="11">IF(O7-M7=0,"-",O7-M7)</f>
        <v>8.7489636534777407E-4</v>
      </c>
      <c r="P30" s="14">
        <f t="shared" ref="P30:P41" si="12">IF(OR(N7=0,N7 = ""),"-",P7-N7)</f>
        <v>8.741749370784202E-4</v>
      </c>
      <c r="Q30" s="13">
        <f t="shared" ref="Q30:Q41" si="13">IF(Q7-O7=0,"-",Q7-O7)</f>
        <v>3.3127590866323478E-3</v>
      </c>
      <c r="R30" s="14">
        <f t="shared" ref="R30:R41" si="14">IF(OR(P7=0,P7 = ""),"-",R7-P7)</f>
        <v>0</v>
      </c>
      <c r="S30" s="13" t="str">
        <f t="shared" ref="S30:S41" si="15">IF(S7-Q7=0,"-",S7-Q7)</f>
        <v>-</v>
      </c>
      <c r="T30" s="22">
        <f t="shared" ref="T30:T41" si="16">IF(OR(R7=0,R7 = ""),"-",T7-R7)</f>
        <v>2.6388122837128769E-4</v>
      </c>
      <c r="U30" s="13">
        <f t="shared" ref="U30:U41" si="17">IF(U7-S7=0,"-",U7-S7)</f>
        <v>1.0000000000005308E-3</v>
      </c>
      <c r="V30" s="22">
        <f t="shared" ref="V30:V41" si="18">IF(OR(R7=0,R7 = ""),"-",V7-R7)</f>
        <v>0</v>
      </c>
      <c r="W30" s="13" t="str">
        <f t="shared" ref="W30:W41" si="19">IF(W7-S7=0,"-",W7-S7)</f>
        <v>-</v>
      </c>
      <c r="X30" s="22">
        <f t="shared" ref="X30:X41" si="20">IF(OR(T7=0,T7 = ""),"-",X7-T7)</f>
        <v>0</v>
      </c>
      <c r="Y30" s="13" t="str">
        <f t="shared" ref="Y30:Y41" si="21">IF(Y7-U7=0,"-",Y7-U7)</f>
        <v>-</v>
      </c>
      <c r="Z30" s="14">
        <f t="shared" ref="Z30:Z41" si="22">IF(OR(X7=0,X7 = ""),"-",Z7-X7)</f>
        <v>0</v>
      </c>
      <c r="AA30" s="13" t="str">
        <f t="shared" ref="AA30:AA41" si="23">IF(AA7-Y7=0,"-",AA7-Y7)</f>
        <v>-</v>
      </c>
      <c r="AB30" s="14">
        <f t="shared" ref="AB30:AB41" si="24">IF(OR(Z7=0,Z7 = ""),"-",AB7-Z7)</f>
        <v>0</v>
      </c>
      <c r="AC30" s="13" t="str">
        <f t="shared" ref="AC30:AC41" si="25">IF(AC7-AA7=0,"-",AC7-AA7)</f>
        <v>-</v>
      </c>
      <c r="AD30" s="14">
        <f t="shared" ref="AD30:AD41" si="26">IF(OR(AB7=0,AB7 = ""),"-",AD7-AB7)</f>
        <v>0</v>
      </c>
      <c r="AE30" s="13" t="str">
        <f t="shared" ref="AE30:AE41" si="27">IF(AE7-AC7=0,"-",AE7-AC7)</f>
        <v>-</v>
      </c>
      <c r="AF30" s="22">
        <f t="shared" ref="AF30:AF41" si="28">IF(OR(AD7=0,AD7 = ""),"-",AF7-AD7)</f>
        <v>5.2776245674235334E-4</v>
      </c>
      <c r="AG30" s="13">
        <f t="shared" ref="AG30:AG41" si="29">IF(AG7-AE7=0,"-",AG7-AE7)</f>
        <v>1.9999999999992437E-3</v>
      </c>
      <c r="AH30" s="14">
        <f t="shared" ref="AH30:AH41" si="30">IF(OR(AF7=0,AF7 = ""),"-",AH7-AF7)</f>
        <v>0</v>
      </c>
      <c r="AI30" s="13" t="str">
        <f t="shared" ref="AI30:AI41" si="31">IF(AI7-AG7=0,"-",AI7-AG7)</f>
        <v>-</v>
      </c>
      <c r="AJ30" s="14">
        <f t="shared" ref="AJ30:AJ41" si="32">IF(OR(AH7=0,AH7 = ""),"-",AJ7-AH7)</f>
        <v>-1.0555249134851508E-3</v>
      </c>
      <c r="AK30" s="13">
        <f t="shared" ref="AK30:AK41" si="33">IF(AK7-AI7=0,"-",AK7-AI7)</f>
        <v>-4.0000000000003054E-3</v>
      </c>
      <c r="AL30" s="14">
        <f t="shared" ref="AL30:AL41" si="34">IF(OR(AJ7=0,AJ7 = ""),"-",AL7-AJ7)</f>
        <v>0</v>
      </c>
      <c r="AM30" s="13" t="str">
        <f t="shared" ref="AM30:AM41" si="35">IF(AM7-AK7=0,"-",AM7-AK7)</f>
        <v>-</v>
      </c>
      <c r="AN30" s="22">
        <f t="shared" ref="AN30:AN41" si="36">IF(OR(AL7=0,AL7 = ""),"-",AN7-AL7)</f>
        <v>2.5799057672182268E-3</v>
      </c>
      <c r="AO30" s="13">
        <f t="shared" ref="AO30:AO41" si="37">IF(AO7-AM7=0,"-",AO7-AM7)</f>
        <v>9.8123445480202444E-3</v>
      </c>
      <c r="AP30" s="22">
        <f t="shared" ref="AP30:AP41" si="38">IF(OR(AN7=0,AN7 = ""),"-",AP7-AN7)</f>
        <v>2.684222744293141E-2</v>
      </c>
      <c r="AQ30" s="13">
        <f t="shared" ref="AQ30:AQ41" si="39">IF(AQ7-AO7=0,"-",AQ7-AO7)</f>
        <v>0.10200000000000009</v>
      </c>
    </row>
    <row r="31" spans="2:48" x14ac:dyDescent="0.25">
      <c r="B31" s="5" t="s">
        <v>15</v>
      </c>
      <c r="D31" s="27"/>
      <c r="E31" s="28"/>
      <c r="F31" s="23" t="str">
        <f t="shared" si="2"/>
        <v>-</v>
      </c>
      <c r="G31" s="15" t="str">
        <f t="shared" si="3"/>
        <v>-</v>
      </c>
      <c r="H31" s="23" t="str">
        <f t="shared" si="4"/>
        <v>-</v>
      </c>
      <c r="I31" s="15" t="str">
        <f t="shared" si="5"/>
        <v>-</v>
      </c>
      <c r="J31" s="23" t="str">
        <f t="shared" si="6"/>
        <v>-</v>
      </c>
      <c r="K31" s="15" t="str">
        <f t="shared" si="7"/>
        <v>-</v>
      </c>
      <c r="L31" s="23" t="str">
        <f t="shared" si="8"/>
        <v>-</v>
      </c>
      <c r="M31" s="15" t="str">
        <f t="shared" si="9"/>
        <v>-</v>
      </c>
      <c r="N31" s="23" t="str">
        <f t="shared" si="10"/>
        <v>-</v>
      </c>
      <c r="O31" s="15">
        <f t="shared" si="11"/>
        <v>-1.9525485154911848E-4</v>
      </c>
      <c r="P31" s="16">
        <f t="shared" si="12"/>
        <v>1.1256781501534086E-3</v>
      </c>
      <c r="Q31" s="15">
        <f t="shared" si="13"/>
        <v>2.4935796957343899E-3</v>
      </c>
      <c r="R31" s="16">
        <f t="shared" si="14"/>
        <v>0</v>
      </c>
      <c r="S31" s="15" t="str">
        <f t="shared" si="15"/>
        <v>-</v>
      </c>
      <c r="T31" s="23">
        <f t="shared" si="16"/>
        <v>0</v>
      </c>
      <c r="U31" s="15" t="str">
        <f t="shared" si="17"/>
        <v>-</v>
      </c>
      <c r="V31" s="23">
        <f t="shared" si="18"/>
        <v>-1.2303778838465673E-2</v>
      </c>
      <c r="W31" s="15">
        <f t="shared" si="19"/>
        <v>-2.7255084491266995E-2</v>
      </c>
      <c r="X31" s="23">
        <f t="shared" si="20"/>
        <v>-8.0569562450498733E-3</v>
      </c>
      <c r="Y31" s="15">
        <f t="shared" si="21"/>
        <v>-1.7847608127899376E-2</v>
      </c>
      <c r="Z31" s="16">
        <f t="shared" si="22"/>
        <v>0</v>
      </c>
      <c r="AA31" s="15" t="str">
        <f t="shared" si="23"/>
        <v>-</v>
      </c>
      <c r="AB31" s="16">
        <f t="shared" si="24"/>
        <v>0</v>
      </c>
      <c r="AC31" s="15" t="str">
        <f t="shared" si="25"/>
        <v>-</v>
      </c>
      <c r="AD31" s="16">
        <f t="shared" si="26"/>
        <v>0</v>
      </c>
      <c r="AE31" s="15" t="str">
        <f t="shared" si="27"/>
        <v>-</v>
      </c>
      <c r="AF31" s="23">
        <f t="shared" si="28"/>
        <v>-8.3146117745372949E-3</v>
      </c>
      <c r="AG31" s="15">
        <f t="shared" si="29"/>
        <v>-1.8418361497089322E-2</v>
      </c>
      <c r="AH31" s="16">
        <f t="shared" si="30"/>
        <v>0</v>
      </c>
      <c r="AI31" s="15" t="str">
        <f t="shared" si="31"/>
        <v>-</v>
      </c>
      <c r="AJ31" s="16">
        <f t="shared" si="32"/>
        <v>-1.2524903543071009E-2</v>
      </c>
      <c r="AK31" s="15">
        <f t="shared" si="33"/>
        <v>-2.7744915508733037E-2</v>
      </c>
      <c r="AL31" s="16">
        <f t="shared" si="34"/>
        <v>0</v>
      </c>
      <c r="AM31" s="15" t="str">
        <f t="shared" si="35"/>
        <v>-</v>
      </c>
      <c r="AN31" s="23">
        <f t="shared" si="36"/>
        <v>7.7530294906119623E-3</v>
      </c>
      <c r="AO31" s="15">
        <f t="shared" si="37"/>
        <v>1.7408489110589495E-2</v>
      </c>
      <c r="AP31" s="23">
        <f t="shared" si="38"/>
        <v>2.5899699560916201E-2</v>
      </c>
      <c r="AQ31" s="15">
        <f t="shared" si="39"/>
        <v>5.707089361988419E-2</v>
      </c>
    </row>
    <row r="32" spans="2:48" x14ac:dyDescent="0.25">
      <c r="B32" s="5" t="s">
        <v>16</v>
      </c>
      <c r="D32" s="27"/>
      <c r="E32" s="28"/>
      <c r="F32" s="23" t="str">
        <f t="shared" si="2"/>
        <v>-</v>
      </c>
      <c r="G32" s="15" t="str">
        <f t="shared" si="3"/>
        <v>-</v>
      </c>
      <c r="H32" s="23" t="str">
        <f t="shared" si="4"/>
        <v>-</v>
      </c>
      <c r="I32" s="15" t="str">
        <f t="shared" si="5"/>
        <v>-</v>
      </c>
      <c r="J32" s="23" t="str">
        <f t="shared" si="6"/>
        <v>-</v>
      </c>
      <c r="K32" s="15" t="str">
        <f t="shared" si="7"/>
        <v>-</v>
      </c>
      <c r="L32" s="23" t="str">
        <f t="shared" si="8"/>
        <v>-</v>
      </c>
      <c r="M32" s="15" t="str">
        <f t="shared" si="9"/>
        <v>-</v>
      </c>
      <c r="N32" s="23" t="str">
        <f t="shared" si="10"/>
        <v>-</v>
      </c>
      <c r="O32" s="15">
        <f t="shared" si="11"/>
        <v>1.9999999999999918E-3</v>
      </c>
      <c r="P32" s="16">
        <f t="shared" si="12"/>
        <v>-3.5087719298245723E-3</v>
      </c>
      <c r="Q32" s="15">
        <f t="shared" si="13"/>
        <v>-9.99999999999974E-4</v>
      </c>
      <c r="R32" s="16">
        <f t="shared" si="14"/>
        <v>0</v>
      </c>
      <c r="S32" s="15" t="str">
        <f t="shared" si="15"/>
        <v>-</v>
      </c>
      <c r="T32" s="23">
        <f t="shared" si="16"/>
        <v>0</v>
      </c>
      <c r="U32" s="15" t="str">
        <f t="shared" si="17"/>
        <v>-</v>
      </c>
      <c r="V32" s="23">
        <f t="shared" si="18"/>
        <v>1.754385964912264E-2</v>
      </c>
      <c r="W32" s="15">
        <f t="shared" si="19"/>
        <v>4.9999999999999576E-3</v>
      </c>
      <c r="X32" s="23">
        <f t="shared" si="20"/>
        <v>1.4035087719298289E-2</v>
      </c>
      <c r="Y32" s="15">
        <f t="shared" si="21"/>
        <v>3.9999999999999827E-3</v>
      </c>
      <c r="Z32" s="16">
        <f t="shared" si="22"/>
        <v>0</v>
      </c>
      <c r="AA32" s="15" t="str">
        <f t="shared" si="23"/>
        <v>-</v>
      </c>
      <c r="AB32" s="16">
        <f t="shared" si="24"/>
        <v>0</v>
      </c>
      <c r="AC32" s="15" t="str">
        <f t="shared" si="25"/>
        <v>-</v>
      </c>
      <c r="AD32" s="16">
        <f t="shared" si="26"/>
        <v>0</v>
      </c>
      <c r="AE32" s="15" t="str">
        <f t="shared" si="27"/>
        <v>-</v>
      </c>
      <c r="AF32" s="23">
        <f t="shared" si="28"/>
        <v>0.10877192982456152</v>
      </c>
      <c r="AG32" s="15">
        <f t="shared" si="29"/>
        <v>3.1000000000000024E-2</v>
      </c>
      <c r="AH32" s="16">
        <f t="shared" si="30"/>
        <v>0</v>
      </c>
      <c r="AI32" s="15" t="str">
        <f t="shared" si="31"/>
        <v>-</v>
      </c>
      <c r="AJ32" s="16">
        <f t="shared" si="32"/>
        <v>-4.9122807017544012E-2</v>
      </c>
      <c r="AK32" s="15">
        <f t="shared" si="33"/>
        <v>-1.4000000000000026E-2</v>
      </c>
      <c r="AL32" s="16">
        <f t="shared" si="34"/>
        <v>0</v>
      </c>
      <c r="AM32" s="15" t="str">
        <f t="shared" si="35"/>
        <v>-</v>
      </c>
      <c r="AN32" s="23">
        <f t="shared" si="36"/>
        <v>3.5087719298247944E-3</v>
      </c>
      <c r="AO32" s="15">
        <f t="shared" si="37"/>
        <v>1.0000000000000772E-3</v>
      </c>
      <c r="AP32" s="23">
        <f t="shared" si="38"/>
        <v>2.4561403508771784E-2</v>
      </c>
      <c r="AQ32" s="15">
        <f t="shared" si="39"/>
        <v>6.9999999999999611E-3</v>
      </c>
    </row>
    <row r="33" spans="2:43" x14ac:dyDescent="0.25">
      <c r="B33" s="5" t="s">
        <v>17</v>
      </c>
      <c r="D33" s="27"/>
      <c r="E33" s="28"/>
      <c r="F33" s="23" t="str">
        <f t="shared" si="2"/>
        <v>-</v>
      </c>
      <c r="G33" s="15" t="str">
        <f t="shared" si="3"/>
        <v>-</v>
      </c>
      <c r="H33" s="23" t="str">
        <f t="shared" si="4"/>
        <v>-</v>
      </c>
      <c r="I33" s="15" t="str">
        <f t="shared" si="5"/>
        <v>-</v>
      </c>
      <c r="J33" s="23" t="str">
        <f t="shared" si="6"/>
        <v>-</v>
      </c>
      <c r="K33" s="15" t="str">
        <f t="shared" si="7"/>
        <v>-</v>
      </c>
      <c r="L33" s="23" t="str">
        <f t="shared" si="8"/>
        <v>-</v>
      </c>
      <c r="M33" s="15" t="str">
        <f t="shared" si="9"/>
        <v>-</v>
      </c>
      <c r="N33" s="23" t="str">
        <f t="shared" si="10"/>
        <v>-</v>
      </c>
      <c r="O33" s="15">
        <f t="shared" si="11"/>
        <v>7.7123535890241375E-5</v>
      </c>
      <c r="P33" s="16">
        <f t="shared" si="12"/>
        <v>2.3788085089451183E-3</v>
      </c>
      <c r="Q33" s="15">
        <f t="shared" si="13"/>
        <v>6.96620249416774E-3</v>
      </c>
      <c r="R33" s="16">
        <f t="shared" si="14"/>
        <v>0</v>
      </c>
      <c r="S33" s="15" t="str">
        <f t="shared" si="15"/>
        <v>-</v>
      </c>
      <c r="T33" s="23">
        <f t="shared" si="16"/>
        <v>0</v>
      </c>
      <c r="U33" s="15" t="str">
        <f t="shared" si="17"/>
        <v>-</v>
      </c>
      <c r="V33" s="23">
        <f t="shared" si="18"/>
        <v>-1.4897518338486626E-2</v>
      </c>
      <c r="W33" s="15">
        <f t="shared" si="19"/>
        <v>-4.36265168113509E-2</v>
      </c>
      <c r="X33" s="23">
        <f t="shared" si="20"/>
        <v>-1.6015756895658262E-2</v>
      </c>
      <c r="Y33" s="15">
        <f t="shared" si="21"/>
        <v>-4.6901213449080083E-2</v>
      </c>
      <c r="Z33" s="16">
        <f t="shared" si="22"/>
        <v>0</v>
      </c>
      <c r="AA33" s="15" t="str">
        <f t="shared" si="23"/>
        <v>-</v>
      </c>
      <c r="AB33" s="16">
        <f t="shared" si="24"/>
        <v>0</v>
      </c>
      <c r="AC33" s="15" t="str">
        <f t="shared" si="25"/>
        <v>-</v>
      </c>
      <c r="AD33" s="16">
        <f t="shared" si="26"/>
        <v>0</v>
      </c>
      <c r="AE33" s="15" t="str">
        <f t="shared" si="27"/>
        <v>-</v>
      </c>
      <c r="AF33" s="23">
        <f t="shared" si="28"/>
        <v>3.4147851873900237E-4</v>
      </c>
      <c r="AG33" s="15">
        <f t="shared" si="29"/>
        <v>9.9999999999987599E-4</v>
      </c>
      <c r="AH33" s="16">
        <f t="shared" si="30"/>
        <v>3.4147851873900237E-4</v>
      </c>
      <c r="AI33" s="15">
        <f t="shared" si="31"/>
        <v>9.999999999994319E-4</v>
      </c>
      <c r="AJ33" s="16">
        <f t="shared" si="32"/>
        <v>-1.3659140749564536E-3</v>
      </c>
      <c r="AK33" s="15">
        <f t="shared" si="33"/>
        <v>-3.9999999999999619E-3</v>
      </c>
      <c r="AL33" s="16">
        <f t="shared" si="34"/>
        <v>0</v>
      </c>
      <c r="AM33" s="15" t="str">
        <f t="shared" si="35"/>
        <v>-</v>
      </c>
      <c r="AN33" s="23">
        <f t="shared" si="36"/>
        <v>3.2115947276205592E-3</v>
      </c>
      <c r="AO33" s="15">
        <f t="shared" si="37"/>
        <v>9.4159472671931088E-3</v>
      </c>
      <c r="AP33" s="23">
        <f t="shared" si="38"/>
        <v>2.8010714474557386E-2</v>
      </c>
      <c r="AQ33" s="15">
        <f t="shared" si="39"/>
        <v>8.199999999999999E-2</v>
      </c>
    </row>
    <row r="34" spans="2:43" x14ac:dyDescent="0.25">
      <c r="B34" s="5" t="s">
        <v>18</v>
      </c>
      <c r="D34" s="27"/>
      <c r="E34" s="28"/>
      <c r="F34" s="23" t="str">
        <f t="shared" si="2"/>
        <v>-</v>
      </c>
      <c r="G34" s="15" t="str">
        <f t="shared" si="3"/>
        <v>-</v>
      </c>
      <c r="H34" s="23" t="str">
        <f t="shared" si="4"/>
        <v>-</v>
      </c>
      <c r="I34" s="15" t="str">
        <f t="shared" si="5"/>
        <v>-</v>
      </c>
      <c r="J34" s="23" t="str">
        <f t="shared" si="6"/>
        <v>-</v>
      </c>
      <c r="K34" s="15" t="str">
        <f t="shared" si="7"/>
        <v>-</v>
      </c>
      <c r="L34" s="23" t="str">
        <f t="shared" si="8"/>
        <v>-</v>
      </c>
      <c r="M34" s="15" t="str">
        <f t="shared" si="9"/>
        <v>-</v>
      </c>
      <c r="N34" s="23" t="str">
        <f t="shared" si="10"/>
        <v>-</v>
      </c>
      <c r="O34" s="15">
        <f t="shared" si="11"/>
        <v>8.2117017612681807E-4</v>
      </c>
      <c r="P34" s="16">
        <f t="shared" si="12"/>
        <v>1.5324841154145119E-3</v>
      </c>
      <c r="Q34" s="15">
        <f t="shared" si="13"/>
        <v>3.8837235560462298E-3</v>
      </c>
      <c r="R34" s="16">
        <f t="shared" si="14"/>
        <v>0</v>
      </c>
      <c r="S34" s="15" t="str">
        <f t="shared" si="15"/>
        <v>-</v>
      </c>
      <c r="T34" s="23">
        <f t="shared" si="16"/>
        <v>1.2763882235033996E-4</v>
      </c>
      <c r="U34" s="15">
        <f t="shared" si="17"/>
        <v>3.234708249450326E-4</v>
      </c>
      <c r="V34" s="23">
        <f t="shared" si="18"/>
        <v>-4.4027795970511874E-2</v>
      </c>
      <c r="W34" s="15">
        <f t="shared" si="19"/>
        <v>-0.11157817990512298</v>
      </c>
      <c r="X34" s="23">
        <f t="shared" si="20"/>
        <v>4.2700929645305141E-3</v>
      </c>
      <c r="Y34" s="15">
        <f t="shared" si="21"/>
        <v>1.0821554668034986E-2</v>
      </c>
      <c r="Z34" s="16">
        <f t="shared" si="22"/>
        <v>0</v>
      </c>
      <c r="AA34" s="15" t="str">
        <f t="shared" si="23"/>
        <v>-</v>
      </c>
      <c r="AB34" s="16">
        <f t="shared" si="24"/>
        <v>0</v>
      </c>
      <c r="AC34" s="15" t="str">
        <f t="shared" si="25"/>
        <v>-</v>
      </c>
      <c r="AD34" s="16">
        <f t="shared" si="26"/>
        <v>0</v>
      </c>
      <c r="AE34" s="15" t="str">
        <f t="shared" si="27"/>
        <v>-</v>
      </c>
      <c r="AF34" s="23">
        <f t="shared" si="28"/>
        <v>-1.1674984502496599E-5</v>
      </c>
      <c r="AG34" s="15">
        <f t="shared" si="29"/>
        <v>-2.958752516431587E-5</v>
      </c>
      <c r="AH34" s="16">
        <f t="shared" si="30"/>
        <v>2.6695262920362062E-4</v>
      </c>
      <c r="AI34" s="15">
        <f t="shared" si="31"/>
        <v>6.7652917505469853E-4</v>
      </c>
      <c r="AJ34" s="16">
        <f t="shared" si="32"/>
        <v>4.0408864059133798E-3</v>
      </c>
      <c r="AK34" s="15">
        <f t="shared" si="33"/>
        <v>1.0240684105040244E-2</v>
      </c>
      <c r="AL34" s="16">
        <f t="shared" si="34"/>
        <v>0</v>
      </c>
      <c r="AM34" s="15" t="str">
        <f t="shared" si="35"/>
        <v>-</v>
      </c>
      <c r="AN34" s="23">
        <f t="shared" si="36"/>
        <v>-2.817292334828192E-3</v>
      </c>
      <c r="AO34" s="15">
        <f t="shared" si="37"/>
        <v>-7.0401832350121783E-3</v>
      </c>
      <c r="AP34" s="23">
        <f t="shared" si="38"/>
        <v>2.9240190813970335E-2</v>
      </c>
      <c r="AQ34" s="15">
        <f t="shared" si="39"/>
        <v>7.4478999003638011E-2</v>
      </c>
    </row>
    <row r="35" spans="2:43" x14ac:dyDescent="0.25">
      <c r="B35" s="5" t="s">
        <v>19</v>
      </c>
      <c r="D35" s="27"/>
      <c r="E35" s="28"/>
      <c r="F35" s="23" t="str">
        <f t="shared" si="2"/>
        <v>-</v>
      </c>
      <c r="G35" s="15" t="str">
        <f t="shared" si="3"/>
        <v>-</v>
      </c>
      <c r="H35" s="23" t="str">
        <f t="shared" si="4"/>
        <v>-</v>
      </c>
      <c r="I35" s="15" t="str">
        <f t="shared" si="5"/>
        <v>-</v>
      </c>
      <c r="J35" s="23" t="str">
        <f t="shared" si="6"/>
        <v>-</v>
      </c>
      <c r="K35" s="15" t="str">
        <f t="shared" si="7"/>
        <v>-</v>
      </c>
      <c r="L35" s="23" t="str">
        <f t="shared" si="8"/>
        <v>-</v>
      </c>
      <c r="M35" s="15" t="str">
        <f t="shared" si="9"/>
        <v>-</v>
      </c>
      <c r="N35" s="23" t="str">
        <f t="shared" si="10"/>
        <v>-</v>
      </c>
      <c r="O35" s="15">
        <f t="shared" si="11"/>
        <v>1.000000000000025E-3</v>
      </c>
      <c r="P35" s="16">
        <f t="shared" si="12"/>
        <v>0</v>
      </c>
      <c r="Q35" s="15" t="str">
        <f t="shared" si="13"/>
        <v>-</v>
      </c>
      <c r="R35" s="16">
        <f t="shared" si="14"/>
        <v>0</v>
      </c>
      <c r="S35" s="15" t="str">
        <f t="shared" si="15"/>
        <v>-</v>
      </c>
      <c r="T35" s="23">
        <f t="shared" si="16"/>
        <v>0</v>
      </c>
      <c r="U35" s="15" t="str">
        <f t="shared" si="17"/>
        <v>-</v>
      </c>
      <c r="V35" s="23">
        <f t="shared" si="18"/>
        <v>1.5772870662460692E-2</v>
      </c>
      <c r="W35" s="15">
        <f t="shared" si="19"/>
        <v>4.9999999999999802E-3</v>
      </c>
      <c r="X35" s="23">
        <f t="shared" si="20"/>
        <v>1.5772870662460692E-2</v>
      </c>
      <c r="Y35" s="15">
        <f t="shared" si="21"/>
        <v>4.9999999999999802E-3</v>
      </c>
      <c r="Z35" s="16">
        <f t="shared" si="22"/>
        <v>0</v>
      </c>
      <c r="AA35" s="15" t="str">
        <f t="shared" si="23"/>
        <v>-</v>
      </c>
      <c r="AB35" s="16">
        <f t="shared" si="24"/>
        <v>0</v>
      </c>
      <c r="AC35" s="15" t="str">
        <f t="shared" si="25"/>
        <v>-</v>
      </c>
      <c r="AD35" s="16">
        <f t="shared" si="26"/>
        <v>0</v>
      </c>
      <c r="AE35" s="15" t="str">
        <f t="shared" si="27"/>
        <v>-</v>
      </c>
      <c r="AF35" s="23">
        <f t="shared" si="28"/>
        <v>2.5236593059936974E-2</v>
      </c>
      <c r="AG35" s="15">
        <f t="shared" si="29"/>
        <v>8.0000000000000539E-3</v>
      </c>
      <c r="AH35" s="16">
        <f t="shared" si="30"/>
        <v>0</v>
      </c>
      <c r="AI35" s="15" t="str">
        <f t="shared" si="31"/>
        <v>-</v>
      </c>
      <c r="AJ35" s="16">
        <f t="shared" si="32"/>
        <v>-4.1009463722397665E-2</v>
      </c>
      <c r="AK35" s="15">
        <f t="shared" si="33"/>
        <v>-1.3000000000000034E-2</v>
      </c>
      <c r="AL35" s="16">
        <f t="shared" si="34"/>
        <v>0</v>
      </c>
      <c r="AM35" s="15" t="str">
        <f t="shared" si="35"/>
        <v>-</v>
      </c>
      <c r="AN35" s="23">
        <f t="shared" si="36"/>
        <v>3.154574132492316E-3</v>
      </c>
      <c r="AO35" s="15">
        <f t="shared" si="37"/>
        <v>1.0000000000000102E-3</v>
      </c>
      <c r="AP35" s="23">
        <f t="shared" si="38"/>
        <v>2.5236593059936752E-2</v>
      </c>
      <c r="AQ35" s="15">
        <f t="shared" si="39"/>
        <v>7.9999999999999568E-3</v>
      </c>
    </row>
    <row r="36" spans="2:43" x14ac:dyDescent="0.25">
      <c r="B36" s="5" t="s">
        <v>20</v>
      </c>
      <c r="D36" s="27"/>
      <c r="E36" s="28"/>
      <c r="F36" s="23" t="str">
        <f t="shared" si="2"/>
        <v>-</v>
      </c>
      <c r="G36" s="15" t="str">
        <f t="shared" si="3"/>
        <v>-</v>
      </c>
      <c r="H36" s="23" t="str">
        <f t="shared" si="4"/>
        <v>-</v>
      </c>
      <c r="I36" s="15" t="str">
        <f t="shared" si="5"/>
        <v>-</v>
      </c>
      <c r="J36" s="23" t="str">
        <f t="shared" si="6"/>
        <v>-</v>
      </c>
      <c r="K36" s="15" t="str">
        <f t="shared" si="7"/>
        <v>-</v>
      </c>
      <c r="L36" s="23" t="str">
        <f t="shared" si="8"/>
        <v>-</v>
      </c>
      <c r="M36" s="15" t="str">
        <f t="shared" si="9"/>
        <v>-</v>
      </c>
      <c r="N36" s="23" t="str">
        <f t="shared" si="10"/>
        <v>-</v>
      </c>
      <c r="O36" s="15">
        <f t="shared" si="11"/>
        <v>1.5535667918419407E-3</v>
      </c>
      <c r="P36" s="16">
        <f t="shared" si="12"/>
        <v>2.1351490865839651E-4</v>
      </c>
      <c r="Q36" s="15">
        <f t="shared" si="13"/>
        <v>5.935699899504627E-4</v>
      </c>
      <c r="R36" s="16">
        <f t="shared" si="14"/>
        <v>0</v>
      </c>
      <c r="S36" s="15" t="str">
        <f t="shared" si="15"/>
        <v>-</v>
      </c>
      <c r="T36" s="23">
        <f t="shared" si="16"/>
        <v>2.8255128768339688E-4</v>
      </c>
      <c r="U36" s="15">
        <f t="shared" si="17"/>
        <v>7.8549065282873922E-4</v>
      </c>
      <c r="V36" s="23">
        <f t="shared" si="18"/>
        <v>-1.97253146470725E-2</v>
      </c>
      <c r="W36" s="15">
        <f t="shared" si="19"/>
        <v>-5.4836240196989329E-2</v>
      </c>
      <c r="X36" s="23">
        <f t="shared" si="20"/>
        <v>9.9663861225760542E-3</v>
      </c>
      <c r="Y36" s="15">
        <f t="shared" si="21"/>
        <v>2.7706485452419834E-2</v>
      </c>
      <c r="Z36" s="16">
        <f t="shared" si="22"/>
        <v>0</v>
      </c>
      <c r="AA36" s="15" t="str">
        <f t="shared" si="23"/>
        <v>-</v>
      </c>
      <c r="AB36" s="16">
        <f t="shared" si="24"/>
        <v>-1.2196340878789513E-5</v>
      </c>
      <c r="AC36" s="15">
        <f t="shared" si="25"/>
        <v>-3.3905744466870835E-5</v>
      </c>
      <c r="AD36" s="16">
        <f t="shared" si="26"/>
        <v>0</v>
      </c>
      <c r="AE36" s="15" t="str">
        <f t="shared" si="27"/>
        <v>-</v>
      </c>
      <c r="AF36" s="23">
        <f t="shared" si="28"/>
        <v>-3.685363080763393E-3</v>
      </c>
      <c r="AG36" s="15">
        <f t="shared" si="29"/>
        <v>-1.0245284231238241E-2</v>
      </c>
      <c r="AH36" s="16">
        <f t="shared" si="30"/>
        <v>1.2196340878789513E-5</v>
      </c>
      <c r="AI36" s="15">
        <f t="shared" si="31"/>
        <v>3.3905744466874305E-5</v>
      </c>
      <c r="AJ36" s="16">
        <f t="shared" si="32"/>
        <v>5.9163267616446635E-3</v>
      </c>
      <c r="AK36" s="15">
        <f t="shared" si="33"/>
        <v>1.6447348049455451E-2</v>
      </c>
      <c r="AL36" s="16">
        <f t="shared" si="34"/>
        <v>0</v>
      </c>
      <c r="AM36" s="15" t="str">
        <f t="shared" si="35"/>
        <v>-</v>
      </c>
      <c r="AN36" s="23">
        <f t="shared" si="36"/>
        <v>1.4498029100451504E-3</v>
      </c>
      <c r="AO36" s="15">
        <f t="shared" si="37"/>
        <v>4.1051004186594409E-3</v>
      </c>
      <c r="AP36" s="23">
        <f t="shared" si="38"/>
        <v>2.9210225186327321E-2</v>
      </c>
      <c r="AQ36" s="15">
        <f t="shared" si="39"/>
        <v>8.1352558657981161E-2</v>
      </c>
    </row>
    <row r="37" spans="2:43" x14ac:dyDescent="0.25">
      <c r="B37" s="5" t="s">
        <v>21</v>
      </c>
      <c r="D37" s="27"/>
      <c r="E37" s="28"/>
      <c r="F37" s="23" t="str">
        <f t="shared" si="2"/>
        <v>-</v>
      </c>
      <c r="G37" s="15" t="str">
        <f t="shared" si="3"/>
        <v>-</v>
      </c>
      <c r="H37" s="23" t="str">
        <f t="shared" si="4"/>
        <v>-</v>
      </c>
      <c r="I37" s="15" t="str">
        <f t="shared" si="5"/>
        <v>-</v>
      </c>
      <c r="J37" s="23" t="str">
        <f t="shared" si="6"/>
        <v>-</v>
      </c>
      <c r="K37" s="15" t="str">
        <f t="shared" si="7"/>
        <v>-</v>
      </c>
      <c r="L37" s="23" t="str">
        <f t="shared" si="8"/>
        <v>-</v>
      </c>
      <c r="M37" s="15" t="str">
        <f t="shared" si="9"/>
        <v>-</v>
      </c>
      <c r="N37" s="23" t="str">
        <f t="shared" si="10"/>
        <v>-</v>
      </c>
      <c r="O37" s="15" t="str">
        <f t="shared" si="11"/>
        <v>-</v>
      </c>
      <c r="P37" s="16" t="str">
        <f t="shared" si="12"/>
        <v>-</v>
      </c>
      <c r="Q37" s="15" t="str">
        <f t="shared" si="13"/>
        <v>-</v>
      </c>
      <c r="R37" s="16" t="str">
        <f t="shared" si="14"/>
        <v>-</v>
      </c>
      <c r="S37" s="15" t="str">
        <f t="shared" si="15"/>
        <v>-</v>
      </c>
      <c r="T37" s="23" t="str">
        <f t="shared" si="16"/>
        <v>-</v>
      </c>
      <c r="U37" s="15" t="str">
        <f t="shared" si="17"/>
        <v>-</v>
      </c>
      <c r="V37" s="23" t="str">
        <f t="shared" si="18"/>
        <v>-</v>
      </c>
      <c r="W37" s="15" t="str">
        <f t="shared" si="19"/>
        <v>-</v>
      </c>
      <c r="X37" s="23" t="str">
        <f t="shared" si="20"/>
        <v>-</v>
      </c>
      <c r="Y37" s="15" t="str">
        <f t="shared" si="21"/>
        <v>-</v>
      </c>
      <c r="Z37" s="16" t="str">
        <f t="shared" si="22"/>
        <v>-</v>
      </c>
      <c r="AA37" s="15" t="str">
        <f t="shared" si="23"/>
        <v>-</v>
      </c>
      <c r="AB37" s="16" t="str">
        <f t="shared" si="24"/>
        <v>-</v>
      </c>
      <c r="AC37" s="15" t="str">
        <f t="shared" si="25"/>
        <v>-</v>
      </c>
      <c r="AD37" s="16" t="str">
        <f t="shared" si="26"/>
        <v>-</v>
      </c>
      <c r="AE37" s="15" t="str">
        <f t="shared" si="27"/>
        <v>-</v>
      </c>
      <c r="AF37" s="23" t="str">
        <f t="shared" si="28"/>
        <v>-</v>
      </c>
      <c r="AG37" s="15" t="str">
        <f t="shared" si="29"/>
        <v>-</v>
      </c>
      <c r="AH37" s="16" t="str">
        <f t="shared" si="30"/>
        <v>-</v>
      </c>
      <c r="AI37" s="15" t="str">
        <f t="shared" si="31"/>
        <v>-</v>
      </c>
      <c r="AJ37" s="16" t="str">
        <f t="shared" si="32"/>
        <v>-</v>
      </c>
      <c r="AK37" s="15" t="str">
        <f t="shared" si="33"/>
        <v>-</v>
      </c>
      <c r="AL37" s="16" t="str">
        <f t="shared" si="34"/>
        <v>-</v>
      </c>
      <c r="AM37" s="15" t="str">
        <f t="shared" si="35"/>
        <v>-</v>
      </c>
      <c r="AN37" s="23" t="str">
        <f t="shared" si="36"/>
        <v>-</v>
      </c>
      <c r="AO37" s="15">
        <f t="shared" si="37"/>
        <v>0.82243844201573579</v>
      </c>
      <c r="AP37" s="23">
        <f t="shared" si="38"/>
        <v>4.4957549852571388E-2</v>
      </c>
      <c r="AQ37" s="15">
        <f t="shared" si="39"/>
        <v>7.9737897867966812E-2</v>
      </c>
    </row>
    <row r="38" spans="2:43" x14ac:dyDescent="0.25">
      <c r="B38" s="5" t="s">
        <v>22</v>
      </c>
      <c r="D38" s="27"/>
      <c r="E38" s="28"/>
      <c r="F38" s="23" t="str">
        <f t="shared" si="2"/>
        <v>-</v>
      </c>
      <c r="G38" s="15" t="str">
        <f t="shared" si="3"/>
        <v>-</v>
      </c>
      <c r="H38" s="23" t="str">
        <f t="shared" si="4"/>
        <v>-</v>
      </c>
      <c r="I38" s="15" t="str">
        <f t="shared" si="5"/>
        <v>-</v>
      </c>
      <c r="J38" s="23" t="str">
        <f t="shared" si="6"/>
        <v>-</v>
      </c>
      <c r="K38" s="15" t="str">
        <f t="shared" si="7"/>
        <v>-</v>
      </c>
      <c r="L38" s="23" t="str">
        <f t="shared" si="8"/>
        <v>-</v>
      </c>
      <c r="M38" s="15" t="str">
        <f t="shared" si="9"/>
        <v>-</v>
      </c>
      <c r="N38" s="23" t="str">
        <f t="shared" si="10"/>
        <v>-</v>
      </c>
      <c r="O38" s="15">
        <f t="shared" si="11"/>
        <v>-1.0032659074683417E-2</v>
      </c>
      <c r="P38" s="16">
        <f t="shared" si="12"/>
        <v>-2.0805841429235916E-2</v>
      </c>
      <c r="Q38" s="15">
        <f t="shared" si="13"/>
        <v>-5.6664219950107321E-2</v>
      </c>
      <c r="R38" s="16">
        <f t="shared" si="14"/>
        <v>0</v>
      </c>
      <c r="S38" s="15" t="str">
        <f t="shared" si="15"/>
        <v>-</v>
      </c>
      <c r="T38" s="23">
        <f t="shared" si="16"/>
        <v>2.2326543118844633E-5</v>
      </c>
      <c r="U38" s="15">
        <f t="shared" si="17"/>
        <v>6.0805815247227946E-5</v>
      </c>
      <c r="V38" s="23">
        <f t="shared" si="18"/>
        <v>0.13040187663327296</v>
      </c>
      <c r="W38" s="15">
        <f t="shared" si="19"/>
        <v>0.35514644503016879</v>
      </c>
      <c r="X38" s="23">
        <f t="shared" si="20"/>
        <v>3.6927279076923947E-2</v>
      </c>
      <c r="Y38" s="15">
        <f t="shared" si="21"/>
        <v>0.1005705763398515</v>
      </c>
      <c r="Z38" s="16">
        <f t="shared" si="22"/>
        <v>0</v>
      </c>
      <c r="AA38" s="15" t="str">
        <f t="shared" si="23"/>
        <v>-</v>
      </c>
      <c r="AB38" s="16">
        <f t="shared" si="24"/>
        <v>-4.4653086237689266E-5</v>
      </c>
      <c r="AC38" s="15">
        <f t="shared" si="25"/>
        <v>-1.2161163049444201E-4</v>
      </c>
      <c r="AD38" s="16">
        <f t="shared" si="26"/>
        <v>0</v>
      </c>
      <c r="AE38" s="15" t="str">
        <f t="shared" si="27"/>
        <v>-</v>
      </c>
      <c r="AF38" s="23">
        <f t="shared" si="28"/>
        <v>-4.3487671914090864E-3</v>
      </c>
      <c r="AG38" s="15">
        <f t="shared" si="29"/>
        <v>-1.1843765198535181E-2</v>
      </c>
      <c r="AH38" s="16">
        <f t="shared" si="30"/>
        <v>0</v>
      </c>
      <c r="AI38" s="15" t="str">
        <f t="shared" si="31"/>
        <v>-</v>
      </c>
      <c r="AJ38" s="16">
        <f t="shared" si="32"/>
        <v>7.848271033446208E-3</v>
      </c>
      <c r="AK38" s="15">
        <f t="shared" si="33"/>
        <v>2.1374581632750203E-2</v>
      </c>
      <c r="AL38" s="16">
        <f t="shared" si="34"/>
        <v>0</v>
      </c>
      <c r="AM38" s="15" t="str">
        <f t="shared" si="35"/>
        <v>-</v>
      </c>
      <c r="AN38" s="23">
        <f t="shared" si="36"/>
        <v>2.2174312182726919E-2</v>
      </c>
      <c r="AO38" s="15">
        <f t="shared" si="37"/>
        <v>5.3387569481430683E-2</v>
      </c>
      <c r="AP38" s="23">
        <f t="shared" si="38"/>
        <v>2.9519778221398285E-2</v>
      </c>
      <c r="AQ38" s="15">
        <f t="shared" si="39"/>
        <v>7.4968469219500122E-2</v>
      </c>
    </row>
    <row r="39" spans="2:43" x14ac:dyDescent="0.25">
      <c r="B39" s="5" t="s">
        <v>23</v>
      </c>
      <c r="D39" s="27"/>
      <c r="E39" s="28"/>
      <c r="F39" s="23" t="str">
        <f t="shared" si="2"/>
        <v>-</v>
      </c>
      <c r="G39" s="15" t="str">
        <f t="shared" si="3"/>
        <v>-</v>
      </c>
      <c r="H39" s="23" t="str">
        <f t="shared" si="4"/>
        <v>-</v>
      </c>
      <c r="I39" s="15" t="str">
        <f t="shared" si="5"/>
        <v>-</v>
      </c>
      <c r="J39" s="23" t="str">
        <f t="shared" si="6"/>
        <v>-</v>
      </c>
      <c r="K39" s="15" t="str">
        <f t="shared" si="7"/>
        <v>-</v>
      </c>
      <c r="L39" s="23" t="str">
        <f t="shared" si="8"/>
        <v>-</v>
      </c>
      <c r="M39" s="15" t="str">
        <f t="shared" si="9"/>
        <v>-</v>
      </c>
      <c r="N39" s="23" t="str">
        <f t="shared" si="10"/>
        <v>-</v>
      </c>
      <c r="O39" s="15">
        <f t="shared" si="11"/>
        <v>3.3946097684838055E-3</v>
      </c>
      <c r="P39" s="16">
        <f t="shared" si="12"/>
        <v>-9.1040323241675658E-4</v>
      </c>
      <c r="Q39" s="15">
        <f t="shared" si="13"/>
        <v>-2.4222302093310794E-3</v>
      </c>
      <c r="R39" s="16">
        <f t="shared" si="14"/>
        <v>0</v>
      </c>
      <c r="S39" s="15" t="str">
        <f t="shared" si="15"/>
        <v>-</v>
      </c>
      <c r="T39" s="23">
        <f t="shared" si="16"/>
        <v>9.3571235968425981E-5</v>
      </c>
      <c r="U39" s="15">
        <f t="shared" si="17"/>
        <v>2.489567989398876E-4</v>
      </c>
      <c r="V39" s="23">
        <f t="shared" si="18"/>
        <v>1.4284122137249833E-2</v>
      </c>
      <c r="W39" s="15">
        <f t="shared" si="19"/>
        <v>3.800451373923746E-2</v>
      </c>
      <c r="X39" s="23">
        <f t="shared" si="20"/>
        <v>-1.3702253358350847E-3</v>
      </c>
      <c r="Y39" s="15">
        <f t="shared" si="21"/>
        <v>-3.6456386399690332E-3</v>
      </c>
      <c r="Z39" s="16">
        <f t="shared" si="22"/>
        <v>0</v>
      </c>
      <c r="AA39" s="15" t="str">
        <f t="shared" si="23"/>
        <v>-</v>
      </c>
      <c r="AB39" s="16">
        <f t="shared" si="24"/>
        <v>2.7973092002975264E-5</v>
      </c>
      <c r="AC39" s="15">
        <f t="shared" si="25"/>
        <v>7.4425557912572403E-5</v>
      </c>
      <c r="AD39" s="16">
        <f t="shared" si="26"/>
        <v>0</v>
      </c>
      <c r="AE39" s="15" t="str">
        <f t="shared" si="27"/>
        <v>-</v>
      </c>
      <c r="AF39" s="23">
        <f t="shared" si="28"/>
        <v>4.8210439298967955E-4</v>
      </c>
      <c r="AG39" s="15">
        <f t="shared" si="29"/>
        <v>1.2826929685332497E-3</v>
      </c>
      <c r="AH39" s="16">
        <f t="shared" si="30"/>
        <v>3.119041198929029E-5</v>
      </c>
      <c r="AI39" s="15">
        <f t="shared" si="31"/>
        <v>8.2985599646332852E-5</v>
      </c>
      <c r="AJ39" s="16">
        <f t="shared" si="32"/>
        <v>4.9641783585656629E-3</v>
      </c>
      <c r="AK39" s="15">
        <f t="shared" si="33"/>
        <v>1.3207754933721009E-2</v>
      </c>
      <c r="AL39" s="16">
        <f t="shared" si="34"/>
        <v>0</v>
      </c>
      <c r="AM39" s="15" t="str">
        <f t="shared" si="35"/>
        <v>-</v>
      </c>
      <c r="AN39" s="23">
        <f t="shared" si="36"/>
        <v>2.3775664837430988E-3</v>
      </c>
      <c r="AO39" s="15">
        <f t="shared" si="37"/>
        <v>6.3011311620114491E-3</v>
      </c>
      <c r="AP39" s="23">
        <f t="shared" si="38"/>
        <v>2.6790345118626879E-2</v>
      </c>
      <c r="AQ39" s="15">
        <f t="shared" si="39"/>
        <v>7.1183997956717981E-2</v>
      </c>
    </row>
    <row r="40" spans="2:43" x14ac:dyDescent="0.25">
      <c r="B40" s="5" t="s">
        <v>24</v>
      </c>
      <c r="D40" s="27"/>
      <c r="E40" s="28"/>
      <c r="F40" s="23" t="str">
        <f t="shared" si="2"/>
        <v>-</v>
      </c>
      <c r="G40" s="15" t="str">
        <f t="shared" si="3"/>
        <v>-</v>
      </c>
      <c r="H40" s="23" t="str">
        <f t="shared" si="4"/>
        <v>-</v>
      </c>
      <c r="I40" s="15" t="str">
        <f t="shared" si="5"/>
        <v>-</v>
      </c>
      <c r="J40" s="23" t="str">
        <f t="shared" si="6"/>
        <v>-</v>
      </c>
      <c r="K40" s="15" t="str">
        <f t="shared" si="7"/>
        <v>-</v>
      </c>
      <c r="L40" s="23" t="str">
        <f t="shared" si="8"/>
        <v>-</v>
      </c>
      <c r="M40" s="15" t="str">
        <f t="shared" si="9"/>
        <v>-</v>
      </c>
      <c r="N40" s="23" t="str">
        <f t="shared" si="10"/>
        <v>-</v>
      </c>
      <c r="O40" s="15">
        <f t="shared" si="11"/>
        <v>5.7566037469294288E-3</v>
      </c>
      <c r="P40" s="16">
        <f t="shared" si="12"/>
        <v>-1.144298344765371E-3</v>
      </c>
      <c r="Q40" s="15">
        <f t="shared" si="13"/>
        <v>-2.9979678884297528E-3</v>
      </c>
      <c r="R40" s="16">
        <f t="shared" si="14"/>
        <v>0</v>
      </c>
      <c r="S40" s="15" t="str">
        <f t="shared" si="15"/>
        <v>-</v>
      </c>
      <c r="T40" s="23">
        <f t="shared" si="16"/>
        <v>8.3559342025418815E-5</v>
      </c>
      <c r="U40" s="15">
        <f t="shared" si="17"/>
        <v>2.1891862844770557E-4</v>
      </c>
      <c r="V40" s="23">
        <f t="shared" si="18"/>
        <v>1.4957992315557167E-2</v>
      </c>
      <c r="W40" s="15">
        <f t="shared" si="19"/>
        <v>3.9188714064434783E-2</v>
      </c>
      <c r="X40" s="23">
        <f t="shared" si="20"/>
        <v>8.9981800098448694E-4</v>
      </c>
      <c r="Y40" s="15">
        <f t="shared" si="21"/>
        <v>2.3574494228037891E-3</v>
      </c>
      <c r="Z40" s="16">
        <f t="shared" si="22"/>
        <v>0</v>
      </c>
      <c r="AA40" s="15" t="str">
        <f t="shared" si="23"/>
        <v>-</v>
      </c>
      <c r="AB40" s="16">
        <f t="shared" si="24"/>
        <v>0</v>
      </c>
      <c r="AC40" s="15" t="str">
        <f t="shared" si="25"/>
        <v>-</v>
      </c>
      <c r="AD40" s="16">
        <f t="shared" si="26"/>
        <v>0</v>
      </c>
      <c r="AE40" s="15" t="str">
        <f t="shared" si="27"/>
        <v>-</v>
      </c>
      <c r="AF40" s="23">
        <f t="shared" si="28"/>
        <v>4.965306994089147E-4</v>
      </c>
      <c r="AG40" s="15">
        <f t="shared" si="29"/>
        <v>1.3008697419310917E-3</v>
      </c>
      <c r="AH40" s="16">
        <f t="shared" si="30"/>
        <v>3.7148537899156509E-5</v>
      </c>
      <c r="AI40" s="15">
        <f t="shared" si="31"/>
        <v>9.7326124985959959E-5</v>
      </c>
      <c r="AJ40" s="16">
        <f t="shared" si="32"/>
        <v>1.5424080742609814E-3</v>
      </c>
      <c r="AK40" s="15">
        <f t="shared" si="33"/>
        <v>4.0409827547526886E-3</v>
      </c>
      <c r="AL40" s="16">
        <f t="shared" si="34"/>
        <v>0</v>
      </c>
      <c r="AM40" s="15" t="str">
        <f t="shared" si="35"/>
        <v>-</v>
      </c>
      <c r="AN40" s="23">
        <f t="shared" si="36"/>
        <v>3.683458221524627E-2</v>
      </c>
      <c r="AO40" s="15">
        <f t="shared" si="37"/>
        <v>8.5952227723938762E-2</v>
      </c>
      <c r="AP40" s="23">
        <f t="shared" si="38"/>
        <v>2.6820535259989731E-2</v>
      </c>
      <c r="AQ40" s="15">
        <f t="shared" si="39"/>
        <v>6.3356398780290438E-2</v>
      </c>
    </row>
    <row r="41" spans="2:43" x14ac:dyDescent="0.25">
      <c r="B41" s="5" t="s">
        <v>25</v>
      </c>
      <c r="D41" s="27"/>
      <c r="E41" s="28"/>
      <c r="F41" s="23" t="str">
        <f t="shared" si="2"/>
        <v>-</v>
      </c>
      <c r="G41" s="15" t="str">
        <f t="shared" si="3"/>
        <v>-</v>
      </c>
      <c r="H41" s="23" t="str">
        <f t="shared" si="4"/>
        <v>-</v>
      </c>
      <c r="I41" s="15" t="str">
        <f t="shared" si="5"/>
        <v>-</v>
      </c>
      <c r="J41" s="23" t="str">
        <f t="shared" si="6"/>
        <v>-</v>
      </c>
      <c r="K41" s="15" t="str">
        <f t="shared" si="7"/>
        <v>-</v>
      </c>
      <c r="L41" s="23" t="str">
        <f t="shared" si="8"/>
        <v>-</v>
      </c>
      <c r="M41" s="15" t="str">
        <f t="shared" si="9"/>
        <v>-</v>
      </c>
      <c r="N41" s="23" t="str">
        <f t="shared" si="10"/>
        <v>-</v>
      </c>
      <c r="O41" s="15">
        <f t="shared" si="11"/>
        <v>8.3408708806484758E-4</v>
      </c>
      <c r="P41" s="16">
        <f t="shared" si="12"/>
        <v>-1.1711393708220275E-3</v>
      </c>
      <c r="Q41" s="15">
        <f t="shared" si="13"/>
        <v>-2.2577823932107568E-3</v>
      </c>
      <c r="R41" s="16">
        <f t="shared" si="14"/>
        <v>0</v>
      </c>
      <c r="S41" s="15" t="str">
        <f t="shared" si="15"/>
        <v>-</v>
      </c>
      <c r="T41" s="23">
        <f t="shared" si="16"/>
        <v>8.0416887108247792E-5</v>
      </c>
      <c r="U41" s="15">
        <f t="shared" si="17"/>
        <v>1.5503178900263832E-4</v>
      </c>
      <c r="V41" s="23">
        <f t="shared" si="18"/>
        <v>1.1927916451182297E-2</v>
      </c>
      <c r="W41" s="15">
        <f t="shared" si="19"/>
        <v>2.2995247553043802E-2</v>
      </c>
      <c r="X41" s="23">
        <f t="shared" si="20"/>
        <v>4.6158767644191023E-3</v>
      </c>
      <c r="Y41" s="15">
        <f t="shared" si="21"/>
        <v>8.8987233693808218E-3</v>
      </c>
      <c r="Z41" s="16">
        <f t="shared" si="22"/>
        <v>-4.0208443554234918E-5</v>
      </c>
      <c r="AA41" s="15">
        <f t="shared" si="23"/>
        <v>-7.7515894501318724E-5</v>
      </c>
      <c r="AB41" s="16">
        <f t="shared" si="24"/>
        <v>3.9200177755160936E-5</v>
      </c>
      <c r="AC41" s="15">
        <f t="shared" si="25"/>
        <v>7.5572108112110722E-5</v>
      </c>
      <c r="AD41" s="16">
        <f t="shared" si="26"/>
        <v>0</v>
      </c>
      <c r="AE41" s="15" t="str">
        <f t="shared" si="27"/>
        <v>-</v>
      </c>
      <c r="AF41" s="23">
        <f t="shared" si="28"/>
        <v>9.9766542339430053E-4</v>
      </c>
      <c r="AG41" s="15">
        <f t="shared" si="29"/>
        <v>1.9233504426325876E-3</v>
      </c>
      <c r="AH41" s="16">
        <f t="shared" si="30"/>
        <v>4.0208443554456963E-5</v>
      </c>
      <c r="AI41" s="15">
        <f t="shared" si="31"/>
        <v>7.7515894501667404E-5</v>
      </c>
      <c r="AJ41" s="16">
        <f t="shared" si="32"/>
        <v>1.7443322788421867E-3</v>
      </c>
      <c r="AK41" s="15">
        <f t="shared" si="33"/>
        <v>3.3628130051805045E-3</v>
      </c>
      <c r="AL41" s="16">
        <f t="shared" si="34"/>
        <v>0</v>
      </c>
      <c r="AM41" s="15" t="str">
        <f t="shared" si="35"/>
        <v>-</v>
      </c>
      <c r="AN41" s="23">
        <f t="shared" si="36"/>
        <v>-4.6541312528112222E-3</v>
      </c>
      <c r="AO41" s="15">
        <f t="shared" si="37"/>
        <v>-8.9519018325423944E-3</v>
      </c>
      <c r="AP41" s="23">
        <f t="shared" si="38"/>
        <v>3.0620044894779319E-2</v>
      </c>
      <c r="AQ41" s="15">
        <f t="shared" si="39"/>
        <v>5.9333003265772406E-2</v>
      </c>
    </row>
    <row r="42" spans="2:43" x14ac:dyDescent="0.25">
      <c r="B42" s="5" t="s">
        <v>26</v>
      </c>
      <c r="D42" s="27"/>
      <c r="E42" s="28"/>
      <c r="F42" s="23"/>
      <c r="G42" s="15"/>
      <c r="H42" s="23"/>
      <c r="I42" s="15"/>
      <c r="J42" s="23"/>
      <c r="K42" s="15"/>
      <c r="L42" s="23"/>
      <c r="M42" s="15"/>
      <c r="N42" s="23"/>
      <c r="O42" s="15"/>
      <c r="P42" s="16"/>
      <c r="Q42" s="15"/>
      <c r="R42" s="16"/>
      <c r="S42" s="15"/>
      <c r="T42" s="23"/>
      <c r="U42" s="15"/>
      <c r="V42" s="23"/>
      <c r="W42" s="15"/>
      <c r="X42" s="23"/>
      <c r="Y42" s="15"/>
      <c r="Z42" s="16"/>
      <c r="AA42" s="15"/>
      <c r="AB42" s="16"/>
      <c r="AC42" s="15"/>
      <c r="AD42" s="16"/>
      <c r="AE42" s="15"/>
      <c r="AF42" s="23"/>
      <c r="AG42" s="15"/>
      <c r="AH42" s="16"/>
      <c r="AI42" s="15"/>
      <c r="AJ42" s="16"/>
      <c r="AK42" s="15"/>
      <c r="AL42" s="16"/>
      <c r="AM42" s="15"/>
      <c r="AN42" s="23"/>
      <c r="AO42" s="15"/>
      <c r="AP42" s="23"/>
      <c r="AQ42" s="15"/>
    </row>
    <row r="43" spans="2:43" x14ac:dyDescent="0.25">
      <c r="B43" s="5" t="s">
        <v>80</v>
      </c>
      <c r="D43" s="27"/>
      <c r="E43" s="28"/>
      <c r="F43" s="23" t="str">
        <f>IF(OR(D20=0,D20 = ""),"-",F20-D20)</f>
        <v>-</v>
      </c>
      <c r="G43" s="15" t="str">
        <f>IF(G20-E20=0,"-",G20-E20)</f>
        <v>-</v>
      </c>
      <c r="H43" s="23" t="str">
        <f>IF(OR(F20=0,F20 = ""),"-",H20-F20)</f>
        <v>-</v>
      </c>
      <c r="I43" s="15" t="str">
        <f>IF(I20-G20=0,"-",I20-G20)</f>
        <v>-</v>
      </c>
      <c r="J43" s="23" t="str">
        <f>IF(OR(H20=0,H20 = ""),"-",J20-H20)</f>
        <v>-</v>
      </c>
      <c r="K43" s="15" t="str">
        <f>IF(K20-I20=0,"-",K20-I20)</f>
        <v>-</v>
      </c>
      <c r="L43" s="23" t="str">
        <f>IF(OR(J20=0,J20 = ""),"-",L20-J20)</f>
        <v>-</v>
      </c>
      <c r="M43" s="15" t="str">
        <f>IF(M20-K20=0,"-",M20-K20)</f>
        <v>-</v>
      </c>
      <c r="N43" s="23" t="str">
        <f>IF(OR(L20=0,L20 = ""),"-",N20-L20)</f>
        <v>-</v>
      </c>
      <c r="O43" s="15">
        <f>IF(O20-M20=0,"-",O20-M20)</f>
        <v>-1.2999999999999842E-2</v>
      </c>
      <c r="P43" s="16">
        <f>IF(OR(N20=0,N20 = ""),"-",P20-N20)</f>
        <v>-3.6812144212523656E-2</v>
      </c>
      <c r="Q43" s="15">
        <f>IF(Q20-O20=0,"-",Q20-O20)</f>
        <v>-9.6999999999999725E-2</v>
      </c>
      <c r="R43" s="16">
        <f>IF(OR(P20=0,P20 = ""),"-",R20-P20)</f>
        <v>0</v>
      </c>
      <c r="S43" s="15" t="str">
        <f>IF(S20-Q20=0,"-",S20-Q20)</f>
        <v>-</v>
      </c>
      <c r="T43" s="23">
        <f>IF(OR(R20=0,R20 = ""),"-",T20-R20)</f>
        <v>3.7950664136621182E-4</v>
      </c>
      <c r="U43" s="15">
        <f>IF(U20-S20=0,"-",U20-S20)</f>
        <v>9.9999999999987599E-4</v>
      </c>
      <c r="V43" s="23">
        <f>IF(OR(R20=0,R20 = ""),"-",V20-R20)</f>
        <v>2.3529411764706021E-2</v>
      </c>
      <c r="W43" s="15">
        <f>IF(W20-S20=0,"-",W20-S20)</f>
        <v>6.2000000000000305E-2</v>
      </c>
      <c r="X43" s="23">
        <f>IF(OR(T20=0,T20 = ""),"-",X20-T20)</f>
        <v>2.3149905123339809E-2</v>
      </c>
      <c r="Y43" s="15">
        <f>IF(Y20-U20=0,"-",Y20-U20)</f>
        <v>6.1000000000000429E-2</v>
      </c>
      <c r="Z43" s="16">
        <f>IF(OR(X20=0,X20 = ""),"-",Z20-X20)</f>
        <v>0</v>
      </c>
      <c r="AA43" s="15" t="str">
        <f>IF(AA20-Y20=0,"-",AA20-Y20)</f>
        <v>-</v>
      </c>
      <c r="AB43" s="16">
        <f>IF(OR(Z20=0,Z20 = ""),"-",AB20-Z20)</f>
        <v>0</v>
      </c>
      <c r="AC43" s="15" t="str">
        <f>IF(AC20-AA20=0,"-",AC20-AA20)</f>
        <v>-</v>
      </c>
      <c r="AD43" s="16">
        <f>IF(OR(AB20=0,AB20 = ""),"-",AD20-AB20)</f>
        <v>0</v>
      </c>
      <c r="AE43" s="15" t="str">
        <f>IF(AE20-AC20=0,"-",AE20-AC20)</f>
        <v>-</v>
      </c>
      <c r="AF43" s="23">
        <f>IF(OR(AD20=0,AD20 = ""),"-",AF20-AD20)</f>
        <v>3.0360531309298056E-3</v>
      </c>
      <c r="AG43" s="15">
        <f>IF(AG20-AE20=0,"-",AG20-AE20)</f>
        <v>7.9999999999998822E-3</v>
      </c>
      <c r="AH43" s="16">
        <f>IF(OR(AF20=0,AF20 = ""),"-",AH20-AF20)</f>
        <v>-4.9335863377610867E-3</v>
      </c>
      <c r="AI43" s="15">
        <f>IF(AI20-AG20=0,"-",AI20-AG20)</f>
        <v>-1.3000000000000511E-2</v>
      </c>
      <c r="AJ43" s="16">
        <f>IF(OR(AH20=0,AH20 = ""),"-",AJ20-AH20)</f>
        <v>-1.5180265654648473E-3</v>
      </c>
      <c r="AK43" s="15">
        <f>IF(AK20-AI20=0,"-",AK20-AI20)</f>
        <v>-3.9999999999997676E-3</v>
      </c>
      <c r="AL43" s="16">
        <f>IF(OR(AJ20=0,AJ20 = ""),"-",AL20-AJ20)</f>
        <v>0</v>
      </c>
      <c r="AM43" s="15" t="str">
        <f>IF(AM20-AK20=0,"-",AM20-AK20)</f>
        <v>-</v>
      </c>
      <c r="AN43" s="23">
        <f>IF(OR(AL20=0,AL20 = ""),"-",AN20-AL20)</f>
        <v>3.4155597722960174E-3</v>
      </c>
      <c r="AO43" s="15">
        <f>IF(AO20-AM20=0,"-",AO20-AM20)</f>
        <v>8.9999999999999664E-3</v>
      </c>
      <c r="AP43" s="23">
        <f>IF(OR(AN20=0,AN20 = ""),"-",AP20-AN20)</f>
        <v>2.0493358633775882E-2</v>
      </c>
      <c r="AQ43" s="15">
        <f>IF(AQ20-AO20=0,"-",AQ20-AO20)</f>
        <v>5.3999999999999701E-2</v>
      </c>
    </row>
    <row r="44" spans="2:43" x14ac:dyDescent="0.25">
      <c r="B44" s="5" t="s">
        <v>81</v>
      </c>
      <c r="D44" s="27"/>
      <c r="E44" s="28"/>
      <c r="F44" s="23" t="str">
        <f t="shared" ref="F44:F46" si="40">IF(OR(D21=0,D21 = ""),"-",F21-D21)</f>
        <v>-</v>
      </c>
      <c r="G44" s="15" t="str">
        <f t="shared" ref="G44:G46" si="41">IF(G21-E21=0,"-",G21-E21)</f>
        <v>-</v>
      </c>
      <c r="H44" s="23" t="str">
        <f t="shared" ref="H44:H46" si="42">IF(OR(F21=0,F21 = ""),"-",H21-F21)</f>
        <v>-</v>
      </c>
      <c r="I44" s="15" t="str">
        <f t="shared" ref="I44:I46" si="43">IF(I21-G21=0,"-",I21-G21)</f>
        <v>-</v>
      </c>
      <c r="J44" s="23" t="str">
        <f t="shared" ref="J44:J46" si="44">IF(OR(H21=0,H21 = ""),"-",J21-H21)</f>
        <v>-</v>
      </c>
      <c r="K44" s="15" t="str">
        <f t="shared" ref="K44:K46" si="45">IF(K21-I21=0,"-",K21-I21)</f>
        <v>-</v>
      </c>
      <c r="L44" s="23" t="str">
        <f t="shared" ref="L44:L46" si="46">IF(OR(J21=0,J21 = ""),"-",L21-J21)</f>
        <v>-</v>
      </c>
      <c r="M44" s="15" t="str">
        <f t="shared" ref="M44:M46" si="47">IF(M21-K21=0,"-",M21-K21)</f>
        <v>-</v>
      </c>
      <c r="N44" s="23" t="str">
        <f t="shared" ref="N44:N46" si="48">IF(OR(L21=0,L21 = ""),"-",N21-L21)</f>
        <v>-</v>
      </c>
      <c r="O44" s="15">
        <f t="shared" ref="O44:O46" si="49">IF(O21-M21=0,"-",O21-M21)</f>
        <v>-1.200000000000009E-2</v>
      </c>
      <c r="P44" s="16">
        <f t="shared" ref="P44:P46" si="50">IF(OR(N21=0,N21 = ""),"-",P21-N21)</f>
        <v>-3.1876437725928519E-2</v>
      </c>
      <c r="Q44" s="15">
        <f t="shared" ref="Q44:Q46" si="51">IF(Q21-O21=0,"-",Q21-O21)</f>
        <v>-9.70000000000006E-2</v>
      </c>
      <c r="R44" s="16">
        <f t="shared" ref="R44:R46" si="52">IF(OR(P21=0,P21 = ""),"-",R21-P21)</f>
        <v>0</v>
      </c>
      <c r="S44" s="15" t="str">
        <f t="shared" ref="S44:S46" si="53">IF(S21-Q21=0,"-",S21-Q21)</f>
        <v>-</v>
      </c>
      <c r="T44" s="23">
        <f t="shared" ref="T44:T46" si="54">IF(OR(R21=0,R21 = ""),"-",T21-R21)</f>
        <v>0</v>
      </c>
      <c r="U44" s="15" t="str">
        <f t="shared" ref="U44:U46" si="55">IF(U21-S21=0,"-",U21-S21)</f>
        <v>-</v>
      </c>
      <c r="V44" s="23">
        <f t="shared" ref="V44:V46" si="56">IF(OR(R21=0,R21 = ""),"-",V21-R21)</f>
        <v>2.3660860992441579E-2</v>
      </c>
      <c r="W44" s="15">
        <f t="shared" ref="W44:W46" si="57">IF(W21-S21=0,"-",W21-S21)</f>
        <v>7.2000000000000022E-2</v>
      </c>
      <c r="X44" s="23">
        <f t="shared" ref="X44:X46" si="58">IF(OR(T21=0,T21 = ""),"-",X21-T21)</f>
        <v>2.3989484061781252E-2</v>
      </c>
      <c r="Y44" s="15">
        <f t="shared" ref="Y44:Y46" si="59">IF(Y21-U21=0,"-",Y21-U21)</f>
        <v>7.3000000000000426E-2</v>
      </c>
      <c r="Z44" s="16">
        <f t="shared" ref="Z44:Z46" si="60">IF(OR(X21=0,X21 = ""),"-",Z21-X21)</f>
        <v>0</v>
      </c>
      <c r="AA44" s="15" t="str">
        <f t="shared" ref="AA44:AA46" si="61">IF(AA21-Y21=0,"-",AA21-Y21)</f>
        <v>-</v>
      </c>
      <c r="AB44" s="16">
        <f t="shared" ref="AB44:AB46" si="62">IF(OR(Z21=0,Z21 = ""),"-",AB21-Z21)</f>
        <v>0</v>
      </c>
      <c r="AC44" s="15" t="str">
        <f t="shared" ref="AC44:AC46" si="63">IF(AC21-AA21=0,"-",AC21-AA21)</f>
        <v>-</v>
      </c>
      <c r="AD44" s="16">
        <f t="shared" ref="AD44:AD46" si="64">IF(OR(AB21=0,AB21 = ""),"-",AD21-AB21)</f>
        <v>0</v>
      </c>
      <c r="AE44" s="15" t="str">
        <f t="shared" ref="AE44:AE46" si="65">IF(AE21-AC21=0,"-",AE21-AC21)</f>
        <v>-</v>
      </c>
      <c r="AF44" s="23">
        <f t="shared" ref="AF44:AF46" si="66">IF(OR(AD21=0,AD21 = ""),"-",AF21-AD21)</f>
        <v>7.2297075254682541E-3</v>
      </c>
      <c r="AG44" s="15">
        <f t="shared" ref="AG44:AG46" si="67">IF(AG21-AE21=0,"-",AG21-AE21)</f>
        <v>2.1999999999999909E-2</v>
      </c>
      <c r="AH44" s="16">
        <f t="shared" ref="AH44:AH46" si="68">IF(OR(AF21=0,AF21 = ""),"-",AH21-AF21)</f>
        <v>-1.9717384160367057E-3</v>
      </c>
      <c r="AI44" s="15">
        <f t="shared" ref="AI44:AI46" si="69">IF(AI21-AG21=0,"-",AI21-AG21)</f>
        <v>-5.999999999999785E-3</v>
      </c>
      <c r="AJ44" s="16">
        <f t="shared" ref="AJ44:AJ46" si="70">IF(OR(AH21=0,AH21 = ""),"-",AJ21-AH21)</f>
        <v>-2.0703253368386743E-2</v>
      </c>
      <c r="AK44" s="15">
        <f t="shared" ref="AK44:AK46" si="71">IF(AK21-AI21=0,"-",AK21-AI21)</f>
        <v>-6.3000000000000611E-2</v>
      </c>
      <c r="AL44" s="16">
        <f t="shared" ref="AL44:AL46" si="72">IF(OR(AJ21=0,AJ21 = ""),"-",AL21-AJ21)</f>
        <v>0</v>
      </c>
      <c r="AM44" s="15" t="str">
        <f t="shared" ref="AM44:AM46" si="73">IF(AM21-AK21=0,"-",AM21-AK21)</f>
        <v>-</v>
      </c>
      <c r="AN44" s="23">
        <f t="shared" ref="AN44:AN46" si="74">IF(OR(AL21=0,AL21 = ""),"-",AN21-AL21)</f>
        <v>2.9576076240555027E-3</v>
      </c>
      <c r="AO44" s="15">
        <f t="shared" ref="AO44:AO46" si="75">IF(AO21-AM21=0,"-",AO21-AM21)</f>
        <v>9.0000000000007019E-3</v>
      </c>
      <c r="AP44" s="23">
        <f t="shared" ref="AP44:AP46" si="76">IF(OR(AN21=0,AN21 = ""),"-",AP21-AN21)</f>
        <v>1.9060138021689155E-2</v>
      </c>
      <c r="AQ44" s="15">
        <f t="shared" ref="AQ44:AQ46" si="77">IF(AQ21-AO21=0,"-",AQ21-AO21)</f>
        <v>5.8000000000000079E-2</v>
      </c>
    </row>
    <row r="45" spans="2:43" x14ac:dyDescent="0.25">
      <c r="B45" s="5" t="s">
        <v>82</v>
      </c>
      <c r="D45" s="27"/>
      <c r="E45" s="28"/>
      <c r="F45" s="23" t="str">
        <f t="shared" si="40"/>
        <v>-</v>
      </c>
      <c r="G45" s="15" t="str">
        <f t="shared" si="41"/>
        <v>-</v>
      </c>
      <c r="H45" s="23" t="str">
        <f t="shared" si="42"/>
        <v>-</v>
      </c>
      <c r="I45" s="15" t="str">
        <f t="shared" si="43"/>
        <v>-</v>
      </c>
      <c r="J45" s="23" t="str">
        <f t="shared" si="44"/>
        <v>-</v>
      </c>
      <c r="K45" s="15" t="str">
        <f t="shared" si="45"/>
        <v>-</v>
      </c>
      <c r="L45" s="23" t="str">
        <f t="shared" si="46"/>
        <v>-</v>
      </c>
      <c r="M45" s="15" t="str">
        <f t="shared" si="47"/>
        <v>-</v>
      </c>
      <c r="N45" s="23" t="str">
        <f t="shared" si="48"/>
        <v>-</v>
      </c>
      <c r="O45" s="15">
        <f t="shared" si="49"/>
        <v>-9.9999999999993809E-3</v>
      </c>
      <c r="P45" s="16">
        <f t="shared" si="50"/>
        <v>-1.9682667202249426E-2</v>
      </c>
      <c r="Q45" s="15">
        <f t="shared" si="51"/>
        <v>-9.7999999999999754E-2</v>
      </c>
      <c r="R45" s="16">
        <f t="shared" si="52"/>
        <v>0</v>
      </c>
      <c r="S45" s="15" t="str">
        <f t="shared" si="53"/>
        <v>-</v>
      </c>
      <c r="T45" s="23">
        <f t="shared" si="54"/>
        <v>2.0084354287985828E-4</v>
      </c>
      <c r="U45" s="15">
        <f t="shared" si="55"/>
        <v>9.9999999999877964E-4</v>
      </c>
      <c r="V45" s="23">
        <f t="shared" si="56"/>
        <v>2.530628640289212E-2</v>
      </c>
      <c r="W45" s="15">
        <f t="shared" si="57"/>
        <v>0.12599999999999945</v>
      </c>
      <c r="X45" s="23">
        <f t="shared" si="58"/>
        <v>2.5507129945772422E-2</v>
      </c>
      <c r="Y45" s="15">
        <f t="shared" si="59"/>
        <v>0.12700000000000089</v>
      </c>
      <c r="Z45" s="16">
        <f t="shared" si="60"/>
        <v>0</v>
      </c>
      <c r="AA45" s="15" t="str">
        <f t="shared" si="61"/>
        <v>-</v>
      </c>
      <c r="AB45" s="16">
        <f t="shared" si="62"/>
        <v>0</v>
      </c>
      <c r="AC45" s="15" t="str">
        <f t="shared" si="63"/>
        <v>-</v>
      </c>
      <c r="AD45" s="16">
        <f t="shared" si="64"/>
        <v>0</v>
      </c>
      <c r="AE45" s="15" t="str">
        <f t="shared" si="65"/>
        <v>-</v>
      </c>
      <c r="AF45" s="23">
        <f t="shared" si="66"/>
        <v>-3.4344245832496401E-2</v>
      </c>
      <c r="AG45" s="15">
        <f t="shared" si="67"/>
        <v>-0.17099999999999976</v>
      </c>
      <c r="AH45" s="16">
        <f t="shared" si="68"/>
        <v>-1.807591885921056E-3</v>
      </c>
      <c r="AI45" s="15">
        <f t="shared" si="69"/>
        <v>-9.0000000000006186E-3</v>
      </c>
      <c r="AJ45" s="16">
        <f t="shared" si="70"/>
        <v>-1.5464952801767518E-2</v>
      </c>
      <c r="AK45" s="15">
        <f t="shared" si="71"/>
        <v>-7.7000000000000429E-2</v>
      </c>
      <c r="AL45" s="16">
        <f t="shared" si="72"/>
        <v>0</v>
      </c>
      <c r="AM45" s="15" t="str">
        <f t="shared" si="73"/>
        <v>-</v>
      </c>
      <c r="AN45" s="23">
        <f t="shared" si="74"/>
        <v>3.2134966860816183E-3</v>
      </c>
      <c r="AO45" s="15">
        <f t="shared" si="75"/>
        <v>1.6000000000000458E-2</v>
      </c>
      <c r="AP45" s="23">
        <f t="shared" si="76"/>
        <v>2.0887728459530019E-2</v>
      </c>
      <c r="AQ45" s="15">
        <f t="shared" si="77"/>
        <v>0.1039999999999997</v>
      </c>
    </row>
    <row r="46" spans="2:43" x14ac:dyDescent="0.25">
      <c r="B46" s="5" t="s">
        <v>83</v>
      </c>
      <c r="D46" s="27"/>
      <c r="E46" s="28"/>
      <c r="F46" s="23" t="str">
        <f t="shared" si="40"/>
        <v>-</v>
      </c>
      <c r="G46" s="15" t="str">
        <f t="shared" si="41"/>
        <v>-</v>
      </c>
      <c r="H46" s="23" t="str">
        <f t="shared" si="42"/>
        <v>-</v>
      </c>
      <c r="I46" s="15" t="str">
        <f t="shared" si="43"/>
        <v>-</v>
      </c>
      <c r="J46" s="23" t="str">
        <f t="shared" si="44"/>
        <v>-</v>
      </c>
      <c r="K46" s="15" t="str">
        <f t="shared" si="45"/>
        <v>-</v>
      </c>
      <c r="L46" s="23" t="str">
        <f t="shared" si="46"/>
        <v>-</v>
      </c>
      <c r="M46" s="15" t="str">
        <f t="shared" si="47"/>
        <v>-</v>
      </c>
      <c r="N46" s="23" t="str">
        <f t="shared" si="48"/>
        <v>-</v>
      </c>
      <c r="O46" s="15" t="str">
        <f t="shared" si="49"/>
        <v>-</v>
      </c>
      <c r="P46" s="16" t="str">
        <f t="shared" si="50"/>
        <v>-</v>
      </c>
      <c r="Q46" s="15" t="str">
        <f t="shared" si="51"/>
        <v>-</v>
      </c>
      <c r="R46" s="16" t="str">
        <f t="shared" si="52"/>
        <v>-</v>
      </c>
      <c r="S46" s="15" t="str">
        <f t="shared" si="53"/>
        <v>-</v>
      </c>
      <c r="T46" s="23" t="str">
        <f t="shared" si="54"/>
        <v>-</v>
      </c>
      <c r="U46" s="15" t="str">
        <f t="shared" si="55"/>
        <v>-</v>
      </c>
      <c r="V46" s="23" t="str">
        <f t="shared" si="56"/>
        <v>-</v>
      </c>
      <c r="W46" s="15" t="str">
        <f t="shared" si="57"/>
        <v>-</v>
      </c>
      <c r="X46" s="23" t="str">
        <f t="shared" si="58"/>
        <v>-</v>
      </c>
      <c r="Y46" s="15" t="str">
        <f t="shared" si="59"/>
        <v>-</v>
      </c>
      <c r="Z46" s="16" t="str">
        <f t="shared" si="60"/>
        <v>-</v>
      </c>
      <c r="AA46" s="15" t="str">
        <f t="shared" si="61"/>
        <v>-</v>
      </c>
      <c r="AB46" s="16" t="str">
        <f t="shared" si="62"/>
        <v>-</v>
      </c>
      <c r="AC46" s="15" t="str">
        <f t="shared" si="63"/>
        <v>-</v>
      </c>
      <c r="AD46" s="16" t="str">
        <f t="shared" si="64"/>
        <v>-</v>
      </c>
      <c r="AE46" s="15" t="str">
        <f t="shared" si="65"/>
        <v>-</v>
      </c>
      <c r="AF46" s="23" t="str">
        <f t="shared" si="66"/>
        <v>-</v>
      </c>
      <c r="AG46" s="15" t="str">
        <f t="shared" si="67"/>
        <v>-</v>
      </c>
      <c r="AH46" s="16" t="str">
        <f t="shared" si="68"/>
        <v>-</v>
      </c>
      <c r="AI46" s="15" t="str">
        <f t="shared" si="69"/>
        <v>-</v>
      </c>
      <c r="AJ46" s="16" t="str">
        <f t="shared" si="70"/>
        <v>-</v>
      </c>
      <c r="AK46" s="15" t="str">
        <f t="shared" si="71"/>
        <v>-</v>
      </c>
      <c r="AL46" s="16" t="str">
        <f t="shared" si="72"/>
        <v>-</v>
      </c>
      <c r="AM46" s="15" t="str">
        <f t="shared" si="73"/>
        <v>-</v>
      </c>
      <c r="AN46" s="23" t="str">
        <f t="shared" si="74"/>
        <v>-</v>
      </c>
      <c r="AO46" s="15" t="str">
        <f t="shared" si="75"/>
        <v>-</v>
      </c>
      <c r="AP46" s="23" t="str">
        <f t="shared" si="76"/>
        <v>-</v>
      </c>
      <c r="AQ46" s="15" t="str">
        <f t="shared" si="77"/>
        <v>-</v>
      </c>
    </row>
    <row r="47" spans="2:43" ht="16.5" thickBot="1" x14ac:dyDescent="0.3">
      <c r="B47" s="5" t="s">
        <v>27</v>
      </c>
      <c r="D47" s="29"/>
      <c r="E47" s="30"/>
      <c r="F47" s="24" t="str">
        <f>IF(OR(D24=0,D24 = ""),"-",F24-D24)</f>
        <v>-</v>
      </c>
      <c r="G47" s="17" t="str">
        <f>IF(G24-E24=0,"-",G24-E24)</f>
        <v>-</v>
      </c>
      <c r="H47" s="24" t="str">
        <f>IF(OR(F24=0,F24 = ""),"-",H24-F24)</f>
        <v>-</v>
      </c>
      <c r="I47" s="17" t="str">
        <f>IF(I24-G24=0,"-",I24-G24)</f>
        <v>-</v>
      </c>
      <c r="J47" s="24" t="str">
        <f>IF(OR(H24=0,H24 = ""),"-",J24-H24)</f>
        <v>-</v>
      </c>
      <c r="K47" s="17" t="str">
        <f>IF(K24-I24=0,"-",K24-I24)</f>
        <v>-</v>
      </c>
      <c r="L47" s="24" t="str">
        <f>IF(OR(J24=0,J24 = ""),"-",L24-J24)</f>
        <v>-</v>
      </c>
      <c r="M47" s="17" t="str">
        <f>IF(M24-K24=0,"-",M24-K24)</f>
        <v>-</v>
      </c>
      <c r="N47" s="24" t="str">
        <f t="shared" ref="N47" si="78">IF(OR(L24=0,L24 = ""),"-",N24-L24)</f>
        <v>-</v>
      </c>
      <c r="O47" s="17">
        <f t="shared" ref="O47" si="79">IF(O24-M24=0,"-",O24-M24)</f>
        <v>-1.1751001366495687E-2</v>
      </c>
      <c r="P47" s="18">
        <f t="shared" ref="P47" si="80">IF(OR(N24=0,N24 = ""),"-",P24-N24)</f>
        <v>-3.1603730130314589E-2</v>
      </c>
      <c r="Q47" s="17">
        <f t="shared" ref="Q47" si="81">IF(Q24-O24=0,"-",Q24-O24)</f>
        <v>-9.7070096858809393E-2</v>
      </c>
      <c r="R47" s="18">
        <f t="shared" ref="R47" si="82">IF(OR(P24=0,P24 = ""),"-",R24-P24)</f>
        <v>0</v>
      </c>
      <c r="S47" s="17" t="str">
        <f t="shared" ref="S47" si="83">IF(S24-Q24=0,"-",S24-Q24)</f>
        <v>-</v>
      </c>
      <c r="T47" s="24">
        <f t="shared" ref="T47" si="84">IF(OR(R24=0,R24 = ""),"-",T24-R24)</f>
        <v>5.4238579226706385E-5</v>
      </c>
      <c r="U47" s="17">
        <f t="shared" ref="U47" si="85">IF(U24-S24=0,"-",U24-S24)</f>
        <v>1.6659249137088161E-4</v>
      </c>
      <c r="V47" s="24">
        <f t="shared" ref="V47" si="86">IF(OR(R24=0,R24 = ""),"-",V24-R24)</f>
        <v>2.3712514392927209E-2</v>
      </c>
      <c r="W47" s="17">
        <f t="shared" ref="W47" si="87">IF(W24-S24=0,"-",W24-S24)</f>
        <v>7.2832417546796799E-2</v>
      </c>
      <c r="X47" s="24">
        <f t="shared" ref="X47" si="88">IF(OR(T24=0,T24 = ""),"-",X24-T24)</f>
        <v>2.3884492366899712E-2</v>
      </c>
      <c r="Y47" s="17">
        <f t="shared" ref="Y47" si="89">IF(Y24-U24=0,"-",Y24-U24)</f>
        <v>7.3360643756875663E-2</v>
      </c>
      <c r="Z47" s="18">
        <f t="shared" ref="Z47" si="90">IF(OR(X24=0,X24 = ""),"-",Z24-X24)</f>
        <v>-1.3559644806759863E-5</v>
      </c>
      <c r="AA47" s="17">
        <f t="shared" ref="AA47" si="91">IF(AA24-Y24=0,"-",AA24-Y24)</f>
        <v>-4.1648122842879998E-5</v>
      </c>
      <c r="AB47" s="18">
        <f t="shared" ref="AB47" si="92">IF(OR(Z24=0,Z24 = ""),"-",AB24-Z24)</f>
        <v>0</v>
      </c>
      <c r="AC47" s="17" t="str">
        <f t="shared" ref="AC47" si="93">IF(AC24-AA24=0,"-",AC24-AA24)</f>
        <v>-</v>
      </c>
      <c r="AD47" s="18">
        <f t="shared" ref="AD47" si="94">IF(OR(AB24=0,AB24 = ""),"-",AD24-AB24)</f>
        <v>0</v>
      </c>
      <c r="AE47" s="17" t="str">
        <f t="shared" ref="AE47" si="95">IF(AE24-AC24=0,"-",AE24-AC24)</f>
        <v>-</v>
      </c>
      <c r="AF47" s="24">
        <f t="shared" ref="AF47" si="96">IF(OR(AD24=0,AD24 = ""),"-",AF24-AD24)</f>
        <v>2.7119289613297681E-5</v>
      </c>
      <c r="AG47" s="17">
        <f t="shared" ref="AG47" si="97">IF(AG24-AE24=0,"-",AG24-AE24)</f>
        <v>8.3296245685128556E-5</v>
      </c>
      <c r="AH47" s="18">
        <f t="shared" ref="AH47" si="98">IF(OR(AF24=0,AF24 = ""),"-",AH24-AF24)</f>
        <v>-2.295432058901814E-3</v>
      </c>
      <c r="AI47" s="17">
        <f t="shared" ref="AI47" si="99">IF(AI24-AG24=0,"-",AI24-AG24)</f>
        <v>-7.0503643516651518E-3</v>
      </c>
      <c r="AJ47" s="18">
        <f t="shared" ref="AJ47" si="100">IF(OR(AH24=0,AH24 = ""),"-",AJ24-AH24)</f>
        <v>-1.8213606714784558E-2</v>
      </c>
      <c r="AK47" s="17">
        <f t="shared" ref="AK47" si="101">IF(AK24-AI24=0,"-",AK24-AI24)</f>
        <v>-5.5942654891123836E-2</v>
      </c>
      <c r="AL47" s="18">
        <f t="shared" ref="AL47" si="102">IF(OR(AJ24=0,AJ24 = ""),"-",AL24-AJ24)</f>
        <v>0</v>
      </c>
      <c r="AM47" s="17" t="str">
        <f t="shared" ref="AM47" si="103">IF(AM24-AK24=0,"-",AM24-AK24)</f>
        <v>-</v>
      </c>
      <c r="AN47" s="24">
        <f t="shared" ref="AN47" si="104">IF(OR(AL24=0,AL24 = ""),"-",AN24-AL24)</f>
        <v>3.7366238339381352E-3</v>
      </c>
      <c r="AO47" s="17">
        <f t="shared" ref="AO47" si="105">IF(AO24-AM24=0,"-",AO24-AM24)</f>
        <v>1.1113862302498764E-2</v>
      </c>
      <c r="AP47" s="24">
        <f t="shared" ref="AP47" si="106">IF(OR(AN24=0,AN24 = ""),"-",AP24-AN24)</f>
        <v>1.9243057068924152E-2</v>
      </c>
      <c r="AQ47" s="17">
        <f t="shared" ref="AQ47" si="107">IF(AQ24-AO24=0,"-",AQ24-AO24)</f>
        <v>5.9351914147096542E-2</v>
      </c>
    </row>
    <row r="49" spans="2:52" x14ac:dyDescent="0.25">
      <c r="D49" s="19">
        <f>MAX(D30:D47)</f>
        <v>0</v>
      </c>
      <c r="F49" s="19">
        <f>MAX(F30:F47)</f>
        <v>0</v>
      </c>
      <c r="H49" s="19">
        <f>MAX(H30:H47)</f>
        <v>0</v>
      </c>
      <c r="J49" s="19">
        <f>MAX(J30:J47)</f>
        <v>0</v>
      </c>
      <c r="L49" s="19">
        <f>MAX(L30:L47)</f>
        <v>0</v>
      </c>
      <c r="N49" s="19">
        <f>MAX(N30:N47)</f>
        <v>0</v>
      </c>
      <c r="P49" s="19">
        <f>MAX(P30:P47)</f>
        <v>2.3788085089451183E-3</v>
      </c>
      <c r="R49" s="19">
        <f>MAX(R30:R47)</f>
        <v>0</v>
      </c>
      <c r="T49" s="19">
        <f>MAX(T30:T47)</f>
        <v>3.7950664136621182E-4</v>
      </c>
      <c r="V49" s="19">
        <f>MAX(V30:V47)</f>
        <v>0.13040187663327296</v>
      </c>
      <c r="X49" s="19">
        <f>MAX(X30:X47)</f>
        <v>3.6927279076923947E-2</v>
      </c>
      <c r="Z49" s="19">
        <f>MAX(Z30:Z47)</f>
        <v>0</v>
      </c>
      <c r="AB49" s="19">
        <f>MAX(AB30:AB47)</f>
        <v>3.9200177755160936E-5</v>
      </c>
      <c r="AD49" s="19">
        <f>MAX(AD30:AD47)</f>
        <v>0</v>
      </c>
      <c r="AF49" s="19">
        <f>MAX(AF30:AF47)</f>
        <v>0.10877192982456152</v>
      </c>
      <c r="AH49" s="19">
        <f>MAX(AH30:AH47)</f>
        <v>3.4147851873900237E-4</v>
      </c>
      <c r="AJ49" s="19">
        <f>MAX(AJ30:AJ47)</f>
        <v>7.848271033446208E-3</v>
      </c>
      <c r="AL49" s="19">
        <f>MAX(AL30:AL47)</f>
        <v>0</v>
      </c>
      <c r="AN49" s="19">
        <f>MAX(AN30:AN47)</f>
        <v>3.683458221524627E-2</v>
      </c>
      <c r="AP49" s="19">
        <f>MAX(AP30:AP47)</f>
        <v>4.4957549852571388E-2</v>
      </c>
    </row>
    <row r="50" spans="2:52" ht="219" customHeight="1" x14ac:dyDescent="0.25">
      <c r="B50" s="20" t="s">
        <v>29</v>
      </c>
      <c r="C50" s="21"/>
      <c r="D50" s="68"/>
      <c r="E50" s="69"/>
      <c r="F50" s="60"/>
      <c r="G50" s="61"/>
      <c r="H50" s="60" t="s">
        <v>30</v>
      </c>
      <c r="I50" s="61"/>
      <c r="J50" s="60" t="s">
        <v>30</v>
      </c>
      <c r="K50" s="61"/>
      <c r="L50" s="60" t="s">
        <v>30</v>
      </c>
      <c r="M50" s="61"/>
      <c r="N50" s="60" t="s">
        <v>91</v>
      </c>
      <c r="O50" s="61"/>
      <c r="P50" s="60" t="s">
        <v>91</v>
      </c>
      <c r="Q50" s="61"/>
      <c r="R50" s="60" t="s">
        <v>30</v>
      </c>
      <c r="S50" s="61"/>
      <c r="T50" s="60" t="s">
        <v>92</v>
      </c>
      <c r="U50" s="61"/>
      <c r="V50" s="60" t="s">
        <v>93</v>
      </c>
      <c r="W50" s="61"/>
      <c r="X50" s="60" t="s">
        <v>93</v>
      </c>
      <c r="Y50" s="61"/>
      <c r="Z50" s="60" t="s">
        <v>85</v>
      </c>
      <c r="AA50" s="61"/>
      <c r="AB50" s="60" t="s">
        <v>84</v>
      </c>
      <c r="AC50" s="61"/>
      <c r="AD50" s="60" t="s">
        <v>30</v>
      </c>
      <c r="AE50" s="61"/>
      <c r="AF50" s="60" t="s">
        <v>93</v>
      </c>
      <c r="AG50" s="61"/>
      <c r="AH50" s="60" t="s">
        <v>94</v>
      </c>
      <c r="AI50" s="61"/>
      <c r="AJ50" s="60" t="s">
        <v>94</v>
      </c>
      <c r="AK50" s="61"/>
      <c r="AL50" s="60" t="s">
        <v>86</v>
      </c>
      <c r="AM50" s="61"/>
      <c r="AN50" s="60" t="s">
        <v>31</v>
      </c>
      <c r="AO50" s="61"/>
      <c r="AP50" s="62" t="s">
        <v>95</v>
      </c>
      <c r="AQ50" s="63"/>
      <c r="AR50" s="64"/>
      <c r="AS50" s="65"/>
    </row>
    <row r="52" spans="2:52" x14ac:dyDescent="0.25">
      <c r="B52" s="1" t="str">
        <f>B30</f>
        <v>Domestic Unrestricted</v>
      </c>
      <c r="D52" s="1" t="str">
        <f>IF(OR(D7="-",D7&lt;0.02),"",D$27&amp;",")</f>
        <v/>
      </c>
      <c r="E52" s="1" t="str">
        <f>IF(OR(D7="-",D7&gt;-0.02),"",D$27&amp;",")</f>
        <v/>
      </c>
      <c r="F52" s="1" t="str">
        <f>IF(OR(F30="-",F30&lt;0.02),"",F$27&amp;",")</f>
        <v/>
      </c>
      <c r="G52" s="1" t="str">
        <f>IF(OR(F30="-",F30&gt;-0.02),"",F$27&amp;",")</f>
        <v/>
      </c>
      <c r="H52" s="1" t="str">
        <f>IF(OR(H30="-",H30&lt;0.02),"",H$27&amp;",")</f>
        <v/>
      </c>
      <c r="I52" s="1" t="str">
        <f>IF(OR(H30="-",H30&gt;-0.02),"",H$27&amp;",")</f>
        <v/>
      </c>
      <c r="J52" s="1" t="str">
        <f>IF(OR(J30="-",J30&lt;0.02),"",J$27&amp;",")</f>
        <v/>
      </c>
      <c r="K52" s="1" t="str">
        <f>IF(OR(J30="-",J30&gt;-0.02),"",J$27&amp;",")</f>
        <v/>
      </c>
      <c r="L52" s="1" t="str">
        <f>IF(OR(L30="-",L30&lt;0.02),"",L$27&amp;",")</f>
        <v/>
      </c>
      <c r="M52" s="1" t="str">
        <f>IF(OR(L30="-",L30&gt;-0.02),"",L$27&amp;",")</f>
        <v/>
      </c>
      <c r="N52" s="1" t="str">
        <f>IF(OR(N30="-",N30&lt;0.02),"",N$27&amp;",")</f>
        <v/>
      </c>
      <c r="O52" s="1" t="str">
        <f>IF(OR(N30="-",N30&gt;-0.02),"",N$27&amp;",")</f>
        <v/>
      </c>
      <c r="P52" s="1" t="str">
        <f>IF(OR(P30="-",P30&lt;0.02),"",P$27&amp;",")</f>
        <v/>
      </c>
      <c r="Q52" s="1" t="str">
        <f>IF(OR(P30="-",P30&gt;-0.02),"",P$27&amp;",")</f>
        <v/>
      </c>
      <c r="R52" s="1" t="str">
        <f>IF(OR(R30="-",R30&lt;0.02),"",R$27&amp;",")</f>
        <v/>
      </c>
      <c r="S52" s="1" t="str">
        <f>IF(OR(R30="-",R30&gt;-0.02),"",R$27&amp;",")</f>
        <v/>
      </c>
      <c r="T52" s="1" t="str">
        <f>IF(OR(T30="-",T30&lt;0.02),"",T$27&amp;",")</f>
        <v/>
      </c>
      <c r="U52" s="1" t="str">
        <f>IF(OR(T30="-",T30&gt;-0.02),"",T$27&amp;",")</f>
        <v/>
      </c>
      <c r="V52" s="1" t="str">
        <f>IF(OR(V30="-",V30&lt;0.02),"",V$27&amp;",")</f>
        <v/>
      </c>
      <c r="W52" s="1" t="str">
        <f>IF(OR(V30="-",V30&gt;-0.02),"",V$27&amp;",")</f>
        <v/>
      </c>
      <c r="X52" s="1" t="str">
        <f>IF(OR(X30="-",X30&lt;0.02),"",X$27&amp;",")</f>
        <v/>
      </c>
      <c r="Y52" s="1" t="str">
        <f>IF(OR(X30="-",X30&gt;-0.02),"",X$27&amp;",")</f>
        <v/>
      </c>
      <c r="Z52" s="1" t="str">
        <f>IF(OR(Z30="-",Z30&lt;0.02),"",Z$27&amp;",")</f>
        <v/>
      </c>
      <c r="AA52" s="1" t="str">
        <f>IF(OR(Z30="-",Z30&gt;-0.02),"",Z$27&amp;",")</f>
        <v/>
      </c>
      <c r="AB52" s="1" t="str">
        <f>IF(OR(AB30="-",AB30&lt;0.02),"",AB$27&amp;",")</f>
        <v/>
      </c>
      <c r="AC52" s="1" t="str">
        <f>IF(OR(AB30="-",AB30&gt;-0.02),"",AB$27&amp;",")</f>
        <v/>
      </c>
      <c r="AD52" s="1" t="str">
        <f>IF(OR(AD30="-",AD30&lt;0.02),"",AD$27&amp;",")</f>
        <v/>
      </c>
      <c r="AE52" s="1" t="str">
        <f>IF(OR(AD30="-",AD30&gt;-0.02),"",AD$27&amp;",")</f>
        <v/>
      </c>
      <c r="AF52" s="1" t="str">
        <f>IF(OR(AF30="-",AF30&lt;0.02),"",AF$27&amp;",")</f>
        <v/>
      </c>
      <c r="AG52" s="1" t="str">
        <f>IF(OR(AF30="-",AF30&gt;-0.02),"",AF$27&amp;",")</f>
        <v/>
      </c>
      <c r="AH52" s="1" t="str">
        <f>IF(OR(AH30="-",AH30&lt;0.02),"",AH$27&amp;",")</f>
        <v/>
      </c>
      <c r="AI52" s="1" t="str">
        <f>IF(OR(AH30="-",AH30&gt;-0.02),"",AH$27&amp;",")</f>
        <v/>
      </c>
      <c r="AJ52" s="1" t="str">
        <f>IF(OR(AJ30="-",AJ30&lt;0.02),"",AJ$27&amp;",")</f>
        <v/>
      </c>
      <c r="AK52" s="1" t="str">
        <f>IF(OR(AJ30="-",AJ30&gt;-0.02),"",AJ$27&amp;",")</f>
        <v/>
      </c>
      <c r="AL52" s="1" t="str">
        <f>IF(OR(AL30="-",AL30&lt;0.02),"",AL$27&amp;",")</f>
        <v/>
      </c>
      <c r="AM52" s="1" t="str">
        <f>IF(OR(AL30="-",AL30&gt;-0.02),"",AL$27&amp;",")</f>
        <v/>
      </c>
      <c r="AN52" s="1" t="str">
        <f>IF(OR(AN30="-",AN30&lt;0.02),"",AN$27&amp;",")</f>
        <v/>
      </c>
      <c r="AO52" s="1" t="str">
        <f>IF(OR(AN30="-",AN30&gt;-0.02),"",AN$27&amp;",")</f>
        <v/>
      </c>
      <c r="AP52" s="1" t="str">
        <f>IF(OR(AP30="-",AP30&lt;0.02),"",AP$27&amp;",")</f>
        <v>Table 1076: allowed revenue,</v>
      </c>
      <c r="AQ52" s="1" t="str">
        <f>IF(OR(AP30="-",AP30&gt;-0.02),"",AP$27&amp;",")</f>
        <v/>
      </c>
      <c r="AU52" s="1" t="str">
        <f>D52&amp;F52&amp;H52&amp;J52&amp;L52&amp;N52&amp;P52&amp;R52&amp;T52&amp;V52&amp;X52&amp;Z52&amp;AB52&amp;AD52&amp;AF52&amp;AH52&amp;AJ52&amp;AL52&amp;AN52&amp;AP52</f>
        <v>Table 1076: allowed revenue,</v>
      </c>
      <c r="AV52" s="1" t="str">
        <f>E52&amp;G52&amp;I52&amp;K52&amp;M52&amp;O52&amp;Q52&amp;S52&amp;U52&amp;W52&amp;Y52&amp;AA52&amp;AC52&amp;AE52&amp;AG52&amp;AI52&amp;AK52&amp;AM52&amp;AO52&amp;AQ52</f>
        <v/>
      </c>
      <c r="AW52" s="1" t="str">
        <f>IF(AU52="","No factors contributing to greater than 2% upward change.",AY52)</f>
        <v>Gone up mainly due to Table 1076: allowed revenue,</v>
      </c>
      <c r="AX52" s="1" t="str">
        <f>IF(AV52="","No factors contributing to greater than 2% downward change.",AZ52)</f>
        <v>No factors contributing to greater than 2% downward change.</v>
      </c>
      <c r="AY52" s="1" t="str">
        <f>"Gone up mainly due to "&amp;AU52</f>
        <v>Gone up mainly due to Table 1076: allowed revenue,</v>
      </c>
      <c r="AZ52" s="1" t="str">
        <f>"Gone down mainly due to "&amp;AV52</f>
        <v xml:space="preserve">Gone down mainly due to </v>
      </c>
    </row>
    <row r="53" spans="2:52" x14ac:dyDescent="0.25">
      <c r="B53" s="1" t="str">
        <f t="shared" ref="B53:B69" si="108">B31</f>
        <v>Domestic Two Rate</v>
      </c>
      <c r="D53" s="1" t="str">
        <f t="shared" ref="D53:D69" si="109">IF(OR(D8="-",D8&lt;0.02),"",D$27&amp;",")</f>
        <v/>
      </c>
      <c r="E53" s="1" t="str">
        <f t="shared" ref="E53:E69" si="110">IF(OR(D8="-",D8&gt;-0.02),"",D$27&amp;",")</f>
        <v/>
      </c>
      <c r="F53" s="1" t="str">
        <f t="shared" ref="F53:F69" si="111">IF(OR(F31="-",F31&lt;0.02),"",F$27&amp;",")</f>
        <v/>
      </c>
      <c r="G53" s="1" t="str">
        <f t="shared" ref="G53:G69" si="112">IF(OR(F31="-",F31&gt;-0.02),"",F$27&amp;",")</f>
        <v/>
      </c>
      <c r="H53" s="1" t="str">
        <f t="shared" ref="H53:H69" si="113">IF(OR(H31="-",H31&lt;0.02),"",H$27&amp;",")</f>
        <v/>
      </c>
      <c r="I53" s="1" t="str">
        <f t="shared" ref="I53:I69" si="114">IF(OR(H31="-",H31&gt;-0.02),"",H$27&amp;",")</f>
        <v/>
      </c>
      <c r="J53" s="1" t="str">
        <f t="shared" ref="J53:J69" si="115">IF(OR(J31="-",J31&lt;0.02),"",J$27&amp;",")</f>
        <v/>
      </c>
      <c r="K53" s="1" t="str">
        <f t="shared" ref="K53:K69" si="116">IF(OR(J31="-",J31&gt;-0.02),"",J$27&amp;",")</f>
        <v/>
      </c>
      <c r="L53" s="1" t="str">
        <f t="shared" ref="L53:L69" si="117">IF(OR(L31="-",L31&lt;0.02),"",L$27&amp;",")</f>
        <v/>
      </c>
      <c r="M53" s="1" t="str">
        <f t="shared" ref="M53:M69" si="118">IF(OR(L31="-",L31&gt;-0.02),"",L$27&amp;",")</f>
        <v/>
      </c>
      <c r="N53" s="1" t="str">
        <f t="shared" ref="N53:N69" si="119">IF(OR(N31="-",N31&lt;0.02),"",N$27&amp;",")</f>
        <v/>
      </c>
      <c r="O53" s="1" t="str">
        <f t="shared" ref="O53:O69" si="120">IF(OR(N31="-",N31&gt;-0.02),"",N$27&amp;",")</f>
        <v/>
      </c>
      <c r="P53" s="1" t="str">
        <f t="shared" ref="P53:P69" si="121">IF(OR(P31="-",P31&lt;0.02),"",P$27&amp;",")</f>
        <v/>
      </c>
      <c r="Q53" s="1" t="str">
        <f t="shared" ref="Q53:Q69" si="122">IF(OR(P31="-",P31&gt;-0.02),"",P$27&amp;",")</f>
        <v/>
      </c>
      <c r="R53" s="1" t="str">
        <f t="shared" ref="R53:R69" si="123">IF(OR(R31="-",R31&lt;0.02),"",R$27&amp;",")</f>
        <v/>
      </c>
      <c r="S53" s="1" t="str">
        <f t="shared" ref="S53:S69" si="124">IF(OR(R31="-",R31&gt;-0.02),"",R$27&amp;",")</f>
        <v/>
      </c>
      <c r="T53" s="1" t="str">
        <f t="shared" ref="T53:T69" si="125">IF(OR(T31="-",T31&lt;0.02),"",T$27&amp;",")</f>
        <v/>
      </c>
      <c r="U53" s="1" t="str">
        <f t="shared" ref="U53:U69" si="126">IF(OR(T31="-",T31&gt;-0.02),"",T$27&amp;",")</f>
        <v/>
      </c>
      <c r="V53" s="1" t="str">
        <f t="shared" ref="V53:V69" si="127">IF(OR(V31="-",V31&lt;0.02),"",V$27&amp;",")</f>
        <v/>
      </c>
      <c r="W53" s="1" t="str">
        <f t="shared" ref="W53:W69" si="128">IF(OR(V31="-",V31&gt;-0.02),"",V$27&amp;",")</f>
        <v/>
      </c>
      <c r="X53" s="1" t="str">
        <f t="shared" ref="X53:X69" si="129">IF(OR(X31="-",X31&lt;0.02),"",X$27&amp;",")</f>
        <v/>
      </c>
      <c r="Y53" s="1" t="str">
        <f t="shared" ref="Y53:Y69" si="130">IF(OR(X31="-",X31&gt;-0.02),"",X$27&amp;",")</f>
        <v/>
      </c>
      <c r="Z53" s="1" t="str">
        <f t="shared" ref="Z53:Z69" si="131">IF(OR(Z31="-",Z31&lt;0.02),"",Z$27&amp;",")</f>
        <v/>
      </c>
      <c r="AA53" s="1" t="str">
        <f t="shared" ref="AA53:AA69" si="132">IF(OR(Z31="-",Z31&gt;-0.02),"",Z$27&amp;",")</f>
        <v/>
      </c>
      <c r="AB53" s="1" t="str">
        <f t="shared" ref="AB53:AB69" si="133">IF(OR(AB31="-",AB31&lt;0.02),"",AB$27&amp;",")</f>
        <v/>
      </c>
      <c r="AC53" s="1" t="str">
        <f t="shared" ref="AC53:AC69" si="134">IF(OR(AB31="-",AB31&gt;-0.02),"",AB$27&amp;",")</f>
        <v/>
      </c>
      <c r="AD53" s="1" t="str">
        <f t="shared" ref="AD53:AD69" si="135">IF(OR(AD31="-",AD31&lt;0.02),"",AD$27&amp;",")</f>
        <v/>
      </c>
      <c r="AE53" s="1" t="str">
        <f t="shared" ref="AE53:AE69" si="136">IF(OR(AD31="-",AD31&gt;-0.02),"",AD$27&amp;",")</f>
        <v/>
      </c>
      <c r="AF53" s="1" t="str">
        <f t="shared" ref="AF53:AF69" si="137">IF(OR(AF31="-",AF31&lt;0.02),"",AF$27&amp;",")</f>
        <v/>
      </c>
      <c r="AG53" s="1" t="str">
        <f t="shared" ref="AG53:AG69" si="138">IF(OR(AF31="-",AF31&gt;-0.02),"",AF$27&amp;",")</f>
        <v/>
      </c>
      <c r="AH53" s="1" t="str">
        <f t="shared" ref="AH53:AH69" si="139">IF(OR(AH31="-",AH31&lt;0.02),"",AH$27&amp;",")</f>
        <v/>
      </c>
      <c r="AI53" s="1" t="str">
        <f t="shared" ref="AI53:AI69" si="140">IF(OR(AH31="-",AH31&gt;-0.02),"",AH$27&amp;",")</f>
        <v/>
      </c>
      <c r="AJ53" s="1" t="str">
        <f t="shared" ref="AJ53:AJ69" si="141">IF(OR(AJ31="-",AJ31&lt;0.02),"",AJ$27&amp;",")</f>
        <v/>
      </c>
      <c r="AK53" s="1" t="str">
        <f t="shared" ref="AK53:AK69" si="142">IF(OR(AJ31="-",AJ31&gt;-0.02),"",AJ$27&amp;",")</f>
        <v/>
      </c>
      <c r="AL53" s="1" t="str">
        <f t="shared" ref="AL53:AL69" si="143">IF(OR(AL31="-",AL31&lt;0.02),"",AL$27&amp;",")</f>
        <v/>
      </c>
      <c r="AM53" s="1" t="str">
        <f t="shared" ref="AM53:AM69" si="144">IF(OR(AL31="-",AL31&gt;-0.02),"",AL$27&amp;",")</f>
        <v/>
      </c>
      <c r="AN53" s="1" t="str">
        <f t="shared" ref="AN53:AN69" si="145">IF(OR(AN31="-",AN31&lt;0.02),"",AN$27&amp;",")</f>
        <v/>
      </c>
      <c r="AO53" s="1" t="str">
        <f t="shared" ref="AO53:AO69" si="146">IF(OR(AN31="-",AN31&gt;-0.02),"",AN$27&amp;",")</f>
        <v/>
      </c>
      <c r="AP53" s="1" t="str">
        <f t="shared" ref="AP53:AP69" si="147">IF(OR(AP31="-",AP31&lt;0.02),"",AP$27&amp;",")</f>
        <v>Table 1076: allowed revenue,</v>
      </c>
      <c r="AQ53" s="1" t="str">
        <f t="shared" ref="AQ53:AQ69" si="148">IF(OR(AP31="-",AP31&gt;-0.02),"",AP$27&amp;",")</f>
        <v/>
      </c>
      <c r="AU53" s="1" t="str">
        <f t="shared" ref="AU53:AU69" si="149">D53&amp;F53&amp;H53&amp;J53&amp;L53&amp;N53&amp;P53&amp;R53&amp;T53&amp;V53&amp;X53&amp;Z53&amp;AB53&amp;AD53&amp;AF53&amp;AH53&amp;AJ53&amp;AL53&amp;AN53&amp;AP53</f>
        <v>Table 1076: allowed revenue,</v>
      </c>
      <c r="AV53" s="1" t="str">
        <f t="shared" ref="AV53:AV69" si="150">E53&amp;G53&amp;I53&amp;K53&amp;M53&amp;O53&amp;Q53&amp;S53&amp;U53&amp;W53&amp;Y53&amp;AA53&amp;AC53&amp;AE53&amp;AG53&amp;AI53&amp;AK53&amp;AM53&amp;AO53&amp;AQ53</f>
        <v/>
      </c>
      <c r="AW53" s="1" t="str">
        <f t="shared" ref="AW53:AW69" si="151">IF(AU53="","No factors contributing to greater than 2% upward change.",AY53)</f>
        <v>Gone up mainly due to Table 1076: allowed revenue,</v>
      </c>
      <c r="AX53" s="1" t="str">
        <f t="shared" ref="AX53:AX69" si="152">IF(AV53="","No factors contributing to greater than 2% downward change.",AZ53)</f>
        <v>No factors contributing to greater than 2% downward change.</v>
      </c>
      <c r="AY53" s="1" t="str">
        <f t="shared" ref="AY53:AY69" si="153">"Gone up mainly due to "&amp;AU53</f>
        <v>Gone up mainly due to Table 1076: allowed revenue,</v>
      </c>
      <c r="AZ53" s="1" t="str">
        <f t="shared" ref="AZ53:AZ69" si="154">"Gone down mainly due to "&amp;AV53</f>
        <v xml:space="preserve">Gone down mainly due to </v>
      </c>
    </row>
    <row r="54" spans="2:52" x14ac:dyDescent="0.25">
      <c r="B54" s="1" t="str">
        <f t="shared" si="108"/>
        <v>Domestic Off Peak (related MPAN)</v>
      </c>
      <c r="D54" s="1" t="str">
        <f t="shared" si="109"/>
        <v/>
      </c>
      <c r="E54" s="1" t="str">
        <f t="shared" si="110"/>
        <v/>
      </c>
      <c r="F54" s="1" t="str">
        <f t="shared" si="111"/>
        <v/>
      </c>
      <c r="G54" s="1" t="str">
        <f t="shared" si="112"/>
        <v/>
      </c>
      <c r="H54" s="1" t="str">
        <f t="shared" si="113"/>
        <v/>
      </c>
      <c r="I54" s="1" t="str">
        <f t="shared" si="114"/>
        <v/>
      </c>
      <c r="J54" s="1" t="str">
        <f t="shared" si="115"/>
        <v/>
      </c>
      <c r="K54" s="1" t="str">
        <f t="shared" si="116"/>
        <v/>
      </c>
      <c r="L54" s="1" t="str">
        <f t="shared" si="117"/>
        <v/>
      </c>
      <c r="M54" s="1" t="str">
        <f t="shared" si="118"/>
        <v/>
      </c>
      <c r="N54" s="1" t="str">
        <f t="shared" si="119"/>
        <v/>
      </c>
      <c r="O54" s="1" t="str">
        <f t="shared" si="120"/>
        <v/>
      </c>
      <c r="P54" s="1" t="str">
        <f t="shared" si="121"/>
        <v/>
      </c>
      <c r="Q54" s="1" t="str">
        <f t="shared" si="122"/>
        <v/>
      </c>
      <c r="R54" s="1" t="str">
        <f t="shared" si="123"/>
        <v/>
      </c>
      <c r="S54" s="1" t="str">
        <f t="shared" si="124"/>
        <v/>
      </c>
      <c r="T54" s="1" t="str">
        <f t="shared" si="125"/>
        <v/>
      </c>
      <c r="U54" s="1" t="str">
        <f t="shared" si="126"/>
        <v/>
      </c>
      <c r="V54" s="1" t="str">
        <f t="shared" si="127"/>
        <v/>
      </c>
      <c r="W54" s="1" t="str">
        <f t="shared" si="128"/>
        <v/>
      </c>
      <c r="X54" s="1" t="str">
        <f t="shared" si="129"/>
        <v/>
      </c>
      <c r="Y54" s="1" t="str">
        <f t="shared" si="130"/>
        <v/>
      </c>
      <c r="Z54" s="1" t="str">
        <f t="shared" si="131"/>
        <v/>
      </c>
      <c r="AA54" s="1" t="str">
        <f t="shared" si="132"/>
        <v/>
      </c>
      <c r="AB54" s="1" t="str">
        <f t="shared" si="133"/>
        <v/>
      </c>
      <c r="AC54" s="1" t="str">
        <f t="shared" si="134"/>
        <v/>
      </c>
      <c r="AD54" s="1" t="str">
        <f t="shared" si="135"/>
        <v/>
      </c>
      <c r="AE54" s="1" t="str">
        <f t="shared" si="136"/>
        <v/>
      </c>
      <c r="AF54" s="1" t="str">
        <f t="shared" si="137"/>
        <v>Table 1061/1062: TPR data,</v>
      </c>
      <c r="AG54" s="1" t="str">
        <f t="shared" si="138"/>
        <v/>
      </c>
      <c r="AH54" s="1" t="str">
        <f t="shared" si="139"/>
        <v/>
      </c>
      <c r="AI54" s="1" t="str">
        <f t="shared" si="140"/>
        <v/>
      </c>
      <c r="AJ54" s="1" t="str">
        <f t="shared" si="141"/>
        <v/>
      </c>
      <c r="AK54" s="1" t="str">
        <f t="shared" si="142"/>
        <v>Table 1069: Peaking probabailities,</v>
      </c>
      <c r="AL54" s="1" t="str">
        <f t="shared" si="143"/>
        <v/>
      </c>
      <c r="AM54" s="1" t="str">
        <f t="shared" si="144"/>
        <v/>
      </c>
      <c r="AN54" s="1" t="str">
        <f t="shared" si="145"/>
        <v/>
      </c>
      <c r="AO54" s="1" t="str">
        <f t="shared" si="146"/>
        <v/>
      </c>
      <c r="AP54" s="1" t="str">
        <f t="shared" si="147"/>
        <v>Table 1076: allowed revenue,</v>
      </c>
      <c r="AQ54" s="1" t="str">
        <f t="shared" si="148"/>
        <v/>
      </c>
      <c r="AU54" s="1" t="str">
        <f t="shared" si="149"/>
        <v>Table 1061/1062: TPR data,Table 1076: allowed revenue,</v>
      </c>
      <c r="AV54" s="1" t="str">
        <f t="shared" si="150"/>
        <v>Table 1069: Peaking probabailities,</v>
      </c>
      <c r="AW54" s="1" t="str">
        <f t="shared" si="151"/>
        <v>Gone up mainly due to Table 1061/1062: TPR data,Table 1076: allowed revenue,</v>
      </c>
      <c r="AX54" s="1" t="str">
        <f t="shared" si="152"/>
        <v>Gone down mainly due to Table 1069: Peaking probabailities,</v>
      </c>
      <c r="AY54" s="1" t="str">
        <f t="shared" si="153"/>
        <v>Gone up mainly due to Table 1061/1062: TPR data,Table 1076: allowed revenue,</v>
      </c>
      <c r="AZ54" s="1" t="str">
        <f t="shared" si="154"/>
        <v>Gone down mainly due to Table 1069: Peaking probabailities,</v>
      </c>
    </row>
    <row r="55" spans="2:52" x14ac:dyDescent="0.25">
      <c r="B55" s="1" t="str">
        <f t="shared" si="108"/>
        <v>Small Non Domestic Unrestricted</v>
      </c>
      <c r="D55" s="1" t="str">
        <f t="shared" si="109"/>
        <v/>
      </c>
      <c r="E55" s="1" t="str">
        <f t="shared" si="110"/>
        <v/>
      </c>
      <c r="F55" s="1" t="str">
        <f t="shared" si="111"/>
        <v/>
      </c>
      <c r="G55" s="1" t="str">
        <f t="shared" si="112"/>
        <v/>
      </c>
      <c r="H55" s="1" t="str">
        <f t="shared" si="113"/>
        <v/>
      </c>
      <c r="I55" s="1" t="str">
        <f t="shared" si="114"/>
        <v/>
      </c>
      <c r="J55" s="1" t="str">
        <f t="shared" si="115"/>
        <v/>
      </c>
      <c r="K55" s="1" t="str">
        <f t="shared" si="116"/>
        <v/>
      </c>
      <c r="L55" s="1" t="str">
        <f t="shared" si="117"/>
        <v/>
      </c>
      <c r="M55" s="1" t="str">
        <f t="shared" si="118"/>
        <v/>
      </c>
      <c r="N55" s="1" t="str">
        <f t="shared" si="119"/>
        <v/>
      </c>
      <c r="O55" s="1" t="str">
        <f t="shared" si="120"/>
        <v/>
      </c>
      <c r="P55" s="1" t="str">
        <f t="shared" si="121"/>
        <v/>
      </c>
      <c r="Q55" s="1" t="str">
        <f t="shared" si="122"/>
        <v/>
      </c>
      <c r="R55" s="1" t="str">
        <f t="shared" si="123"/>
        <v/>
      </c>
      <c r="S55" s="1" t="str">
        <f t="shared" si="124"/>
        <v/>
      </c>
      <c r="T55" s="1" t="str">
        <f t="shared" si="125"/>
        <v/>
      </c>
      <c r="U55" s="1" t="str">
        <f t="shared" si="126"/>
        <v/>
      </c>
      <c r="V55" s="1" t="str">
        <f t="shared" si="127"/>
        <v/>
      </c>
      <c r="W55" s="1" t="str">
        <f t="shared" si="128"/>
        <v/>
      </c>
      <c r="X55" s="1" t="str">
        <f t="shared" si="129"/>
        <v/>
      </c>
      <c r="Y55" s="1" t="str">
        <f t="shared" si="130"/>
        <v/>
      </c>
      <c r="Z55" s="1" t="str">
        <f t="shared" si="131"/>
        <v/>
      </c>
      <c r="AA55" s="1" t="str">
        <f t="shared" si="132"/>
        <v/>
      </c>
      <c r="AB55" s="1" t="str">
        <f t="shared" si="133"/>
        <v/>
      </c>
      <c r="AC55" s="1" t="str">
        <f t="shared" si="134"/>
        <v/>
      </c>
      <c r="AD55" s="1" t="str">
        <f t="shared" si="135"/>
        <v/>
      </c>
      <c r="AE55" s="1" t="str">
        <f t="shared" si="136"/>
        <v/>
      </c>
      <c r="AF55" s="1" t="str">
        <f t="shared" si="137"/>
        <v/>
      </c>
      <c r="AG55" s="1" t="str">
        <f t="shared" si="138"/>
        <v/>
      </c>
      <c r="AH55" s="1" t="str">
        <f t="shared" si="139"/>
        <v/>
      </c>
      <c r="AI55" s="1" t="str">
        <f t="shared" si="140"/>
        <v/>
      </c>
      <c r="AJ55" s="1" t="str">
        <f t="shared" si="141"/>
        <v/>
      </c>
      <c r="AK55" s="1" t="str">
        <f t="shared" si="142"/>
        <v/>
      </c>
      <c r="AL55" s="1" t="str">
        <f t="shared" si="143"/>
        <v/>
      </c>
      <c r="AM55" s="1" t="str">
        <f t="shared" si="144"/>
        <v/>
      </c>
      <c r="AN55" s="1" t="str">
        <f t="shared" si="145"/>
        <v/>
      </c>
      <c r="AO55" s="1" t="str">
        <f t="shared" si="146"/>
        <v/>
      </c>
      <c r="AP55" s="1" t="str">
        <f t="shared" si="147"/>
        <v>Table 1076: allowed revenue,</v>
      </c>
      <c r="AQ55" s="1" t="str">
        <f t="shared" si="148"/>
        <v/>
      </c>
      <c r="AU55" s="1" t="str">
        <f t="shared" si="149"/>
        <v>Table 1076: allowed revenue,</v>
      </c>
      <c r="AV55" s="1" t="str">
        <f t="shared" si="150"/>
        <v/>
      </c>
      <c r="AW55" s="1" t="str">
        <f t="shared" si="151"/>
        <v>Gone up mainly due to Table 1076: allowed revenue,</v>
      </c>
      <c r="AX55" s="1" t="str">
        <f t="shared" si="152"/>
        <v>No factors contributing to greater than 2% downward change.</v>
      </c>
      <c r="AY55" s="1" t="str">
        <f t="shared" si="153"/>
        <v>Gone up mainly due to Table 1076: allowed revenue,</v>
      </c>
      <c r="AZ55" s="1" t="str">
        <f t="shared" si="154"/>
        <v xml:space="preserve">Gone down mainly due to </v>
      </c>
    </row>
    <row r="56" spans="2:52" x14ac:dyDescent="0.25">
      <c r="B56" s="1" t="str">
        <f t="shared" si="108"/>
        <v>Small Non Domestic Two Rate</v>
      </c>
      <c r="D56" s="1" t="str">
        <f t="shared" si="109"/>
        <v/>
      </c>
      <c r="E56" s="1" t="str">
        <f t="shared" si="110"/>
        <v/>
      </c>
      <c r="F56" s="1" t="str">
        <f t="shared" si="111"/>
        <v/>
      </c>
      <c r="G56" s="1" t="str">
        <f t="shared" si="112"/>
        <v/>
      </c>
      <c r="H56" s="1" t="str">
        <f t="shared" si="113"/>
        <v/>
      </c>
      <c r="I56" s="1" t="str">
        <f t="shared" si="114"/>
        <v/>
      </c>
      <c r="J56" s="1" t="str">
        <f t="shared" si="115"/>
        <v/>
      </c>
      <c r="K56" s="1" t="str">
        <f t="shared" si="116"/>
        <v/>
      </c>
      <c r="L56" s="1" t="str">
        <f t="shared" si="117"/>
        <v/>
      </c>
      <c r="M56" s="1" t="str">
        <f t="shared" si="118"/>
        <v/>
      </c>
      <c r="N56" s="1" t="str">
        <f t="shared" si="119"/>
        <v/>
      </c>
      <c r="O56" s="1" t="str">
        <f t="shared" si="120"/>
        <v/>
      </c>
      <c r="P56" s="1" t="str">
        <f t="shared" si="121"/>
        <v/>
      </c>
      <c r="Q56" s="1" t="str">
        <f t="shared" si="122"/>
        <v/>
      </c>
      <c r="R56" s="1" t="str">
        <f t="shared" si="123"/>
        <v/>
      </c>
      <c r="S56" s="1" t="str">
        <f t="shared" si="124"/>
        <v/>
      </c>
      <c r="T56" s="1" t="str">
        <f t="shared" si="125"/>
        <v/>
      </c>
      <c r="U56" s="1" t="str">
        <f t="shared" si="126"/>
        <v/>
      </c>
      <c r="V56" s="1" t="str">
        <f t="shared" si="127"/>
        <v/>
      </c>
      <c r="W56" s="1" t="str">
        <f t="shared" si="128"/>
        <v>Table 1041: load characteristics (Load Factor),</v>
      </c>
      <c r="X56" s="1" t="str">
        <f t="shared" si="129"/>
        <v/>
      </c>
      <c r="Y56" s="1" t="str">
        <f t="shared" si="130"/>
        <v/>
      </c>
      <c r="Z56" s="1" t="str">
        <f t="shared" si="131"/>
        <v/>
      </c>
      <c r="AA56" s="1" t="str">
        <f t="shared" si="132"/>
        <v/>
      </c>
      <c r="AB56" s="1" t="str">
        <f t="shared" si="133"/>
        <v/>
      </c>
      <c r="AC56" s="1" t="str">
        <f t="shared" si="134"/>
        <v/>
      </c>
      <c r="AD56" s="1" t="str">
        <f t="shared" si="135"/>
        <v/>
      </c>
      <c r="AE56" s="1" t="str">
        <f t="shared" si="136"/>
        <v/>
      </c>
      <c r="AF56" s="1" t="str">
        <f t="shared" si="137"/>
        <v/>
      </c>
      <c r="AG56" s="1" t="str">
        <f t="shared" si="138"/>
        <v/>
      </c>
      <c r="AH56" s="1" t="str">
        <f t="shared" si="139"/>
        <v/>
      </c>
      <c r="AI56" s="1" t="str">
        <f t="shared" si="140"/>
        <v/>
      </c>
      <c r="AJ56" s="1" t="str">
        <f t="shared" si="141"/>
        <v/>
      </c>
      <c r="AK56" s="1" t="str">
        <f t="shared" si="142"/>
        <v/>
      </c>
      <c r="AL56" s="1" t="str">
        <f t="shared" si="143"/>
        <v/>
      </c>
      <c r="AM56" s="1" t="str">
        <f t="shared" si="144"/>
        <v/>
      </c>
      <c r="AN56" s="1" t="str">
        <f t="shared" si="145"/>
        <v/>
      </c>
      <c r="AO56" s="1" t="str">
        <f t="shared" si="146"/>
        <v/>
      </c>
      <c r="AP56" s="1" t="str">
        <f t="shared" si="147"/>
        <v>Table 1076: allowed revenue,</v>
      </c>
      <c r="AQ56" s="1" t="str">
        <f t="shared" si="148"/>
        <v/>
      </c>
      <c r="AU56" s="1" t="str">
        <f t="shared" si="149"/>
        <v>Table 1076: allowed revenue,</v>
      </c>
      <c r="AV56" s="1" t="str">
        <f t="shared" si="150"/>
        <v>Table 1041: load characteristics (Load Factor),</v>
      </c>
      <c r="AW56" s="1" t="str">
        <f t="shared" si="151"/>
        <v>Gone up mainly due to Table 1076: allowed revenue,</v>
      </c>
      <c r="AX56" s="1" t="str">
        <f t="shared" si="152"/>
        <v>Gone down mainly due to Table 1041: load characteristics (Load Factor),</v>
      </c>
      <c r="AY56" s="1" t="str">
        <f t="shared" si="153"/>
        <v>Gone up mainly due to Table 1076: allowed revenue,</v>
      </c>
      <c r="AZ56" s="1" t="str">
        <f t="shared" si="154"/>
        <v>Gone down mainly due to Table 1041: load characteristics (Load Factor),</v>
      </c>
    </row>
    <row r="57" spans="2:52" x14ac:dyDescent="0.25">
      <c r="B57" s="1" t="str">
        <f t="shared" si="108"/>
        <v>Small Non Domestic Off Peak (related MPAN)</v>
      </c>
      <c r="D57" s="1" t="str">
        <f t="shared" si="109"/>
        <v/>
      </c>
      <c r="E57" s="1" t="str">
        <f t="shared" si="110"/>
        <v/>
      </c>
      <c r="F57" s="1" t="str">
        <f t="shared" si="111"/>
        <v/>
      </c>
      <c r="G57" s="1" t="str">
        <f t="shared" si="112"/>
        <v/>
      </c>
      <c r="H57" s="1" t="str">
        <f t="shared" si="113"/>
        <v/>
      </c>
      <c r="I57" s="1" t="str">
        <f t="shared" si="114"/>
        <v/>
      </c>
      <c r="J57" s="1" t="str">
        <f t="shared" si="115"/>
        <v/>
      </c>
      <c r="K57" s="1" t="str">
        <f t="shared" si="116"/>
        <v/>
      </c>
      <c r="L57" s="1" t="str">
        <f t="shared" si="117"/>
        <v/>
      </c>
      <c r="M57" s="1" t="str">
        <f t="shared" si="118"/>
        <v/>
      </c>
      <c r="N57" s="1" t="str">
        <f t="shared" si="119"/>
        <v/>
      </c>
      <c r="O57" s="1" t="str">
        <f t="shared" si="120"/>
        <v/>
      </c>
      <c r="P57" s="1" t="str">
        <f t="shared" si="121"/>
        <v/>
      </c>
      <c r="Q57" s="1" t="str">
        <f t="shared" si="122"/>
        <v/>
      </c>
      <c r="R57" s="1" t="str">
        <f t="shared" si="123"/>
        <v/>
      </c>
      <c r="S57" s="1" t="str">
        <f t="shared" si="124"/>
        <v/>
      </c>
      <c r="T57" s="1" t="str">
        <f t="shared" si="125"/>
        <v/>
      </c>
      <c r="U57" s="1" t="str">
        <f t="shared" si="126"/>
        <v/>
      </c>
      <c r="V57" s="1" t="str">
        <f t="shared" si="127"/>
        <v/>
      </c>
      <c r="W57" s="1" t="str">
        <f t="shared" si="128"/>
        <v/>
      </c>
      <c r="X57" s="1" t="str">
        <f t="shared" si="129"/>
        <v/>
      </c>
      <c r="Y57" s="1" t="str">
        <f t="shared" si="130"/>
        <v/>
      </c>
      <c r="Z57" s="1" t="str">
        <f t="shared" si="131"/>
        <v/>
      </c>
      <c r="AA57" s="1" t="str">
        <f t="shared" si="132"/>
        <v/>
      </c>
      <c r="AB57" s="1" t="str">
        <f t="shared" si="133"/>
        <v/>
      </c>
      <c r="AC57" s="1" t="str">
        <f t="shared" si="134"/>
        <v/>
      </c>
      <c r="AD57" s="1" t="str">
        <f t="shared" si="135"/>
        <v/>
      </c>
      <c r="AE57" s="1" t="str">
        <f t="shared" si="136"/>
        <v/>
      </c>
      <c r="AF57" s="1" t="str">
        <f t="shared" si="137"/>
        <v>Table 1061/1062: TPR data,</v>
      </c>
      <c r="AG57" s="1" t="str">
        <f t="shared" si="138"/>
        <v/>
      </c>
      <c r="AH57" s="1" t="str">
        <f t="shared" si="139"/>
        <v/>
      </c>
      <c r="AI57" s="1" t="str">
        <f t="shared" si="140"/>
        <v/>
      </c>
      <c r="AJ57" s="1" t="str">
        <f t="shared" si="141"/>
        <v/>
      </c>
      <c r="AK57" s="1" t="str">
        <f t="shared" si="142"/>
        <v>Table 1069: Peaking probabailities,</v>
      </c>
      <c r="AL57" s="1" t="str">
        <f t="shared" si="143"/>
        <v/>
      </c>
      <c r="AM57" s="1" t="str">
        <f t="shared" si="144"/>
        <v/>
      </c>
      <c r="AN57" s="1" t="str">
        <f t="shared" si="145"/>
        <v/>
      </c>
      <c r="AO57" s="1" t="str">
        <f t="shared" si="146"/>
        <v/>
      </c>
      <c r="AP57" s="1" t="str">
        <f t="shared" si="147"/>
        <v>Table 1076: allowed revenue,</v>
      </c>
      <c r="AQ57" s="1" t="str">
        <f t="shared" si="148"/>
        <v/>
      </c>
      <c r="AU57" s="1" t="str">
        <f t="shared" si="149"/>
        <v>Table 1061/1062: TPR data,Table 1076: allowed revenue,</v>
      </c>
      <c r="AV57" s="1" t="str">
        <f t="shared" si="150"/>
        <v>Table 1069: Peaking probabailities,</v>
      </c>
      <c r="AW57" s="1" t="str">
        <f t="shared" si="151"/>
        <v>Gone up mainly due to Table 1061/1062: TPR data,Table 1076: allowed revenue,</v>
      </c>
      <c r="AX57" s="1" t="str">
        <f t="shared" si="152"/>
        <v>Gone down mainly due to Table 1069: Peaking probabailities,</v>
      </c>
      <c r="AY57" s="1" t="str">
        <f t="shared" si="153"/>
        <v>Gone up mainly due to Table 1061/1062: TPR data,Table 1076: allowed revenue,</v>
      </c>
      <c r="AZ57" s="1" t="str">
        <f t="shared" si="154"/>
        <v>Gone down mainly due to Table 1069: Peaking probabailities,</v>
      </c>
    </row>
    <row r="58" spans="2:52" x14ac:dyDescent="0.25">
      <c r="B58" s="1" t="str">
        <f t="shared" si="108"/>
        <v>LV Medium Non-Domestic</v>
      </c>
      <c r="D58" s="1" t="str">
        <f t="shared" si="109"/>
        <v/>
      </c>
      <c r="E58" s="1" t="str">
        <f t="shared" si="110"/>
        <v/>
      </c>
      <c r="F58" s="1" t="str">
        <f t="shared" si="111"/>
        <v/>
      </c>
      <c r="G58" s="1" t="str">
        <f t="shared" si="112"/>
        <v/>
      </c>
      <c r="H58" s="1" t="str">
        <f t="shared" si="113"/>
        <v/>
      </c>
      <c r="I58" s="1" t="str">
        <f t="shared" si="114"/>
        <v/>
      </c>
      <c r="J58" s="1" t="str">
        <f t="shared" si="115"/>
        <v/>
      </c>
      <c r="K58" s="1" t="str">
        <f t="shared" si="116"/>
        <v/>
      </c>
      <c r="L58" s="1" t="str">
        <f t="shared" si="117"/>
        <v/>
      </c>
      <c r="M58" s="1" t="str">
        <f t="shared" si="118"/>
        <v/>
      </c>
      <c r="N58" s="1" t="str">
        <f t="shared" si="119"/>
        <v/>
      </c>
      <c r="O58" s="1" t="str">
        <f t="shared" si="120"/>
        <v/>
      </c>
      <c r="P58" s="1" t="str">
        <f t="shared" si="121"/>
        <v/>
      </c>
      <c r="Q58" s="1" t="str">
        <f t="shared" si="122"/>
        <v/>
      </c>
      <c r="R58" s="1" t="str">
        <f t="shared" si="123"/>
        <v/>
      </c>
      <c r="S58" s="1" t="str">
        <f t="shared" si="124"/>
        <v/>
      </c>
      <c r="T58" s="1" t="str">
        <f t="shared" si="125"/>
        <v/>
      </c>
      <c r="U58" s="1" t="str">
        <f t="shared" si="126"/>
        <v/>
      </c>
      <c r="V58" s="1" t="str">
        <f t="shared" si="127"/>
        <v/>
      </c>
      <c r="W58" s="1" t="str">
        <f t="shared" si="128"/>
        <v/>
      </c>
      <c r="X58" s="1" t="str">
        <f t="shared" si="129"/>
        <v/>
      </c>
      <c r="Y58" s="1" t="str">
        <f t="shared" si="130"/>
        <v/>
      </c>
      <c r="Z58" s="1" t="str">
        <f t="shared" si="131"/>
        <v/>
      </c>
      <c r="AA58" s="1" t="str">
        <f t="shared" si="132"/>
        <v/>
      </c>
      <c r="AB58" s="1" t="str">
        <f t="shared" si="133"/>
        <v/>
      </c>
      <c r="AC58" s="1" t="str">
        <f t="shared" si="134"/>
        <v/>
      </c>
      <c r="AD58" s="1" t="str">
        <f t="shared" si="135"/>
        <v/>
      </c>
      <c r="AE58" s="1" t="str">
        <f t="shared" si="136"/>
        <v/>
      </c>
      <c r="AF58" s="1" t="str">
        <f t="shared" si="137"/>
        <v/>
      </c>
      <c r="AG58" s="1" t="str">
        <f t="shared" si="138"/>
        <v/>
      </c>
      <c r="AH58" s="1" t="str">
        <f t="shared" si="139"/>
        <v/>
      </c>
      <c r="AI58" s="1" t="str">
        <f t="shared" si="140"/>
        <v/>
      </c>
      <c r="AJ58" s="1" t="str">
        <f t="shared" si="141"/>
        <v/>
      </c>
      <c r="AK58" s="1" t="str">
        <f t="shared" si="142"/>
        <v/>
      </c>
      <c r="AL58" s="1" t="str">
        <f t="shared" si="143"/>
        <v/>
      </c>
      <c r="AM58" s="1" t="str">
        <f t="shared" si="144"/>
        <v/>
      </c>
      <c r="AN58" s="1" t="str">
        <f t="shared" si="145"/>
        <v/>
      </c>
      <c r="AO58" s="1" t="str">
        <f t="shared" si="146"/>
        <v/>
      </c>
      <c r="AP58" s="1" t="str">
        <f t="shared" si="147"/>
        <v>Table 1076: allowed revenue,</v>
      </c>
      <c r="AQ58" s="1" t="str">
        <f t="shared" si="148"/>
        <v/>
      </c>
      <c r="AU58" s="1" t="str">
        <f t="shared" si="149"/>
        <v>Table 1076: allowed revenue,</v>
      </c>
      <c r="AV58" s="1" t="str">
        <f t="shared" si="150"/>
        <v/>
      </c>
      <c r="AW58" s="1" t="str">
        <f t="shared" si="151"/>
        <v>Gone up mainly due to Table 1076: allowed revenue,</v>
      </c>
      <c r="AX58" s="1" t="str">
        <f t="shared" si="152"/>
        <v>No factors contributing to greater than 2% downward change.</v>
      </c>
      <c r="AY58" s="1" t="str">
        <f t="shared" si="153"/>
        <v>Gone up mainly due to Table 1076: allowed revenue,</v>
      </c>
      <c r="AZ58" s="1" t="str">
        <f t="shared" si="154"/>
        <v xml:space="preserve">Gone down mainly due to </v>
      </c>
    </row>
    <row r="59" spans="2:52" x14ac:dyDescent="0.25">
      <c r="B59" s="1" t="str">
        <f t="shared" si="108"/>
        <v>LV Sub Medium Non-Domestic</v>
      </c>
      <c r="D59" s="1" t="str">
        <f t="shared" si="109"/>
        <v/>
      </c>
      <c r="E59" s="1" t="str">
        <f t="shared" si="110"/>
        <v/>
      </c>
      <c r="F59" s="1" t="str">
        <f t="shared" si="111"/>
        <v/>
      </c>
      <c r="G59" s="1" t="str">
        <f t="shared" si="112"/>
        <v/>
      </c>
      <c r="H59" s="1" t="str">
        <f t="shared" si="113"/>
        <v/>
      </c>
      <c r="I59" s="1" t="str">
        <f t="shared" si="114"/>
        <v/>
      </c>
      <c r="J59" s="1" t="str">
        <f t="shared" si="115"/>
        <v/>
      </c>
      <c r="K59" s="1" t="str">
        <f t="shared" si="116"/>
        <v/>
      </c>
      <c r="L59" s="1" t="str">
        <f t="shared" si="117"/>
        <v/>
      </c>
      <c r="M59" s="1" t="str">
        <f t="shared" si="118"/>
        <v/>
      </c>
      <c r="N59" s="1" t="str">
        <f t="shared" si="119"/>
        <v/>
      </c>
      <c r="O59" s="1" t="str">
        <f t="shared" si="120"/>
        <v/>
      </c>
      <c r="P59" s="1" t="str">
        <f t="shared" si="121"/>
        <v/>
      </c>
      <c r="Q59" s="1" t="str">
        <f t="shared" si="122"/>
        <v/>
      </c>
      <c r="R59" s="1" t="str">
        <f t="shared" si="123"/>
        <v/>
      </c>
      <c r="S59" s="1" t="str">
        <f t="shared" si="124"/>
        <v/>
      </c>
      <c r="T59" s="1" t="str">
        <f t="shared" si="125"/>
        <v/>
      </c>
      <c r="U59" s="1" t="str">
        <f t="shared" si="126"/>
        <v/>
      </c>
      <c r="V59" s="1" t="str">
        <f t="shared" si="127"/>
        <v/>
      </c>
      <c r="W59" s="1" t="str">
        <f t="shared" si="128"/>
        <v/>
      </c>
      <c r="X59" s="1" t="str">
        <f t="shared" si="129"/>
        <v/>
      </c>
      <c r="Y59" s="1" t="str">
        <f t="shared" si="130"/>
        <v/>
      </c>
      <c r="Z59" s="1" t="str">
        <f t="shared" si="131"/>
        <v/>
      </c>
      <c r="AA59" s="1" t="str">
        <f t="shared" si="132"/>
        <v/>
      </c>
      <c r="AB59" s="1" t="str">
        <f t="shared" si="133"/>
        <v/>
      </c>
      <c r="AC59" s="1" t="str">
        <f t="shared" si="134"/>
        <v/>
      </c>
      <c r="AD59" s="1" t="str">
        <f t="shared" si="135"/>
        <v/>
      </c>
      <c r="AE59" s="1" t="str">
        <f t="shared" si="136"/>
        <v/>
      </c>
      <c r="AF59" s="1" t="str">
        <f t="shared" si="137"/>
        <v/>
      </c>
      <c r="AG59" s="1" t="str">
        <f t="shared" si="138"/>
        <v/>
      </c>
      <c r="AH59" s="1" t="str">
        <f t="shared" si="139"/>
        <v/>
      </c>
      <c r="AI59" s="1" t="str">
        <f t="shared" si="140"/>
        <v/>
      </c>
      <c r="AJ59" s="1" t="str">
        <f t="shared" si="141"/>
        <v/>
      </c>
      <c r="AK59" s="1" t="str">
        <f t="shared" si="142"/>
        <v/>
      </c>
      <c r="AL59" s="1" t="str">
        <f t="shared" si="143"/>
        <v/>
      </c>
      <c r="AM59" s="1" t="str">
        <f t="shared" si="144"/>
        <v/>
      </c>
      <c r="AN59" s="1" t="str">
        <f t="shared" si="145"/>
        <v/>
      </c>
      <c r="AO59" s="1" t="str">
        <f t="shared" si="146"/>
        <v/>
      </c>
      <c r="AP59" s="1" t="str">
        <f t="shared" si="147"/>
        <v>Table 1076: allowed revenue,</v>
      </c>
      <c r="AQ59" s="1" t="str">
        <f t="shared" si="148"/>
        <v/>
      </c>
      <c r="AU59" s="1" t="str">
        <f t="shared" si="149"/>
        <v>Table 1076: allowed revenue,</v>
      </c>
      <c r="AV59" s="1" t="str">
        <f t="shared" si="150"/>
        <v/>
      </c>
      <c r="AW59" s="1" t="str">
        <f t="shared" si="151"/>
        <v>Gone up mainly due to Table 1076: allowed revenue,</v>
      </c>
      <c r="AX59" s="1" t="str">
        <f t="shared" si="152"/>
        <v>No factors contributing to greater than 2% downward change.</v>
      </c>
      <c r="AY59" s="1" t="str">
        <f t="shared" si="153"/>
        <v>Gone up mainly due to Table 1076: allowed revenue,</v>
      </c>
      <c r="AZ59" s="1" t="str">
        <f t="shared" si="154"/>
        <v xml:space="preserve">Gone down mainly due to </v>
      </c>
    </row>
    <row r="60" spans="2:52" x14ac:dyDescent="0.25">
      <c r="B60" s="1" t="str">
        <f t="shared" si="108"/>
        <v>HV Medium Non-Domestic</v>
      </c>
      <c r="D60" s="1" t="str">
        <f t="shared" si="109"/>
        <v/>
      </c>
      <c r="E60" s="1" t="str">
        <f t="shared" si="110"/>
        <v/>
      </c>
      <c r="F60" s="1" t="str">
        <f t="shared" si="111"/>
        <v/>
      </c>
      <c r="G60" s="1" t="str">
        <f t="shared" si="112"/>
        <v/>
      </c>
      <c r="H60" s="1" t="str">
        <f t="shared" si="113"/>
        <v/>
      </c>
      <c r="I60" s="1" t="str">
        <f t="shared" si="114"/>
        <v/>
      </c>
      <c r="J60" s="1" t="str">
        <f t="shared" si="115"/>
        <v/>
      </c>
      <c r="K60" s="1" t="str">
        <f t="shared" si="116"/>
        <v/>
      </c>
      <c r="L60" s="1" t="str">
        <f t="shared" si="117"/>
        <v/>
      </c>
      <c r="M60" s="1" t="str">
        <f t="shared" si="118"/>
        <v/>
      </c>
      <c r="N60" s="1" t="str">
        <f t="shared" si="119"/>
        <v/>
      </c>
      <c r="O60" s="1" t="str">
        <f t="shared" si="120"/>
        <v/>
      </c>
      <c r="P60" s="1" t="str">
        <f t="shared" si="121"/>
        <v/>
      </c>
      <c r="Q60" s="1" t="str">
        <f t="shared" si="122"/>
        <v>Table 1022 - 1028: service model inputs,</v>
      </c>
      <c r="R60" s="1" t="str">
        <f t="shared" si="123"/>
        <v/>
      </c>
      <c r="S60" s="1" t="str">
        <f t="shared" si="124"/>
        <v/>
      </c>
      <c r="T60" s="1" t="str">
        <f t="shared" si="125"/>
        <v/>
      </c>
      <c r="U60" s="1" t="str">
        <f t="shared" si="126"/>
        <v/>
      </c>
      <c r="V60" s="1" t="str">
        <f t="shared" si="127"/>
        <v>Table 1041: load characteristics (Load Factor),</v>
      </c>
      <c r="W60" s="1" t="str">
        <f t="shared" si="128"/>
        <v/>
      </c>
      <c r="X60" s="1" t="str">
        <f t="shared" si="129"/>
        <v>Table 1041: load characteristics (Coincidence Factor),</v>
      </c>
      <c r="Y60" s="1" t="str">
        <f t="shared" si="130"/>
        <v/>
      </c>
      <c r="Z60" s="1" t="str">
        <f t="shared" si="131"/>
        <v/>
      </c>
      <c r="AA60" s="1" t="str">
        <f t="shared" si="132"/>
        <v/>
      </c>
      <c r="AB60" s="1" t="str">
        <f t="shared" si="133"/>
        <v/>
      </c>
      <c r="AC60" s="1" t="str">
        <f t="shared" si="134"/>
        <v/>
      </c>
      <c r="AD60" s="1" t="str">
        <f t="shared" si="135"/>
        <v/>
      </c>
      <c r="AE60" s="1" t="str">
        <f t="shared" si="136"/>
        <v/>
      </c>
      <c r="AF60" s="1" t="str">
        <f t="shared" si="137"/>
        <v/>
      </c>
      <c r="AG60" s="1" t="str">
        <f t="shared" si="138"/>
        <v/>
      </c>
      <c r="AH60" s="1" t="str">
        <f t="shared" si="139"/>
        <v/>
      </c>
      <c r="AI60" s="1" t="str">
        <f t="shared" si="140"/>
        <v/>
      </c>
      <c r="AJ60" s="1" t="str">
        <f t="shared" si="141"/>
        <v/>
      </c>
      <c r="AK60" s="1" t="str">
        <f t="shared" si="142"/>
        <v/>
      </c>
      <c r="AL60" s="1" t="str">
        <f t="shared" si="143"/>
        <v/>
      </c>
      <c r="AM60" s="1" t="str">
        <f t="shared" si="144"/>
        <v/>
      </c>
      <c r="AN60" s="1" t="str">
        <f t="shared" si="145"/>
        <v>Table 1053: volumes and mpans etc forecast,</v>
      </c>
      <c r="AO60" s="1" t="str">
        <f t="shared" si="146"/>
        <v/>
      </c>
      <c r="AP60" s="1" t="str">
        <f t="shared" si="147"/>
        <v>Table 1076: allowed revenue,</v>
      </c>
      <c r="AQ60" s="1" t="str">
        <f t="shared" si="148"/>
        <v/>
      </c>
      <c r="AU60" s="1" t="str">
        <f t="shared" si="149"/>
        <v>Table 1041: load characteristics (Load Factor),Table 1041: load characteristics (Coincidence Factor),Table 1053: volumes and mpans etc forecast,Table 1076: allowed revenue,</v>
      </c>
      <c r="AV60" s="1" t="str">
        <f t="shared" si="150"/>
        <v>Table 1022 - 1028: service model inputs,</v>
      </c>
      <c r="AW60" s="1" t="str">
        <f t="shared" si="151"/>
        <v>Gone up mainly due to Table 1041: load characteristics (Load Factor),Table 1041: load characteristics (Coincidence Factor),Table 1053: volumes and mpans etc forecast,Table 1076: allowed revenue,</v>
      </c>
      <c r="AX60" s="1" t="str">
        <f t="shared" si="152"/>
        <v>Gone down mainly due to Table 1022 - 1028: service model inputs,</v>
      </c>
      <c r="AY60" s="1" t="str">
        <f t="shared" si="153"/>
        <v>Gone up mainly due to Table 1041: load characteristics (Load Factor),Table 1041: load characteristics (Coincidence Factor),Table 1053: volumes and mpans etc forecast,Table 1076: allowed revenue,</v>
      </c>
      <c r="AZ60" s="1" t="str">
        <f t="shared" si="154"/>
        <v>Gone down mainly due to Table 1022 - 1028: service model inputs,</v>
      </c>
    </row>
    <row r="61" spans="2:52" x14ac:dyDescent="0.25">
      <c r="B61" s="1" t="str">
        <f t="shared" si="108"/>
        <v>LV HH Metered</v>
      </c>
      <c r="D61" s="1" t="str">
        <f t="shared" si="109"/>
        <v/>
      </c>
      <c r="E61" s="1" t="str">
        <f t="shared" si="110"/>
        <v/>
      </c>
      <c r="F61" s="1" t="str">
        <f t="shared" si="111"/>
        <v/>
      </c>
      <c r="G61" s="1" t="str">
        <f t="shared" si="112"/>
        <v/>
      </c>
      <c r="H61" s="1" t="str">
        <f t="shared" si="113"/>
        <v/>
      </c>
      <c r="I61" s="1" t="str">
        <f t="shared" si="114"/>
        <v/>
      </c>
      <c r="J61" s="1" t="str">
        <f t="shared" si="115"/>
        <v/>
      </c>
      <c r="K61" s="1" t="str">
        <f t="shared" si="116"/>
        <v/>
      </c>
      <c r="L61" s="1" t="str">
        <f t="shared" si="117"/>
        <v/>
      </c>
      <c r="M61" s="1" t="str">
        <f t="shared" si="118"/>
        <v/>
      </c>
      <c r="N61" s="1" t="str">
        <f t="shared" si="119"/>
        <v/>
      </c>
      <c r="O61" s="1" t="str">
        <f t="shared" si="120"/>
        <v/>
      </c>
      <c r="P61" s="1" t="str">
        <f t="shared" si="121"/>
        <v/>
      </c>
      <c r="Q61" s="1" t="str">
        <f t="shared" si="122"/>
        <v/>
      </c>
      <c r="R61" s="1" t="str">
        <f t="shared" si="123"/>
        <v/>
      </c>
      <c r="S61" s="1" t="str">
        <f t="shared" si="124"/>
        <v/>
      </c>
      <c r="T61" s="1" t="str">
        <f t="shared" si="125"/>
        <v/>
      </c>
      <c r="U61" s="1" t="str">
        <f t="shared" si="126"/>
        <v/>
      </c>
      <c r="V61" s="1" t="str">
        <f t="shared" si="127"/>
        <v/>
      </c>
      <c r="W61" s="1" t="str">
        <f t="shared" si="128"/>
        <v/>
      </c>
      <c r="X61" s="1" t="str">
        <f t="shared" si="129"/>
        <v/>
      </c>
      <c r="Y61" s="1" t="str">
        <f t="shared" si="130"/>
        <v/>
      </c>
      <c r="Z61" s="1" t="str">
        <f t="shared" si="131"/>
        <v/>
      </c>
      <c r="AA61" s="1" t="str">
        <f t="shared" si="132"/>
        <v/>
      </c>
      <c r="AB61" s="1" t="str">
        <f t="shared" si="133"/>
        <v/>
      </c>
      <c r="AC61" s="1" t="str">
        <f t="shared" si="134"/>
        <v/>
      </c>
      <c r="AD61" s="1" t="str">
        <f t="shared" si="135"/>
        <v/>
      </c>
      <c r="AE61" s="1" t="str">
        <f t="shared" si="136"/>
        <v/>
      </c>
      <c r="AF61" s="1" t="str">
        <f t="shared" si="137"/>
        <v/>
      </c>
      <c r="AG61" s="1" t="str">
        <f t="shared" si="138"/>
        <v/>
      </c>
      <c r="AH61" s="1" t="str">
        <f t="shared" si="139"/>
        <v/>
      </c>
      <c r="AI61" s="1" t="str">
        <f t="shared" si="140"/>
        <v/>
      </c>
      <c r="AJ61" s="1" t="str">
        <f t="shared" si="141"/>
        <v/>
      </c>
      <c r="AK61" s="1" t="str">
        <f t="shared" si="142"/>
        <v/>
      </c>
      <c r="AL61" s="1" t="str">
        <f t="shared" si="143"/>
        <v/>
      </c>
      <c r="AM61" s="1" t="str">
        <f t="shared" si="144"/>
        <v/>
      </c>
      <c r="AN61" s="1" t="str">
        <f t="shared" si="145"/>
        <v/>
      </c>
      <c r="AO61" s="1" t="str">
        <f t="shared" si="146"/>
        <v/>
      </c>
      <c r="AP61" s="1" t="str">
        <f t="shared" si="147"/>
        <v>Table 1076: allowed revenue,</v>
      </c>
      <c r="AQ61" s="1" t="str">
        <f t="shared" si="148"/>
        <v/>
      </c>
      <c r="AU61" s="1" t="str">
        <f t="shared" si="149"/>
        <v>Table 1076: allowed revenue,</v>
      </c>
      <c r="AV61" s="1" t="str">
        <f t="shared" si="150"/>
        <v/>
      </c>
      <c r="AW61" s="1" t="str">
        <f t="shared" si="151"/>
        <v>Gone up mainly due to Table 1076: allowed revenue,</v>
      </c>
      <c r="AX61" s="1" t="str">
        <f t="shared" si="152"/>
        <v>No factors contributing to greater than 2% downward change.</v>
      </c>
      <c r="AY61" s="1" t="str">
        <f t="shared" si="153"/>
        <v>Gone up mainly due to Table 1076: allowed revenue,</v>
      </c>
      <c r="AZ61" s="1" t="str">
        <f t="shared" si="154"/>
        <v xml:space="preserve">Gone down mainly due to </v>
      </c>
    </row>
    <row r="62" spans="2:52" x14ac:dyDescent="0.25">
      <c r="B62" s="1" t="str">
        <f t="shared" si="108"/>
        <v>LV Sub HH Metered</v>
      </c>
      <c r="D62" s="1" t="str">
        <f t="shared" si="109"/>
        <v/>
      </c>
      <c r="E62" s="1" t="str">
        <f t="shared" si="110"/>
        <v/>
      </c>
      <c r="F62" s="1" t="str">
        <f t="shared" si="111"/>
        <v/>
      </c>
      <c r="G62" s="1" t="str">
        <f t="shared" si="112"/>
        <v/>
      </c>
      <c r="H62" s="1" t="str">
        <f t="shared" si="113"/>
        <v/>
      </c>
      <c r="I62" s="1" t="str">
        <f t="shared" si="114"/>
        <v/>
      </c>
      <c r="J62" s="1" t="str">
        <f t="shared" si="115"/>
        <v/>
      </c>
      <c r="K62" s="1" t="str">
        <f t="shared" si="116"/>
        <v/>
      </c>
      <c r="L62" s="1" t="str">
        <f t="shared" si="117"/>
        <v/>
      </c>
      <c r="M62" s="1" t="str">
        <f t="shared" si="118"/>
        <v/>
      </c>
      <c r="N62" s="1" t="str">
        <f t="shared" si="119"/>
        <v/>
      </c>
      <c r="O62" s="1" t="str">
        <f t="shared" si="120"/>
        <v/>
      </c>
      <c r="P62" s="1" t="str">
        <f t="shared" si="121"/>
        <v/>
      </c>
      <c r="Q62" s="1" t="str">
        <f t="shared" si="122"/>
        <v/>
      </c>
      <c r="R62" s="1" t="str">
        <f t="shared" si="123"/>
        <v/>
      </c>
      <c r="S62" s="1" t="str">
        <f t="shared" si="124"/>
        <v/>
      </c>
      <c r="T62" s="1" t="str">
        <f t="shared" si="125"/>
        <v/>
      </c>
      <c r="U62" s="1" t="str">
        <f t="shared" si="126"/>
        <v/>
      </c>
      <c r="V62" s="1" t="str">
        <f t="shared" si="127"/>
        <v/>
      </c>
      <c r="W62" s="1" t="str">
        <f t="shared" si="128"/>
        <v/>
      </c>
      <c r="X62" s="1" t="str">
        <f t="shared" si="129"/>
        <v/>
      </c>
      <c r="Y62" s="1" t="str">
        <f t="shared" si="130"/>
        <v/>
      </c>
      <c r="Z62" s="1" t="str">
        <f t="shared" si="131"/>
        <v/>
      </c>
      <c r="AA62" s="1" t="str">
        <f t="shared" si="132"/>
        <v/>
      </c>
      <c r="AB62" s="1" t="str">
        <f t="shared" si="133"/>
        <v/>
      </c>
      <c r="AC62" s="1" t="str">
        <f t="shared" si="134"/>
        <v/>
      </c>
      <c r="AD62" s="1" t="str">
        <f t="shared" si="135"/>
        <v/>
      </c>
      <c r="AE62" s="1" t="str">
        <f t="shared" si="136"/>
        <v/>
      </c>
      <c r="AF62" s="1" t="str">
        <f t="shared" si="137"/>
        <v/>
      </c>
      <c r="AG62" s="1" t="str">
        <f t="shared" si="138"/>
        <v/>
      </c>
      <c r="AH62" s="1" t="str">
        <f t="shared" si="139"/>
        <v/>
      </c>
      <c r="AI62" s="1" t="str">
        <f t="shared" si="140"/>
        <v/>
      </c>
      <c r="AJ62" s="1" t="str">
        <f t="shared" si="141"/>
        <v/>
      </c>
      <c r="AK62" s="1" t="str">
        <f t="shared" si="142"/>
        <v/>
      </c>
      <c r="AL62" s="1" t="str">
        <f t="shared" si="143"/>
        <v/>
      </c>
      <c r="AM62" s="1" t="str">
        <f t="shared" si="144"/>
        <v/>
      </c>
      <c r="AN62" s="1" t="str">
        <f t="shared" si="145"/>
        <v>Table 1053: volumes and mpans etc forecast,</v>
      </c>
      <c r="AO62" s="1" t="str">
        <f t="shared" si="146"/>
        <v/>
      </c>
      <c r="AP62" s="1" t="str">
        <f t="shared" si="147"/>
        <v>Table 1076: allowed revenue,</v>
      </c>
      <c r="AQ62" s="1" t="str">
        <f t="shared" si="148"/>
        <v/>
      </c>
      <c r="AU62" s="1" t="str">
        <f t="shared" si="149"/>
        <v>Table 1053: volumes and mpans etc forecast,Table 1076: allowed revenue,</v>
      </c>
      <c r="AV62" s="1" t="str">
        <f t="shared" si="150"/>
        <v/>
      </c>
      <c r="AW62" s="1" t="str">
        <f t="shared" si="151"/>
        <v>Gone up mainly due to Table 1053: volumes and mpans etc forecast,Table 1076: allowed revenue,</v>
      </c>
      <c r="AX62" s="1" t="str">
        <f t="shared" si="152"/>
        <v>No factors contributing to greater than 2% downward change.</v>
      </c>
      <c r="AY62" s="1" t="str">
        <f t="shared" si="153"/>
        <v>Gone up mainly due to Table 1053: volumes and mpans etc forecast,Table 1076: allowed revenue,</v>
      </c>
      <c r="AZ62" s="1" t="str">
        <f t="shared" si="154"/>
        <v xml:space="preserve">Gone down mainly due to </v>
      </c>
    </row>
    <row r="63" spans="2:52" x14ac:dyDescent="0.25">
      <c r="B63" s="1" t="str">
        <f t="shared" si="108"/>
        <v>HV HH Metered</v>
      </c>
      <c r="D63" s="1" t="str">
        <f t="shared" si="109"/>
        <v/>
      </c>
      <c r="E63" s="1" t="str">
        <f t="shared" si="110"/>
        <v/>
      </c>
      <c r="F63" s="1" t="str">
        <f t="shared" si="111"/>
        <v/>
      </c>
      <c r="G63" s="1" t="str">
        <f t="shared" si="112"/>
        <v/>
      </c>
      <c r="H63" s="1" t="str">
        <f t="shared" si="113"/>
        <v/>
      </c>
      <c r="I63" s="1" t="str">
        <f t="shared" si="114"/>
        <v/>
      </c>
      <c r="J63" s="1" t="str">
        <f t="shared" si="115"/>
        <v/>
      </c>
      <c r="K63" s="1" t="str">
        <f t="shared" si="116"/>
        <v/>
      </c>
      <c r="L63" s="1" t="str">
        <f t="shared" si="117"/>
        <v/>
      </c>
      <c r="M63" s="1" t="str">
        <f t="shared" si="118"/>
        <v/>
      </c>
      <c r="N63" s="1" t="str">
        <f t="shared" si="119"/>
        <v/>
      </c>
      <c r="O63" s="1" t="str">
        <f t="shared" si="120"/>
        <v/>
      </c>
      <c r="P63" s="1" t="str">
        <f t="shared" si="121"/>
        <v/>
      </c>
      <c r="Q63" s="1" t="str">
        <f t="shared" si="122"/>
        <v/>
      </c>
      <c r="R63" s="1" t="str">
        <f t="shared" si="123"/>
        <v/>
      </c>
      <c r="S63" s="1" t="str">
        <f t="shared" si="124"/>
        <v/>
      </c>
      <c r="T63" s="1" t="str">
        <f t="shared" si="125"/>
        <v/>
      </c>
      <c r="U63" s="1" t="str">
        <f t="shared" si="126"/>
        <v/>
      </c>
      <c r="V63" s="1" t="str">
        <f t="shared" si="127"/>
        <v/>
      </c>
      <c r="W63" s="1" t="str">
        <f t="shared" si="128"/>
        <v/>
      </c>
      <c r="X63" s="1" t="str">
        <f t="shared" si="129"/>
        <v/>
      </c>
      <c r="Y63" s="1" t="str">
        <f t="shared" si="130"/>
        <v/>
      </c>
      <c r="Z63" s="1" t="str">
        <f t="shared" si="131"/>
        <v/>
      </c>
      <c r="AA63" s="1" t="str">
        <f t="shared" si="132"/>
        <v/>
      </c>
      <c r="AB63" s="1" t="str">
        <f t="shared" si="133"/>
        <v/>
      </c>
      <c r="AC63" s="1" t="str">
        <f t="shared" si="134"/>
        <v/>
      </c>
      <c r="AD63" s="1" t="str">
        <f t="shared" si="135"/>
        <v/>
      </c>
      <c r="AE63" s="1" t="str">
        <f t="shared" si="136"/>
        <v/>
      </c>
      <c r="AF63" s="1" t="str">
        <f t="shared" si="137"/>
        <v/>
      </c>
      <c r="AG63" s="1" t="str">
        <f t="shared" si="138"/>
        <v/>
      </c>
      <c r="AH63" s="1" t="str">
        <f t="shared" si="139"/>
        <v/>
      </c>
      <c r="AI63" s="1" t="str">
        <f t="shared" si="140"/>
        <v/>
      </c>
      <c r="AJ63" s="1" t="str">
        <f t="shared" si="141"/>
        <v/>
      </c>
      <c r="AK63" s="1" t="str">
        <f t="shared" si="142"/>
        <v/>
      </c>
      <c r="AL63" s="1" t="str">
        <f t="shared" si="143"/>
        <v/>
      </c>
      <c r="AM63" s="1" t="str">
        <f t="shared" si="144"/>
        <v/>
      </c>
      <c r="AN63" s="1" t="str">
        <f t="shared" si="145"/>
        <v/>
      </c>
      <c r="AO63" s="1" t="str">
        <f t="shared" si="146"/>
        <v/>
      </c>
      <c r="AP63" s="1" t="str">
        <f t="shared" si="147"/>
        <v>Table 1076: allowed revenue,</v>
      </c>
      <c r="AQ63" s="1" t="str">
        <f t="shared" si="148"/>
        <v/>
      </c>
      <c r="AU63" s="1" t="str">
        <f t="shared" si="149"/>
        <v>Table 1076: allowed revenue,</v>
      </c>
      <c r="AV63" s="1" t="str">
        <f t="shared" si="150"/>
        <v/>
      </c>
      <c r="AW63" s="1" t="str">
        <f t="shared" si="151"/>
        <v>Gone up mainly due to Table 1076: allowed revenue,</v>
      </c>
      <c r="AX63" s="1" t="str">
        <f t="shared" si="152"/>
        <v>No factors contributing to greater than 2% downward change.</v>
      </c>
      <c r="AY63" s="1" t="str">
        <f t="shared" si="153"/>
        <v>Gone up mainly due to Table 1076: allowed revenue,</v>
      </c>
      <c r="AZ63" s="1" t="str">
        <f t="shared" si="154"/>
        <v xml:space="preserve">Gone down mainly due to </v>
      </c>
    </row>
    <row r="64" spans="2:52" x14ac:dyDescent="0.25">
      <c r="B64" s="1" t="str">
        <f t="shared" si="108"/>
        <v>HV Sub HH Metered</v>
      </c>
      <c r="D64" s="1" t="str">
        <f t="shared" si="109"/>
        <v/>
      </c>
      <c r="E64" s="1" t="str">
        <f t="shared" si="110"/>
        <v/>
      </c>
      <c r="F64" s="1" t="str">
        <f t="shared" si="111"/>
        <v/>
      </c>
      <c r="G64" s="1" t="str">
        <f t="shared" si="112"/>
        <v/>
      </c>
      <c r="H64" s="1" t="str">
        <f t="shared" si="113"/>
        <v/>
      </c>
      <c r="I64" s="1" t="str">
        <f t="shared" si="114"/>
        <v/>
      </c>
      <c r="J64" s="1" t="str">
        <f t="shared" si="115"/>
        <v/>
      </c>
      <c r="K64" s="1" t="str">
        <f t="shared" si="116"/>
        <v/>
      </c>
      <c r="L64" s="1" t="str">
        <f t="shared" si="117"/>
        <v/>
      </c>
      <c r="M64" s="1" t="str">
        <f t="shared" si="118"/>
        <v/>
      </c>
      <c r="N64" s="1" t="str">
        <f t="shared" si="119"/>
        <v/>
      </c>
      <c r="O64" s="1" t="str">
        <f t="shared" si="120"/>
        <v/>
      </c>
      <c r="P64" s="1" t="str">
        <f t="shared" si="121"/>
        <v/>
      </c>
      <c r="Q64" s="1" t="str">
        <f t="shared" si="122"/>
        <v/>
      </c>
      <c r="R64" s="1" t="str">
        <f t="shared" si="123"/>
        <v/>
      </c>
      <c r="S64" s="1" t="str">
        <f t="shared" si="124"/>
        <v/>
      </c>
      <c r="T64" s="1" t="str">
        <f t="shared" si="125"/>
        <v/>
      </c>
      <c r="U64" s="1" t="str">
        <f t="shared" si="126"/>
        <v/>
      </c>
      <c r="V64" s="1" t="str">
        <f t="shared" si="127"/>
        <v/>
      </c>
      <c r="W64" s="1" t="str">
        <f t="shared" si="128"/>
        <v/>
      </c>
      <c r="X64" s="1" t="str">
        <f t="shared" si="129"/>
        <v/>
      </c>
      <c r="Y64" s="1" t="str">
        <f t="shared" si="130"/>
        <v/>
      </c>
      <c r="Z64" s="1" t="str">
        <f t="shared" si="131"/>
        <v/>
      </c>
      <c r="AA64" s="1" t="str">
        <f t="shared" si="132"/>
        <v/>
      </c>
      <c r="AB64" s="1" t="str">
        <f t="shared" si="133"/>
        <v/>
      </c>
      <c r="AC64" s="1" t="str">
        <f t="shared" si="134"/>
        <v/>
      </c>
      <c r="AD64" s="1" t="str">
        <f t="shared" si="135"/>
        <v/>
      </c>
      <c r="AE64" s="1" t="str">
        <f t="shared" si="136"/>
        <v/>
      </c>
      <c r="AF64" s="1" t="str">
        <f t="shared" si="137"/>
        <v/>
      </c>
      <c r="AG64" s="1" t="str">
        <f t="shared" si="138"/>
        <v/>
      </c>
      <c r="AH64" s="1" t="str">
        <f t="shared" si="139"/>
        <v/>
      </c>
      <c r="AI64" s="1" t="str">
        <f t="shared" si="140"/>
        <v/>
      </c>
      <c r="AJ64" s="1" t="str">
        <f t="shared" si="141"/>
        <v/>
      </c>
      <c r="AK64" s="1" t="str">
        <f t="shared" si="142"/>
        <v/>
      </c>
      <c r="AL64" s="1" t="str">
        <f t="shared" si="143"/>
        <v/>
      </c>
      <c r="AM64" s="1" t="str">
        <f t="shared" si="144"/>
        <v/>
      </c>
      <c r="AN64" s="1" t="str">
        <f t="shared" si="145"/>
        <v/>
      </c>
      <c r="AO64" s="1" t="str">
        <f t="shared" si="146"/>
        <v/>
      </c>
      <c r="AP64" s="1" t="str">
        <f t="shared" si="147"/>
        <v/>
      </c>
      <c r="AQ64" s="1" t="str">
        <f t="shared" si="148"/>
        <v/>
      </c>
      <c r="AU64" s="1" t="str">
        <f t="shared" si="149"/>
        <v/>
      </c>
      <c r="AV64" s="1" t="str">
        <f t="shared" si="150"/>
        <v/>
      </c>
      <c r="AW64" s="1" t="str">
        <f t="shared" si="151"/>
        <v>No factors contributing to greater than 2% upward change.</v>
      </c>
      <c r="AX64" s="1" t="str">
        <f t="shared" si="152"/>
        <v>No factors contributing to greater than 2% downward change.</v>
      </c>
      <c r="AY64" s="1" t="str">
        <f t="shared" si="153"/>
        <v xml:space="preserve">Gone up mainly due to </v>
      </c>
      <c r="AZ64" s="1" t="str">
        <f t="shared" si="154"/>
        <v xml:space="preserve">Gone down mainly due to </v>
      </c>
    </row>
    <row r="65" spans="2:52" x14ac:dyDescent="0.25">
      <c r="B65" s="1" t="str">
        <f t="shared" si="108"/>
        <v>NHH UMS category A</v>
      </c>
      <c r="D65" s="1" t="str">
        <f t="shared" si="109"/>
        <v/>
      </c>
      <c r="E65" s="1" t="str">
        <f t="shared" si="110"/>
        <v/>
      </c>
      <c r="F65" s="1" t="str">
        <f t="shared" si="111"/>
        <v/>
      </c>
      <c r="G65" s="1" t="str">
        <f t="shared" si="112"/>
        <v/>
      </c>
      <c r="H65" s="1" t="str">
        <f t="shared" si="113"/>
        <v/>
      </c>
      <c r="I65" s="1" t="str">
        <f t="shared" si="114"/>
        <v/>
      </c>
      <c r="J65" s="1" t="str">
        <f t="shared" si="115"/>
        <v/>
      </c>
      <c r="K65" s="1" t="str">
        <f t="shared" si="116"/>
        <v/>
      </c>
      <c r="L65" s="1" t="str">
        <f t="shared" si="117"/>
        <v/>
      </c>
      <c r="M65" s="1" t="str">
        <f t="shared" si="118"/>
        <v/>
      </c>
      <c r="N65" s="1" t="str">
        <f t="shared" si="119"/>
        <v/>
      </c>
      <c r="O65" s="1" t="str">
        <f t="shared" si="120"/>
        <v/>
      </c>
      <c r="P65" s="1" t="str">
        <f t="shared" si="121"/>
        <v/>
      </c>
      <c r="Q65" s="1" t="str">
        <f t="shared" si="122"/>
        <v>Table 1022 - 1028: service model inputs,</v>
      </c>
      <c r="R65" s="1" t="str">
        <f t="shared" si="123"/>
        <v/>
      </c>
      <c r="S65" s="1" t="str">
        <f t="shared" si="124"/>
        <v/>
      </c>
      <c r="T65" s="1" t="str">
        <f t="shared" si="125"/>
        <v/>
      </c>
      <c r="U65" s="1" t="str">
        <f t="shared" si="126"/>
        <v/>
      </c>
      <c r="V65" s="1" t="str">
        <f t="shared" si="127"/>
        <v>Table 1041: load characteristics (Load Factor),</v>
      </c>
      <c r="W65" s="1" t="str">
        <f t="shared" si="128"/>
        <v/>
      </c>
      <c r="X65" s="1" t="str">
        <f t="shared" si="129"/>
        <v>Table 1041: load characteristics (Coincidence Factor),</v>
      </c>
      <c r="Y65" s="1" t="str">
        <f t="shared" si="130"/>
        <v/>
      </c>
      <c r="Z65" s="1" t="str">
        <f t="shared" si="131"/>
        <v/>
      </c>
      <c r="AA65" s="1" t="str">
        <f t="shared" si="132"/>
        <v/>
      </c>
      <c r="AB65" s="1" t="str">
        <f t="shared" si="133"/>
        <v/>
      </c>
      <c r="AC65" s="1" t="str">
        <f t="shared" si="134"/>
        <v/>
      </c>
      <c r="AD65" s="1" t="str">
        <f t="shared" si="135"/>
        <v/>
      </c>
      <c r="AE65" s="1" t="str">
        <f t="shared" si="136"/>
        <v/>
      </c>
      <c r="AF65" s="1" t="str">
        <f t="shared" si="137"/>
        <v/>
      </c>
      <c r="AG65" s="1" t="str">
        <f t="shared" si="138"/>
        <v/>
      </c>
      <c r="AH65" s="1" t="str">
        <f t="shared" si="139"/>
        <v/>
      </c>
      <c r="AI65" s="1" t="str">
        <f t="shared" si="140"/>
        <v/>
      </c>
      <c r="AJ65" s="1" t="str">
        <f t="shared" si="141"/>
        <v/>
      </c>
      <c r="AK65" s="1" t="str">
        <f t="shared" si="142"/>
        <v/>
      </c>
      <c r="AL65" s="1" t="str">
        <f t="shared" si="143"/>
        <v/>
      </c>
      <c r="AM65" s="1" t="str">
        <f t="shared" si="144"/>
        <v/>
      </c>
      <c r="AN65" s="1" t="str">
        <f t="shared" si="145"/>
        <v/>
      </c>
      <c r="AO65" s="1" t="str">
        <f t="shared" si="146"/>
        <v/>
      </c>
      <c r="AP65" s="1" t="str">
        <f t="shared" si="147"/>
        <v>Table 1076: allowed revenue,</v>
      </c>
      <c r="AQ65" s="1" t="str">
        <f t="shared" si="148"/>
        <v/>
      </c>
      <c r="AU65" s="1" t="str">
        <f t="shared" si="149"/>
        <v>Table 1041: load characteristics (Load Factor),Table 1041: load characteristics (Coincidence Factor),Table 1076: allowed revenue,</v>
      </c>
      <c r="AV65" s="1" t="str">
        <f t="shared" si="150"/>
        <v>Table 1022 - 1028: service model inputs,</v>
      </c>
      <c r="AW65" s="1" t="str">
        <f t="shared" si="151"/>
        <v>Gone up mainly due to Table 1041: load characteristics (Load Factor),Table 1041: load characteristics (Coincidence Factor),Table 1076: allowed revenue,</v>
      </c>
      <c r="AX65" s="1" t="str">
        <f t="shared" si="152"/>
        <v>Gone down mainly due to Table 1022 - 1028: service model inputs,</v>
      </c>
      <c r="AY65" s="1" t="str">
        <f t="shared" si="153"/>
        <v>Gone up mainly due to Table 1041: load characteristics (Load Factor),Table 1041: load characteristics (Coincidence Factor),Table 1076: allowed revenue,</v>
      </c>
      <c r="AZ65" s="1" t="str">
        <f t="shared" si="154"/>
        <v>Gone down mainly due to Table 1022 - 1028: service model inputs,</v>
      </c>
    </row>
    <row r="66" spans="2:52" x14ac:dyDescent="0.25">
      <c r="B66" s="1" t="str">
        <f t="shared" si="108"/>
        <v>NHH UMS category B</v>
      </c>
      <c r="D66" s="1" t="str">
        <f t="shared" si="109"/>
        <v/>
      </c>
      <c r="E66" s="1" t="str">
        <f t="shared" si="110"/>
        <v/>
      </c>
      <c r="F66" s="1" t="str">
        <f t="shared" si="111"/>
        <v/>
      </c>
      <c r="G66" s="1" t="str">
        <f t="shared" si="112"/>
        <v/>
      </c>
      <c r="H66" s="1" t="str">
        <f t="shared" si="113"/>
        <v/>
      </c>
      <c r="I66" s="1" t="str">
        <f t="shared" si="114"/>
        <v/>
      </c>
      <c r="J66" s="1" t="str">
        <f t="shared" si="115"/>
        <v/>
      </c>
      <c r="K66" s="1" t="str">
        <f t="shared" si="116"/>
        <v/>
      </c>
      <c r="L66" s="1" t="str">
        <f t="shared" si="117"/>
        <v/>
      </c>
      <c r="M66" s="1" t="str">
        <f t="shared" si="118"/>
        <v/>
      </c>
      <c r="N66" s="1" t="str">
        <f t="shared" si="119"/>
        <v/>
      </c>
      <c r="O66" s="1" t="str">
        <f t="shared" si="120"/>
        <v/>
      </c>
      <c r="P66" s="1" t="str">
        <f t="shared" si="121"/>
        <v/>
      </c>
      <c r="Q66" s="1" t="str">
        <f t="shared" si="122"/>
        <v>Table 1022 - 1028: service model inputs,</v>
      </c>
      <c r="R66" s="1" t="str">
        <f t="shared" si="123"/>
        <v/>
      </c>
      <c r="S66" s="1" t="str">
        <f t="shared" si="124"/>
        <v/>
      </c>
      <c r="T66" s="1" t="str">
        <f t="shared" si="125"/>
        <v/>
      </c>
      <c r="U66" s="1" t="str">
        <f t="shared" si="126"/>
        <v/>
      </c>
      <c r="V66" s="1" t="str">
        <f t="shared" si="127"/>
        <v>Table 1041: load characteristics (Load Factor),</v>
      </c>
      <c r="W66" s="1" t="str">
        <f t="shared" si="128"/>
        <v/>
      </c>
      <c r="X66" s="1" t="str">
        <f t="shared" si="129"/>
        <v>Table 1041: load characteristics (Coincidence Factor),</v>
      </c>
      <c r="Y66" s="1" t="str">
        <f t="shared" si="130"/>
        <v/>
      </c>
      <c r="Z66" s="1" t="str">
        <f t="shared" si="131"/>
        <v/>
      </c>
      <c r="AA66" s="1" t="str">
        <f t="shared" si="132"/>
        <v/>
      </c>
      <c r="AB66" s="1" t="str">
        <f t="shared" si="133"/>
        <v/>
      </c>
      <c r="AC66" s="1" t="str">
        <f t="shared" si="134"/>
        <v/>
      </c>
      <c r="AD66" s="1" t="str">
        <f t="shared" si="135"/>
        <v/>
      </c>
      <c r="AE66" s="1" t="str">
        <f t="shared" si="136"/>
        <v/>
      </c>
      <c r="AF66" s="1" t="str">
        <f t="shared" si="137"/>
        <v/>
      </c>
      <c r="AG66" s="1" t="str">
        <f t="shared" si="138"/>
        <v/>
      </c>
      <c r="AH66" s="1" t="str">
        <f t="shared" si="139"/>
        <v/>
      </c>
      <c r="AI66" s="1" t="str">
        <f t="shared" si="140"/>
        <v/>
      </c>
      <c r="AJ66" s="1" t="str">
        <f t="shared" si="141"/>
        <v/>
      </c>
      <c r="AK66" s="1" t="str">
        <f t="shared" si="142"/>
        <v>Table 1069: Peaking probabailities,</v>
      </c>
      <c r="AL66" s="1" t="str">
        <f t="shared" si="143"/>
        <v/>
      </c>
      <c r="AM66" s="1" t="str">
        <f t="shared" si="144"/>
        <v/>
      </c>
      <c r="AN66" s="1" t="str">
        <f t="shared" si="145"/>
        <v/>
      </c>
      <c r="AO66" s="1" t="str">
        <f t="shared" si="146"/>
        <v/>
      </c>
      <c r="AP66" s="1" t="str">
        <f t="shared" si="147"/>
        <v/>
      </c>
      <c r="AQ66" s="1" t="str">
        <f t="shared" si="148"/>
        <v/>
      </c>
      <c r="AU66" s="1" t="str">
        <f t="shared" si="149"/>
        <v>Table 1041: load characteristics (Load Factor),Table 1041: load characteristics (Coincidence Factor),</v>
      </c>
      <c r="AV66" s="1" t="str">
        <f t="shared" si="150"/>
        <v>Table 1022 - 1028: service model inputs,Table 1069: Peaking probabailities,</v>
      </c>
      <c r="AW66" s="1" t="str">
        <f t="shared" si="151"/>
        <v>Gone up mainly due to Table 1041: load characteristics (Load Factor),Table 1041: load characteristics (Coincidence Factor),</v>
      </c>
      <c r="AX66" s="1" t="str">
        <f t="shared" si="152"/>
        <v>Gone down mainly due to Table 1022 - 1028: service model inputs,Table 1069: Peaking probabailities,</v>
      </c>
      <c r="AY66" s="1" t="str">
        <f t="shared" si="153"/>
        <v>Gone up mainly due to Table 1041: load characteristics (Load Factor),Table 1041: load characteristics (Coincidence Factor),</v>
      </c>
      <c r="AZ66" s="1" t="str">
        <f t="shared" si="154"/>
        <v>Gone down mainly due to Table 1022 - 1028: service model inputs,Table 1069: Peaking probabailities,</v>
      </c>
    </row>
    <row r="67" spans="2:52" x14ac:dyDescent="0.25">
      <c r="B67" s="1" t="str">
        <f t="shared" si="108"/>
        <v>NHH UMS category C</v>
      </c>
      <c r="D67" s="1" t="str">
        <f t="shared" si="109"/>
        <v/>
      </c>
      <c r="E67" s="1" t="str">
        <f t="shared" si="110"/>
        <v/>
      </c>
      <c r="F67" s="1" t="str">
        <f t="shared" si="111"/>
        <v/>
      </c>
      <c r="G67" s="1" t="str">
        <f t="shared" si="112"/>
        <v/>
      </c>
      <c r="H67" s="1" t="str">
        <f t="shared" si="113"/>
        <v/>
      </c>
      <c r="I67" s="1" t="str">
        <f t="shared" si="114"/>
        <v/>
      </c>
      <c r="J67" s="1" t="str">
        <f t="shared" si="115"/>
        <v/>
      </c>
      <c r="K67" s="1" t="str">
        <f t="shared" si="116"/>
        <v/>
      </c>
      <c r="L67" s="1" t="str">
        <f t="shared" si="117"/>
        <v/>
      </c>
      <c r="M67" s="1" t="str">
        <f t="shared" si="118"/>
        <v/>
      </c>
      <c r="N67" s="1" t="str">
        <f t="shared" si="119"/>
        <v/>
      </c>
      <c r="O67" s="1" t="str">
        <f t="shared" si="120"/>
        <v/>
      </c>
      <c r="P67" s="1" t="str">
        <f t="shared" si="121"/>
        <v/>
      </c>
      <c r="Q67" s="1" t="str">
        <f t="shared" si="122"/>
        <v/>
      </c>
      <c r="R67" s="1" t="str">
        <f t="shared" si="123"/>
        <v/>
      </c>
      <c r="S67" s="1" t="str">
        <f t="shared" si="124"/>
        <v/>
      </c>
      <c r="T67" s="1" t="str">
        <f t="shared" si="125"/>
        <v/>
      </c>
      <c r="U67" s="1" t="str">
        <f t="shared" si="126"/>
        <v/>
      </c>
      <c r="V67" s="1" t="str">
        <f t="shared" si="127"/>
        <v>Table 1041: load characteristics (Load Factor),</v>
      </c>
      <c r="W67" s="1" t="str">
        <f t="shared" si="128"/>
        <v/>
      </c>
      <c r="X67" s="1" t="str">
        <f t="shared" si="129"/>
        <v>Table 1041: load characteristics (Coincidence Factor),</v>
      </c>
      <c r="Y67" s="1" t="str">
        <f t="shared" si="130"/>
        <v/>
      </c>
      <c r="Z67" s="1" t="str">
        <f t="shared" si="131"/>
        <v/>
      </c>
      <c r="AA67" s="1" t="str">
        <f t="shared" si="132"/>
        <v/>
      </c>
      <c r="AB67" s="1" t="str">
        <f t="shared" si="133"/>
        <v/>
      </c>
      <c r="AC67" s="1" t="str">
        <f t="shared" si="134"/>
        <v/>
      </c>
      <c r="AD67" s="1" t="str">
        <f t="shared" si="135"/>
        <v/>
      </c>
      <c r="AE67" s="1" t="str">
        <f t="shared" si="136"/>
        <v/>
      </c>
      <c r="AF67" s="1" t="str">
        <f t="shared" si="137"/>
        <v/>
      </c>
      <c r="AG67" s="1" t="str">
        <f t="shared" si="138"/>
        <v>Table 1061/1062: TPR data,</v>
      </c>
      <c r="AH67" s="1" t="str">
        <f t="shared" si="139"/>
        <v/>
      </c>
      <c r="AI67" s="1" t="str">
        <f t="shared" si="140"/>
        <v/>
      </c>
      <c r="AJ67" s="1" t="str">
        <f t="shared" si="141"/>
        <v/>
      </c>
      <c r="AK67" s="1" t="str">
        <f t="shared" si="142"/>
        <v/>
      </c>
      <c r="AL67" s="1" t="str">
        <f t="shared" si="143"/>
        <v/>
      </c>
      <c r="AM67" s="1" t="str">
        <f t="shared" si="144"/>
        <v/>
      </c>
      <c r="AN67" s="1" t="str">
        <f t="shared" si="145"/>
        <v/>
      </c>
      <c r="AO67" s="1" t="str">
        <f t="shared" si="146"/>
        <v/>
      </c>
      <c r="AP67" s="1" t="str">
        <f t="shared" si="147"/>
        <v>Table 1076: allowed revenue,</v>
      </c>
      <c r="AQ67" s="1" t="str">
        <f t="shared" si="148"/>
        <v/>
      </c>
      <c r="AU67" s="1" t="str">
        <f t="shared" si="149"/>
        <v>Table 1041: load characteristics (Load Factor),Table 1041: load characteristics (Coincidence Factor),Table 1076: allowed revenue,</v>
      </c>
      <c r="AV67" s="1" t="str">
        <f t="shared" si="150"/>
        <v>Table 1061/1062: TPR data,</v>
      </c>
      <c r="AW67" s="1" t="str">
        <f t="shared" si="151"/>
        <v>Gone up mainly due to Table 1041: load characteristics (Load Factor),Table 1041: load characteristics (Coincidence Factor),Table 1076: allowed revenue,</v>
      </c>
      <c r="AX67" s="1" t="str">
        <f t="shared" si="152"/>
        <v>Gone down mainly due to Table 1061/1062: TPR data,</v>
      </c>
      <c r="AY67" s="1" t="str">
        <f t="shared" si="153"/>
        <v>Gone up mainly due to Table 1041: load characteristics (Load Factor),Table 1041: load characteristics (Coincidence Factor),Table 1076: allowed revenue,</v>
      </c>
      <c r="AZ67" s="1" t="str">
        <f t="shared" si="154"/>
        <v>Gone down mainly due to Table 1061/1062: TPR data,</v>
      </c>
    </row>
    <row r="68" spans="2:52" x14ac:dyDescent="0.25">
      <c r="B68" s="1" t="str">
        <f t="shared" si="108"/>
        <v>NHH UMS category D</v>
      </c>
      <c r="D68" s="1" t="str">
        <f t="shared" si="109"/>
        <v/>
      </c>
      <c r="E68" s="1" t="str">
        <f t="shared" si="110"/>
        <v/>
      </c>
      <c r="F68" s="1" t="str">
        <f t="shared" si="111"/>
        <v/>
      </c>
      <c r="G68" s="1" t="str">
        <f t="shared" si="112"/>
        <v/>
      </c>
      <c r="H68" s="1" t="str">
        <f t="shared" si="113"/>
        <v/>
      </c>
      <c r="I68" s="1" t="str">
        <f t="shared" si="114"/>
        <v/>
      </c>
      <c r="J68" s="1" t="str">
        <f t="shared" si="115"/>
        <v/>
      </c>
      <c r="K68" s="1" t="str">
        <f t="shared" si="116"/>
        <v/>
      </c>
      <c r="L68" s="1" t="str">
        <f t="shared" si="117"/>
        <v/>
      </c>
      <c r="M68" s="1" t="str">
        <f t="shared" si="118"/>
        <v/>
      </c>
      <c r="N68" s="1" t="str">
        <f t="shared" si="119"/>
        <v/>
      </c>
      <c r="O68" s="1" t="str">
        <f t="shared" si="120"/>
        <v/>
      </c>
      <c r="P68" s="1" t="str">
        <f t="shared" si="121"/>
        <v/>
      </c>
      <c r="Q68" s="1" t="str">
        <f t="shared" si="122"/>
        <v/>
      </c>
      <c r="R68" s="1" t="str">
        <f t="shared" si="123"/>
        <v/>
      </c>
      <c r="S68" s="1" t="str">
        <f t="shared" si="124"/>
        <v/>
      </c>
      <c r="T68" s="1" t="str">
        <f t="shared" si="125"/>
        <v/>
      </c>
      <c r="U68" s="1" t="str">
        <f t="shared" si="126"/>
        <v/>
      </c>
      <c r="V68" s="1" t="str">
        <f t="shared" si="127"/>
        <v/>
      </c>
      <c r="W68" s="1" t="str">
        <f t="shared" si="128"/>
        <v/>
      </c>
      <c r="X68" s="1" t="str">
        <f t="shared" si="129"/>
        <v/>
      </c>
      <c r="Y68" s="1" t="str">
        <f t="shared" si="130"/>
        <v/>
      </c>
      <c r="Z68" s="1" t="str">
        <f t="shared" si="131"/>
        <v/>
      </c>
      <c r="AA68" s="1" t="str">
        <f t="shared" si="132"/>
        <v/>
      </c>
      <c r="AB68" s="1" t="str">
        <f t="shared" si="133"/>
        <v/>
      </c>
      <c r="AC68" s="1" t="str">
        <f t="shared" si="134"/>
        <v/>
      </c>
      <c r="AD68" s="1" t="str">
        <f t="shared" si="135"/>
        <v/>
      </c>
      <c r="AE68" s="1" t="str">
        <f t="shared" si="136"/>
        <v/>
      </c>
      <c r="AF68" s="1" t="str">
        <f t="shared" si="137"/>
        <v/>
      </c>
      <c r="AG68" s="1" t="str">
        <f t="shared" si="138"/>
        <v/>
      </c>
      <c r="AH68" s="1" t="str">
        <f t="shared" si="139"/>
        <v/>
      </c>
      <c r="AI68" s="1" t="str">
        <f t="shared" si="140"/>
        <v/>
      </c>
      <c r="AJ68" s="1" t="str">
        <f t="shared" si="141"/>
        <v/>
      </c>
      <c r="AK68" s="1" t="str">
        <f t="shared" si="142"/>
        <v/>
      </c>
      <c r="AL68" s="1" t="str">
        <f t="shared" si="143"/>
        <v/>
      </c>
      <c r="AM68" s="1" t="str">
        <f t="shared" si="144"/>
        <v/>
      </c>
      <c r="AN68" s="1" t="str">
        <f t="shared" si="145"/>
        <v/>
      </c>
      <c r="AO68" s="1" t="str">
        <f t="shared" si="146"/>
        <v/>
      </c>
      <c r="AP68" s="1" t="str">
        <f t="shared" si="147"/>
        <v/>
      </c>
      <c r="AQ68" s="1" t="str">
        <f t="shared" si="148"/>
        <v/>
      </c>
      <c r="AU68" s="1" t="str">
        <f t="shared" si="149"/>
        <v/>
      </c>
      <c r="AV68" s="1" t="str">
        <f t="shared" si="150"/>
        <v/>
      </c>
      <c r="AW68" s="1" t="str">
        <f t="shared" si="151"/>
        <v>No factors contributing to greater than 2% upward change.</v>
      </c>
      <c r="AX68" s="1" t="str">
        <f t="shared" si="152"/>
        <v>No factors contributing to greater than 2% downward change.</v>
      </c>
      <c r="AY68" s="1" t="str">
        <f t="shared" si="153"/>
        <v xml:space="preserve">Gone up mainly due to </v>
      </c>
      <c r="AZ68" s="1" t="str">
        <f t="shared" si="154"/>
        <v xml:space="preserve">Gone down mainly due to </v>
      </c>
    </row>
    <row r="69" spans="2:52" x14ac:dyDescent="0.25">
      <c r="B69" s="1" t="str">
        <f t="shared" si="108"/>
        <v>LV UMS (Pseudo HH Metered)</v>
      </c>
      <c r="D69" s="1" t="str">
        <f t="shared" si="109"/>
        <v/>
      </c>
      <c r="E69" s="1" t="str">
        <f t="shared" si="110"/>
        <v/>
      </c>
      <c r="F69" s="1" t="str">
        <f t="shared" si="111"/>
        <v/>
      </c>
      <c r="G69" s="1" t="str">
        <f t="shared" si="112"/>
        <v/>
      </c>
      <c r="H69" s="1" t="str">
        <f t="shared" si="113"/>
        <v/>
      </c>
      <c r="I69" s="1" t="str">
        <f t="shared" si="114"/>
        <v/>
      </c>
      <c r="J69" s="1" t="str">
        <f t="shared" si="115"/>
        <v/>
      </c>
      <c r="K69" s="1" t="str">
        <f t="shared" si="116"/>
        <v/>
      </c>
      <c r="L69" s="1" t="str">
        <f t="shared" si="117"/>
        <v/>
      </c>
      <c r="M69" s="1" t="str">
        <f t="shared" si="118"/>
        <v/>
      </c>
      <c r="N69" s="1" t="str">
        <f t="shared" si="119"/>
        <v/>
      </c>
      <c r="O69" s="1" t="str">
        <f t="shared" si="120"/>
        <v/>
      </c>
      <c r="P69" s="1" t="str">
        <f t="shared" si="121"/>
        <v/>
      </c>
      <c r="Q69" s="1" t="str">
        <f t="shared" si="122"/>
        <v>Table 1022 - 1028: service model inputs,</v>
      </c>
      <c r="R69" s="1" t="str">
        <f t="shared" si="123"/>
        <v/>
      </c>
      <c r="S69" s="1" t="str">
        <f t="shared" si="124"/>
        <v/>
      </c>
      <c r="T69" s="1" t="str">
        <f t="shared" si="125"/>
        <v/>
      </c>
      <c r="U69" s="1" t="str">
        <f t="shared" si="126"/>
        <v/>
      </c>
      <c r="V69" s="1" t="str">
        <f t="shared" si="127"/>
        <v>Table 1041: load characteristics (Load Factor),</v>
      </c>
      <c r="W69" s="1" t="str">
        <f t="shared" si="128"/>
        <v/>
      </c>
      <c r="X69" s="1" t="str">
        <f t="shared" si="129"/>
        <v>Table 1041: load characteristics (Coincidence Factor),</v>
      </c>
      <c r="Y69" s="1" t="str">
        <f t="shared" si="130"/>
        <v/>
      </c>
      <c r="Z69" s="1" t="str">
        <f t="shared" si="131"/>
        <v/>
      </c>
      <c r="AA69" s="1" t="str">
        <f t="shared" si="132"/>
        <v/>
      </c>
      <c r="AB69" s="1" t="str">
        <f t="shared" si="133"/>
        <v/>
      </c>
      <c r="AC69" s="1" t="str">
        <f t="shared" si="134"/>
        <v/>
      </c>
      <c r="AD69" s="1" t="str">
        <f t="shared" si="135"/>
        <v/>
      </c>
      <c r="AE69" s="1" t="str">
        <f t="shared" si="136"/>
        <v/>
      </c>
      <c r="AF69" s="1" t="str">
        <f t="shared" si="137"/>
        <v/>
      </c>
      <c r="AG69" s="1" t="str">
        <f t="shared" si="138"/>
        <v/>
      </c>
      <c r="AH69" s="1" t="str">
        <f t="shared" si="139"/>
        <v/>
      </c>
      <c r="AI69" s="1" t="str">
        <f t="shared" si="140"/>
        <v/>
      </c>
      <c r="AJ69" s="1" t="str">
        <f t="shared" si="141"/>
        <v/>
      </c>
      <c r="AK69" s="1" t="str">
        <f t="shared" si="142"/>
        <v/>
      </c>
      <c r="AL69" s="1" t="str">
        <f t="shared" si="143"/>
        <v/>
      </c>
      <c r="AM69" s="1" t="str">
        <f t="shared" si="144"/>
        <v/>
      </c>
      <c r="AN69" s="1" t="str">
        <f t="shared" si="145"/>
        <v/>
      </c>
      <c r="AO69" s="1" t="str">
        <f t="shared" si="146"/>
        <v/>
      </c>
      <c r="AP69" s="1" t="str">
        <f t="shared" si="147"/>
        <v/>
      </c>
      <c r="AQ69" s="1" t="str">
        <f t="shared" si="148"/>
        <v/>
      </c>
      <c r="AU69" s="1" t="str">
        <f t="shared" si="149"/>
        <v>Table 1041: load characteristics (Load Factor),Table 1041: load characteristics (Coincidence Factor),</v>
      </c>
      <c r="AV69" s="1" t="str">
        <f t="shared" si="150"/>
        <v>Table 1022 - 1028: service model inputs,</v>
      </c>
      <c r="AW69" s="1" t="str">
        <f t="shared" si="151"/>
        <v>Gone up mainly due to Table 1041: load characteristics (Load Factor),Table 1041: load characteristics (Coincidence Factor),</v>
      </c>
      <c r="AX69" s="1" t="str">
        <f t="shared" si="152"/>
        <v>Gone down mainly due to Table 1022 - 1028: service model inputs,</v>
      </c>
      <c r="AY69" s="1" t="str">
        <f t="shared" si="153"/>
        <v>Gone up mainly due to Table 1041: load characteristics (Load Factor),Table 1041: load characteristics (Coincidence Factor),</v>
      </c>
      <c r="AZ69" s="1" t="str">
        <f t="shared" si="154"/>
        <v>Gone down mainly due to Table 1022 - 1028: service model inputs,</v>
      </c>
    </row>
  </sheetData>
  <mergeCells count="61">
    <mergeCell ref="V4:W4"/>
    <mergeCell ref="V27:W27"/>
    <mergeCell ref="V50:W50"/>
    <mergeCell ref="J50:K50"/>
    <mergeCell ref="H4:I4"/>
    <mergeCell ref="H50:I50"/>
    <mergeCell ref="H27:I27"/>
    <mergeCell ref="J27:K27"/>
    <mergeCell ref="J4:K4"/>
    <mergeCell ref="L4:M4"/>
    <mergeCell ref="N4:O4"/>
    <mergeCell ref="P4:Q4"/>
    <mergeCell ref="R4:S4"/>
    <mergeCell ref="D4:E4"/>
    <mergeCell ref="D50:E50"/>
    <mergeCell ref="F4:G4"/>
    <mergeCell ref="F50:G50"/>
    <mergeCell ref="D27:E27"/>
    <mergeCell ref="F27:G27"/>
    <mergeCell ref="AL50:AM50"/>
    <mergeCell ref="Z50:AA50"/>
    <mergeCell ref="AB50:AC50"/>
    <mergeCell ref="AD50:AE50"/>
    <mergeCell ref="AF50:AG50"/>
    <mergeCell ref="AH50:AI50"/>
    <mergeCell ref="AJ50:AK50"/>
    <mergeCell ref="AF27:AG27"/>
    <mergeCell ref="AH27:AI27"/>
    <mergeCell ref="AJ27:AK27"/>
    <mergeCell ref="L50:M50"/>
    <mergeCell ref="N50:O50"/>
    <mergeCell ref="P50:Q50"/>
    <mergeCell ref="R50:S50"/>
    <mergeCell ref="T50:U50"/>
    <mergeCell ref="X50:Y50"/>
    <mergeCell ref="L27:M27"/>
    <mergeCell ref="N27:O27"/>
    <mergeCell ref="P27:Q27"/>
    <mergeCell ref="R27:S27"/>
    <mergeCell ref="T27:U27"/>
    <mergeCell ref="Z4:AA4"/>
    <mergeCell ref="AB4:AC4"/>
    <mergeCell ref="AD4:AE4"/>
    <mergeCell ref="AF4:AG4"/>
    <mergeCell ref="AH4:AI4"/>
    <mergeCell ref="AN50:AO50"/>
    <mergeCell ref="AP50:AQ50"/>
    <mergeCell ref="AR50:AS50"/>
    <mergeCell ref="T4:U4"/>
    <mergeCell ref="AL4:AM4"/>
    <mergeCell ref="AN4:AO4"/>
    <mergeCell ref="AP4:AQ4"/>
    <mergeCell ref="AL27:AM27"/>
    <mergeCell ref="AN27:AO27"/>
    <mergeCell ref="AP27:AQ27"/>
    <mergeCell ref="AJ4:AK4"/>
    <mergeCell ref="X27:Y27"/>
    <mergeCell ref="Z27:AA27"/>
    <mergeCell ref="AB27:AC27"/>
    <mergeCell ref="AD27:AE27"/>
    <mergeCell ref="X4:Y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zoomScale="80" zoomScaleNormal="80" workbookViewId="0">
      <pane xSplit="2" ySplit="5" topLeftCell="L19" activePane="bottomRight" state="frozen"/>
      <selection pane="topRight" activeCell="C1" sqref="C1"/>
      <selection pane="bottomLeft" activeCell="A6" sqref="A6"/>
      <selection pane="bottomRight" activeCell="L23" sqref="L23"/>
    </sheetView>
  </sheetViews>
  <sheetFormatPr defaultColWidth="40.85546875" defaultRowHeight="15" customHeight="1" x14ac:dyDescent="0.2"/>
  <cols>
    <col min="1" max="1" width="2" style="40" customWidth="1"/>
    <col min="2" max="2" width="47" style="42" customWidth="1"/>
    <col min="3" max="3" width="12" style="42" bestFit="1" customWidth="1"/>
    <col min="4" max="4" width="5.85546875" style="42" customWidth="1"/>
    <col min="5" max="7" width="10.28515625" style="42" bestFit="1" customWidth="1"/>
    <col min="8" max="8" width="13.140625" style="42" bestFit="1" customWidth="1"/>
    <col min="9" max="9" width="15.85546875" style="42" bestFit="1" customWidth="1"/>
    <col min="10" max="10" width="14" style="42" bestFit="1" customWidth="1"/>
    <col min="11" max="11" width="25.85546875" style="42" bestFit="1" customWidth="1"/>
    <col min="12" max="12" width="35.5703125" style="42" customWidth="1"/>
    <col min="13" max="13" width="12.7109375" style="42" bestFit="1" customWidth="1"/>
    <col min="14" max="14" width="14" style="42" bestFit="1" customWidth="1"/>
    <col min="15" max="16" width="13.42578125" style="42" customWidth="1"/>
    <col min="17" max="17" width="65.85546875" style="42" bestFit="1" customWidth="1"/>
    <col min="18" max="18" width="11" style="42" customWidth="1"/>
    <col min="19" max="256" width="40.85546875" style="42"/>
    <col min="257" max="257" width="4.85546875" style="42" customWidth="1"/>
    <col min="258" max="258" width="6.42578125" style="42" customWidth="1"/>
    <col min="259" max="259" width="47.42578125" style="42" customWidth="1"/>
    <col min="260" max="260" width="9" style="42" customWidth="1"/>
    <col min="261" max="261" width="5.85546875" style="42" customWidth="1"/>
    <col min="262" max="262" width="17.140625" style="42" customWidth="1"/>
    <col min="263" max="263" width="11.140625" style="42" customWidth="1"/>
    <col min="264" max="264" width="11.7109375" style="42" customWidth="1"/>
    <col min="265" max="265" width="13.42578125" style="42" customWidth="1"/>
    <col min="266" max="266" width="16.28515625" style="42" customWidth="1"/>
    <col min="267" max="267" width="15.85546875" style="42" customWidth="1"/>
    <col min="268" max="268" width="22.7109375" style="42" customWidth="1"/>
    <col min="269" max="269" width="9.42578125" style="42" customWidth="1"/>
    <col min="270" max="270" width="11.28515625" style="42" customWidth="1"/>
    <col min="271" max="271" width="17.42578125" style="42" customWidth="1"/>
    <col min="272" max="272" width="53" style="42" customWidth="1"/>
    <col min="273" max="512" width="40.85546875" style="42"/>
    <col min="513" max="513" width="4.85546875" style="42" customWidth="1"/>
    <col min="514" max="514" width="6.42578125" style="42" customWidth="1"/>
    <col min="515" max="515" width="47.42578125" style="42" customWidth="1"/>
    <col min="516" max="516" width="9" style="42" customWidth="1"/>
    <col min="517" max="517" width="5.85546875" style="42" customWidth="1"/>
    <col min="518" max="518" width="17.140625" style="42" customWidth="1"/>
    <col min="519" max="519" width="11.140625" style="42" customWidth="1"/>
    <col min="520" max="520" width="11.7109375" style="42" customWidth="1"/>
    <col min="521" max="521" width="13.42578125" style="42" customWidth="1"/>
    <col min="522" max="522" width="16.28515625" style="42" customWidth="1"/>
    <col min="523" max="523" width="15.85546875" style="42" customWidth="1"/>
    <col min="524" max="524" width="22.7109375" style="42" customWidth="1"/>
    <col min="525" max="525" width="9.42578125" style="42" customWidth="1"/>
    <col min="526" max="526" width="11.28515625" style="42" customWidth="1"/>
    <col min="527" max="527" width="17.42578125" style="42" customWidth="1"/>
    <col min="528" max="528" width="53" style="42" customWidth="1"/>
    <col min="529" max="768" width="40.85546875" style="42"/>
    <col min="769" max="769" width="4.85546875" style="42" customWidth="1"/>
    <col min="770" max="770" width="6.42578125" style="42" customWidth="1"/>
    <col min="771" max="771" width="47.42578125" style="42" customWidth="1"/>
    <col min="772" max="772" width="9" style="42" customWidth="1"/>
    <col min="773" max="773" width="5.85546875" style="42" customWidth="1"/>
    <col min="774" max="774" width="17.140625" style="42" customWidth="1"/>
    <col min="775" max="775" width="11.140625" style="42" customWidth="1"/>
    <col min="776" max="776" width="11.7109375" style="42" customWidth="1"/>
    <col min="777" max="777" width="13.42578125" style="42" customWidth="1"/>
    <col min="778" max="778" width="16.28515625" style="42" customWidth="1"/>
    <col min="779" max="779" width="15.85546875" style="42" customWidth="1"/>
    <col min="780" max="780" width="22.7109375" style="42" customWidth="1"/>
    <col min="781" max="781" width="9.42578125" style="42" customWidth="1"/>
    <col min="782" max="782" width="11.28515625" style="42" customWidth="1"/>
    <col min="783" max="783" width="17.42578125" style="42" customWidth="1"/>
    <col min="784" max="784" width="53" style="42" customWidth="1"/>
    <col min="785" max="1024" width="40.85546875" style="42"/>
    <col min="1025" max="1025" width="4.85546875" style="42" customWidth="1"/>
    <col min="1026" max="1026" width="6.42578125" style="42" customWidth="1"/>
    <col min="1027" max="1027" width="47.42578125" style="42" customWidth="1"/>
    <col min="1028" max="1028" width="9" style="42" customWidth="1"/>
    <col min="1029" max="1029" width="5.85546875" style="42" customWidth="1"/>
    <col min="1030" max="1030" width="17.140625" style="42" customWidth="1"/>
    <col min="1031" max="1031" width="11.140625" style="42" customWidth="1"/>
    <col min="1032" max="1032" width="11.7109375" style="42" customWidth="1"/>
    <col min="1033" max="1033" width="13.42578125" style="42" customWidth="1"/>
    <col min="1034" max="1034" width="16.28515625" style="42" customWidth="1"/>
    <col min="1035" max="1035" width="15.85546875" style="42" customWidth="1"/>
    <col min="1036" max="1036" width="22.7109375" style="42" customWidth="1"/>
    <col min="1037" max="1037" width="9.42578125" style="42" customWidth="1"/>
    <col min="1038" max="1038" width="11.28515625" style="42" customWidth="1"/>
    <col min="1039" max="1039" width="17.42578125" style="42" customWidth="1"/>
    <col min="1040" max="1040" width="53" style="42" customWidth="1"/>
    <col min="1041" max="1280" width="40.85546875" style="42"/>
    <col min="1281" max="1281" width="4.85546875" style="42" customWidth="1"/>
    <col min="1282" max="1282" width="6.42578125" style="42" customWidth="1"/>
    <col min="1283" max="1283" width="47.42578125" style="42" customWidth="1"/>
    <col min="1284" max="1284" width="9" style="42" customWidth="1"/>
    <col min="1285" max="1285" width="5.85546875" style="42" customWidth="1"/>
    <col min="1286" max="1286" width="17.140625" style="42" customWidth="1"/>
    <col min="1287" max="1287" width="11.140625" style="42" customWidth="1"/>
    <col min="1288" max="1288" width="11.7109375" style="42" customWidth="1"/>
    <col min="1289" max="1289" width="13.42578125" style="42" customWidth="1"/>
    <col min="1290" max="1290" width="16.28515625" style="42" customWidth="1"/>
    <col min="1291" max="1291" width="15.85546875" style="42" customWidth="1"/>
    <col min="1292" max="1292" width="22.7109375" style="42" customWidth="1"/>
    <col min="1293" max="1293" width="9.42578125" style="42" customWidth="1"/>
    <col min="1294" max="1294" width="11.28515625" style="42" customWidth="1"/>
    <col min="1295" max="1295" width="17.42578125" style="42" customWidth="1"/>
    <col min="1296" max="1296" width="53" style="42" customWidth="1"/>
    <col min="1297" max="1536" width="40.85546875" style="42"/>
    <col min="1537" max="1537" width="4.85546875" style="42" customWidth="1"/>
    <col min="1538" max="1538" width="6.42578125" style="42" customWidth="1"/>
    <col min="1539" max="1539" width="47.42578125" style="42" customWidth="1"/>
    <col min="1540" max="1540" width="9" style="42" customWidth="1"/>
    <col min="1541" max="1541" width="5.85546875" style="42" customWidth="1"/>
    <col min="1542" max="1542" width="17.140625" style="42" customWidth="1"/>
    <col min="1543" max="1543" width="11.140625" style="42" customWidth="1"/>
    <col min="1544" max="1544" width="11.7109375" style="42" customWidth="1"/>
    <col min="1545" max="1545" width="13.42578125" style="42" customWidth="1"/>
    <col min="1546" max="1546" width="16.28515625" style="42" customWidth="1"/>
    <col min="1547" max="1547" width="15.85546875" style="42" customWidth="1"/>
    <col min="1548" max="1548" width="22.7109375" style="42" customWidth="1"/>
    <col min="1549" max="1549" width="9.42578125" style="42" customWidth="1"/>
    <col min="1550" max="1550" width="11.28515625" style="42" customWidth="1"/>
    <col min="1551" max="1551" width="17.42578125" style="42" customWidth="1"/>
    <col min="1552" max="1552" width="53" style="42" customWidth="1"/>
    <col min="1553" max="1792" width="40.85546875" style="42"/>
    <col min="1793" max="1793" width="4.85546875" style="42" customWidth="1"/>
    <col min="1794" max="1794" width="6.42578125" style="42" customWidth="1"/>
    <col min="1795" max="1795" width="47.42578125" style="42" customWidth="1"/>
    <col min="1796" max="1796" width="9" style="42" customWidth="1"/>
    <col min="1797" max="1797" width="5.85546875" style="42" customWidth="1"/>
    <col min="1798" max="1798" width="17.140625" style="42" customWidth="1"/>
    <col min="1799" max="1799" width="11.140625" style="42" customWidth="1"/>
    <col min="1800" max="1800" width="11.7109375" style="42" customWidth="1"/>
    <col min="1801" max="1801" width="13.42578125" style="42" customWidth="1"/>
    <col min="1802" max="1802" width="16.28515625" style="42" customWidth="1"/>
    <col min="1803" max="1803" width="15.85546875" style="42" customWidth="1"/>
    <col min="1804" max="1804" width="22.7109375" style="42" customWidth="1"/>
    <col min="1805" max="1805" width="9.42578125" style="42" customWidth="1"/>
    <col min="1806" max="1806" width="11.28515625" style="42" customWidth="1"/>
    <col min="1807" max="1807" width="17.42578125" style="42" customWidth="1"/>
    <col min="1808" max="1808" width="53" style="42" customWidth="1"/>
    <col min="1809" max="2048" width="40.85546875" style="42"/>
    <col min="2049" max="2049" width="4.85546875" style="42" customWidth="1"/>
    <col min="2050" max="2050" width="6.42578125" style="42" customWidth="1"/>
    <col min="2051" max="2051" width="47.42578125" style="42" customWidth="1"/>
    <col min="2052" max="2052" width="9" style="42" customWidth="1"/>
    <col min="2053" max="2053" width="5.85546875" style="42" customWidth="1"/>
    <col min="2054" max="2054" width="17.140625" style="42" customWidth="1"/>
    <col min="2055" max="2055" width="11.140625" style="42" customWidth="1"/>
    <col min="2056" max="2056" width="11.7109375" style="42" customWidth="1"/>
    <col min="2057" max="2057" width="13.42578125" style="42" customWidth="1"/>
    <col min="2058" max="2058" width="16.28515625" style="42" customWidth="1"/>
    <col min="2059" max="2059" width="15.85546875" style="42" customWidth="1"/>
    <col min="2060" max="2060" width="22.7109375" style="42" customWidth="1"/>
    <col min="2061" max="2061" width="9.42578125" style="42" customWidth="1"/>
    <col min="2062" max="2062" width="11.28515625" style="42" customWidth="1"/>
    <col min="2063" max="2063" width="17.42578125" style="42" customWidth="1"/>
    <col min="2064" max="2064" width="53" style="42" customWidth="1"/>
    <col min="2065" max="2304" width="40.85546875" style="42"/>
    <col min="2305" max="2305" width="4.85546875" style="42" customWidth="1"/>
    <col min="2306" max="2306" width="6.42578125" style="42" customWidth="1"/>
    <col min="2307" max="2307" width="47.42578125" style="42" customWidth="1"/>
    <col min="2308" max="2308" width="9" style="42" customWidth="1"/>
    <col min="2309" max="2309" width="5.85546875" style="42" customWidth="1"/>
    <col min="2310" max="2310" width="17.140625" style="42" customWidth="1"/>
    <col min="2311" max="2311" width="11.140625" style="42" customWidth="1"/>
    <col min="2312" max="2312" width="11.7109375" style="42" customWidth="1"/>
    <col min="2313" max="2313" width="13.42578125" style="42" customWidth="1"/>
    <col min="2314" max="2314" width="16.28515625" style="42" customWidth="1"/>
    <col min="2315" max="2315" width="15.85546875" style="42" customWidth="1"/>
    <col min="2316" max="2316" width="22.7109375" style="42" customWidth="1"/>
    <col min="2317" max="2317" width="9.42578125" style="42" customWidth="1"/>
    <col min="2318" max="2318" width="11.28515625" style="42" customWidth="1"/>
    <col min="2319" max="2319" width="17.42578125" style="42" customWidth="1"/>
    <col min="2320" max="2320" width="53" style="42" customWidth="1"/>
    <col min="2321" max="2560" width="40.85546875" style="42"/>
    <col min="2561" max="2561" width="4.85546875" style="42" customWidth="1"/>
    <col min="2562" max="2562" width="6.42578125" style="42" customWidth="1"/>
    <col min="2563" max="2563" width="47.42578125" style="42" customWidth="1"/>
    <col min="2564" max="2564" width="9" style="42" customWidth="1"/>
    <col min="2565" max="2565" width="5.85546875" style="42" customWidth="1"/>
    <col min="2566" max="2566" width="17.140625" style="42" customWidth="1"/>
    <col min="2567" max="2567" width="11.140625" style="42" customWidth="1"/>
    <col min="2568" max="2568" width="11.7109375" style="42" customWidth="1"/>
    <col min="2569" max="2569" width="13.42578125" style="42" customWidth="1"/>
    <col min="2570" max="2570" width="16.28515625" style="42" customWidth="1"/>
    <col min="2571" max="2571" width="15.85546875" style="42" customWidth="1"/>
    <col min="2572" max="2572" width="22.7109375" style="42" customWidth="1"/>
    <col min="2573" max="2573" width="9.42578125" style="42" customWidth="1"/>
    <col min="2574" max="2574" width="11.28515625" style="42" customWidth="1"/>
    <col min="2575" max="2575" width="17.42578125" style="42" customWidth="1"/>
    <col min="2576" max="2576" width="53" style="42" customWidth="1"/>
    <col min="2577" max="2816" width="40.85546875" style="42"/>
    <col min="2817" max="2817" width="4.85546875" style="42" customWidth="1"/>
    <col min="2818" max="2818" width="6.42578125" style="42" customWidth="1"/>
    <col min="2819" max="2819" width="47.42578125" style="42" customWidth="1"/>
    <col min="2820" max="2820" width="9" style="42" customWidth="1"/>
    <col min="2821" max="2821" width="5.85546875" style="42" customWidth="1"/>
    <col min="2822" max="2822" width="17.140625" style="42" customWidth="1"/>
    <col min="2823" max="2823" width="11.140625" style="42" customWidth="1"/>
    <col min="2824" max="2824" width="11.7109375" style="42" customWidth="1"/>
    <col min="2825" max="2825" width="13.42578125" style="42" customWidth="1"/>
    <col min="2826" max="2826" width="16.28515625" style="42" customWidth="1"/>
    <col min="2827" max="2827" width="15.85546875" style="42" customWidth="1"/>
    <col min="2828" max="2828" width="22.7109375" style="42" customWidth="1"/>
    <col min="2829" max="2829" width="9.42578125" style="42" customWidth="1"/>
    <col min="2830" max="2830" width="11.28515625" style="42" customWidth="1"/>
    <col min="2831" max="2831" width="17.42578125" style="42" customWidth="1"/>
    <col min="2832" max="2832" width="53" style="42" customWidth="1"/>
    <col min="2833" max="3072" width="40.85546875" style="42"/>
    <col min="3073" max="3073" width="4.85546875" style="42" customWidth="1"/>
    <col min="3074" max="3074" width="6.42578125" style="42" customWidth="1"/>
    <col min="3075" max="3075" width="47.42578125" style="42" customWidth="1"/>
    <col min="3076" max="3076" width="9" style="42" customWidth="1"/>
    <col min="3077" max="3077" width="5.85546875" style="42" customWidth="1"/>
    <col min="3078" max="3078" width="17.140625" style="42" customWidth="1"/>
    <col min="3079" max="3079" width="11.140625" style="42" customWidth="1"/>
    <col min="3080" max="3080" width="11.7109375" style="42" customWidth="1"/>
    <col min="3081" max="3081" width="13.42578125" style="42" customWidth="1"/>
    <col min="3082" max="3082" width="16.28515625" style="42" customWidth="1"/>
    <col min="3083" max="3083" width="15.85546875" style="42" customWidth="1"/>
    <col min="3084" max="3084" width="22.7109375" style="42" customWidth="1"/>
    <col min="3085" max="3085" width="9.42578125" style="42" customWidth="1"/>
    <col min="3086" max="3086" width="11.28515625" style="42" customWidth="1"/>
    <col min="3087" max="3087" width="17.42578125" style="42" customWidth="1"/>
    <col min="3088" max="3088" width="53" style="42" customWidth="1"/>
    <col min="3089" max="3328" width="40.85546875" style="42"/>
    <col min="3329" max="3329" width="4.85546875" style="42" customWidth="1"/>
    <col min="3330" max="3330" width="6.42578125" style="42" customWidth="1"/>
    <col min="3331" max="3331" width="47.42578125" style="42" customWidth="1"/>
    <col min="3332" max="3332" width="9" style="42" customWidth="1"/>
    <col min="3333" max="3333" width="5.85546875" style="42" customWidth="1"/>
    <col min="3334" max="3334" width="17.140625" style="42" customWidth="1"/>
    <col min="3335" max="3335" width="11.140625" style="42" customWidth="1"/>
    <col min="3336" max="3336" width="11.7109375" style="42" customWidth="1"/>
    <col min="3337" max="3337" width="13.42578125" style="42" customWidth="1"/>
    <col min="3338" max="3338" width="16.28515625" style="42" customWidth="1"/>
    <col min="3339" max="3339" width="15.85546875" style="42" customWidth="1"/>
    <col min="3340" max="3340" width="22.7109375" style="42" customWidth="1"/>
    <col min="3341" max="3341" width="9.42578125" style="42" customWidth="1"/>
    <col min="3342" max="3342" width="11.28515625" style="42" customWidth="1"/>
    <col min="3343" max="3343" width="17.42578125" style="42" customWidth="1"/>
    <col min="3344" max="3344" width="53" style="42" customWidth="1"/>
    <col min="3345" max="3584" width="40.85546875" style="42"/>
    <col min="3585" max="3585" width="4.85546875" style="42" customWidth="1"/>
    <col min="3586" max="3586" width="6.42578125" style="42" customWidth="1"/>
    <col min="3587" max="3587" width="47.42578125" style="42" customWidth="1"/>
    <col min="3588" max="3588" width="9" style="42" customWidth="1"/>
    <col min="3589" max="3589" width="5.85546875" style="42" customWidth="1"/>
    <col min="3590" max="3590" width="17.140625" style="42" customWidth="1"/>
    <col min="3591" max="3591" width="11.140625" style="42" customWidth="1"/>
    <col min="3592" max="3592" width="11.7109375" style="42" customWidth="1"/>
    <col min="3593" max="3593" width="13.42578125" style="42" customWidth="1"/>
    <col min="3594" max="3594" width="16.28515625" style="42" customWidth="1"/>
    <col min="3595" max="3595" width="15.85546875" style="42" customWidth="1"/>
    <col min="3596" max="3596" width="22.7109375" style="42" customWidth="1"/>
    <col min="3597" max="3597" width="9.42578125" style="42" customWidth="1"/>
    <col min="3598" max="3598" width="11.28515625" style="42" customWidth="1"/>
    <col min="3599" max="3599" width="17.42578125" style="42" customWidth="1"/>
    <col min="3600" max="3600" width="53" style="42" customWidth="1"/>
    <col min="3601" max="3840" width="40.85546875" style="42"/>
    <col min="3841" max="3841" width="4.85546875" style="42" customWidth="1"/>
    <col min="3842" max="3842" width="6.42578125" style="42" customWidth="1"/>
    <col min="3843" max="3843" width="47.42578125" style="42" customWidth="1"/>
    <col min="3844" max="3844" width="9" style="42" customWidth="1"/>
    <col min="3845" max="3845" width="5.85546875" style="42" customWidth="1"/>
    <col min="3846" max="3846" width="17.140625" style="42" customWidth="1"/>
    <col min="3847" max="3847" width="11.140625" style="42" customWidth="1"/>
    <col min="3848" max="3848" width="11.7109375" style="42" customWidth="1"/>
    <col min="3849" max="3849" width="13.42578125" style="42" customWidth="1"/>
    <col min="3850" max="3850" width="16.28515625" style="42" customWidth="1"/>
    <col min="3851" max="3851" width="15.85546875" style="42" customWidth="1"/>
    <col min="3852" max="3852" width="22.7109375" style="42" customWidth="1"/>
    <col min="3853" max="3853" width="9.42578125" style="42" customWidth="1"/>
    <col min="3854" max="3854" width="11.28515625" style="42" customWidth="1"/>
    <col min="3855" max="3855" width="17.42578125" style="42" customWidth="1"/>
    <col min="3856" max="3856" width="53" style="42" customWidth="1"/>
    <col min="3857" max="4096" width="40.85546875" style="42"/>
    <col min="4097" max="4097" width="4.85546875" style="42" customWidth="1"/>
    <col min="4098" max="4098" width="6.42578125" style="42" customWidth="1"/>
    <col min="4099" max="4099" width="47.42578125" style="42" customWidth="1"/>
    <col min="4100" max="4100" width="9" style="42" customWidth="1"/>
    <col min="4101" max="4101" width="5.85546875" style="42" customWidth="1"/>
    <col min="4102" max="4102" width="17.140625" style="42" customWidth="1"/>
    <col min="4103" max="4103" width="11.140625" style="42" customWidth="1"/>
    <col min="4104" max="4104" width="11.7109375" style="42" customWidth="1"/>
    <col min="4105" max="4105" width="13.42578125" style="42" customWidth="1"/>
    <col min="4106" max="4106" width="16.28515625" style="42" customWidth="1"/>
    <col min="4107" max="4107" width="15.85546875" style="42" customWidth="1"/>
    <col min="4108" max="4108" width="22.7109375" style="42" customWidth="1"/>
    <col min="4109" max="4109" width="9.42578125" style="42" customWidth="1"/>
    <col min="4110" max="4110" width="11.28515625" style="42" customWidth="1"/>
    <col min="4111" max="4111" width="17.42578125" style="42" customWidth="1"/>
    <col min="4112" max="4112" width="53" style="42" customWidth="1"/>
    <col min="4113" max="4352" width="40.85546875" style="42"/>
    <col min="4353" max="4353" width="4.85546875" style="42" customWidth="1"/>
    <col min="4354" max="4354" width="6.42578125" style="42" customWidth="1"/>
    <col min="4355" max="4355" width="47.42578125" style="42" customWidth="1"/>
    <col min="4356" max="4356" width="9" style="42" customWidth="1"/>
    <col min="4357" max="4357" width="5.85546875" style="42" customWidth="1"/>
    <col min="4358" max="4358" width="17.140625" style="42" customWidth="1"/>
    <col min="4359" max="4359" width="11.140625" style="42" customWidth="1"/>
    <col min="4360" max="4360" width="11.7109375" style="42" customWidth="1"/>
    <col min="4361" max="4361" width="13.42578125" style="42" customWidth="1"/>
    <col min="4362" max="4362" width="16.28515625" style="42" customWidth="1"/>
    <col min="4363" max="4363" width="15.85546875" style="42" customWidth="1"/>
    <col min="4364" max="4364" width="22.7109375" style="42" customWidth="1"/>
    <col min="4365" max="4365" width="9.42578125" style="42" customWidth="1"/>
    <col min="4366" max="4366" width="11.28515625" style="42" customWidth="1"/>
    <col min="4367" max="4367" width="17.42578125" style="42" customWidth="1"/>
    <col min="4368" max="4368" width="53" style="42" customWidth="1"/>
    <col min="4369" max="4608" width="40.85546875" style="42"/>
    <col min="4609" max="4609" width="4.85546875" style="42" customWidth="1"/>
    <col min="4610" max="4610" width="6.42578125" style="42" customWidth="1"/>
    <col min="4611" max="4611" width="47.42578125" style="42" customWidth="1"/>
    <col min="4612" max="4612" width="9" style="42" customWidth="1"/>
    <col min="4613" max="4613" width="5.85546875" style="42" customWidth="1"/>
    <col min="4614" max="4614" width="17.140625" style="42" customWidth="1"/>
    <col min="4615" max="4615" width="11.140625" style="42" customWidth="1"/>
    <col min="4616" max="4616" width="11.7109375" style="42" customWidth="1"/>
    <col min="4617" max="4617" width="13.42578125" style="42" customWidth="1"/>
    <col min="4618" max="4618" width="16.28515625" style="42" customWidth="1"/>
    <col min="4619" max="4619" width="15.85546875" style="42" customWidth="1"/>
    <col min="4620" max="4620" width="22.7109375" style="42" customWidth="1"/>
    <col min="4621" max="4621" width="9.42578125" style="42" customWidth="1"/>
    <col min="4622" max="4622" width="11.28515625" style="42" customWidth="1"/>
    <col min="4623" max="4623" width="17.42578125" style="42" customWidth="1"/>
    <col min="4624" max="4624" width="53" style="42" customWidth="1"/>
    <col min="4625" max="4864" width="40.85546875" style="42"/>
    <col min="4865" max="4865" width="4.85546875" style="42" customWidth="1"/>
    <col min="4866" max="4866" width="6.42578125" style="42" customWidth="1"/>
    <col min="4867" max="4867" width="47.42578125" style="42" customWidth="1"/>
    <col min="4868" max="4868" width="9" style="42" customWidth="1"/>
    <col min="4869" max="4869" width="5.85546875" style="42" customWidth="1"/>
    <col min="4870" max="4870" width="17.140625" style="42" customWidth="1"/>
    <col min="4871" max="4871" width="11.140625" style="42" customWidth="1"/>
    <col min="4872" max="4872" width="11.7109375" style="42" customWidth="1"/>
    <col min="4873" max="4873" width="13.42578125" style="42" customWidth="1"/>
    <col min="4874" max="4874" width="16.28515625" style="42" customWidth="1"/>
    <col min="4875" max="4875" width="15.85546875" style="42" customWidth="1"/>
    <col min="4876" max="4876" width="22.7109375" style="42" customWidth="1"/>
    <col min="4877" max="4877" width="9.42578125" style="42" customWidth="1"/>
    <col min="4878" max="4878" width="11.28515625" style="42" customWidth="1"/>
    <col min="4879" max="4879" width="17.42578125" style="42" customWidth="1"/>
    <col min="4880" max="4880" width="53" style="42" customWidth="1"/>
    <col min="4881" max="5120" width="40.85546875" style="42"/>
    <col min="5121" max="5121" width="4.85546875" style="42" customWidth="1"/>
    <col min="5122" max="5122" width="6.42578125" style="42" customWidth="1"/>
    <col min="5123" max="5123" width="47.42578125" style="42" customWidth="1"/>
    <col min="5124" max="5124" width="9" style="42" customWidth="1"/>
    <col min="5125" max="5125" width="5.85546875" style="42" customWidth="1"/>
    <col min="5126" max="5126" width="17.140625" style="42" customWidth="1"/>
    <col min="5127" max="5127" width="11.140625" style="42" customWidth="1"/>
    <col min="5128" max="5128" width="11.7109375" style="42" customWidth="1"/>
    <col min="5129" max="5129" width="13.42578125" style="42" customWidth="1"/>
    <col min="5130" max="5130" width="16.28515625" style="42" customWidth="1"/>
    <col min="5131" max="5131" width="15.85546875" style="42" customWidth="1"/>
    <col min="5132" max="5132" width="22.7109375" style="42" customWidth="1"/>
    <col min="5133" max="5133" width="9.42578125" style="42" customWidth="1"/>
    <col min="5134" max="5134" width="11.28515625" style="42" customWidth="1"/>
    <col min="5135" max="5135" width="17.42578125" style="42" customWidth="1"/>
    <col min="5136" max="5136" width="53" style="42" customWidth="1"/>
    <col min="5137" max="5376" width="40.85546875" style="42"/>
    <col min="5377" max="5377" width="4.85546875" style="42" customWidth="1"/>
    <col min="5378" max="5378" width="6.42578125" style="42" customWidth="1"/>
    <col min="5379" max="5379" width="47.42578125" style="42" customWidth="1"/>
    <col min="5380" max="5380" width="9" style="42" customWidth="1"/>
    <col min="5381" max="5381" width="5.85546875" style="42" customWidth="1"/>
    <col min="5382" max="5382" width="17.140625" style="42" customWidth="1"/>
    <col min="5383" max="5383" width="11.140625" style="42" customWidth="1"/>
    <col min="5384" max="5384" width="11.7109375" style="42" customWidth="1"/>
    <col min="5385" max="5385" width="13.42578125" style="42" customWidth="1"/>
    <col min="5386" max="5386" width="16.28515625" style="42" customWidth="1"/>
    <col min="5387" max="5387" width="15.85546875" style="42" customWidth="1"/>
    <col min="5388" max="5388" width="22.7109375" style="42" customWidth="1"/>
    <col min="5389" max="5389" width="9.42578125" style="42" customWidth="1"/>
    <col min="5390" max="5390" width="11.28515625" style="42" customWidth="1"/>
    <col min="5391" max="5391" width="17.42578125" style="42" customWidth="1"/>
    <col min="5392" max="5392" width="53" style="42" customWidth="1"/>
    <col min="5393" max="5632" width="40.85546875" style="42"/>
    <col min="5633" max="5633" width="4.85546875" style="42" customWidth="1"/>
    <col min="5634" max="5634" width="6.42578125" style="42" customWidth="1"/>
    <col min="5635" max="5635" width="47.42578125" style="42" customWidth="1"/>
    <col min="5636" max="5636" width="9" style="42" customWidth="1"/>
    <col min="5637" max="5637" width="5.85546875" style="42" customWidth="1"/>
    <col min="5638" max="5638" width="17.140625" style="42" customWidth="1"/>
    <col min="5639" max="5639" width="11.140625" style="42" customWidth="1"/>
    <col min="5640" max="5640" width="11.7109375" style="42" customWidth="1"/>
    <col min="5641" max="5641" width="13.42578125" style="42" customWidth="1"/>
    <col min="5642" max="5642" width="16.28515625" style="42" customWidth="1"/>
    <col min="5643" max="5643" width="15.85546875" style="42" customWidth="1"/>
    <col min="5644" max="5644" width="22.7109375" style="42" customWidth="1"/>
    <col min="5645" max="5645" width="9.42578125" style="42" customWidth="1"/>
    <col min="5646" max="5646" width="11.28515625" style="42" customWidth="1"/>
    <col min="5647" max="5647" width="17.42578125" style="42" customWidth="1"/>
    <col min="5648" max="5648" width="53" style="42" customWidth="1"/>
    <col min="5649" max="5888" width="40.85546875" style="42"/>
    <col min="5889" max="5889" width="4.85546875" style="42" customWidth="1"/>
    <col min="5890" max="5890" width="6.42578125" style="42" customWidth="1"/>
    <col min="5891" max="5891" width="47.42578125" style="42" customWidth="1"/>
    <col min="5892" max="5892" width="9" style="42" customWidth="1"/>
    <col min="5893" max="5893" width="5.85546875" style="42" customWidth="1"/>
    <col min="5894" max="5894" width="17.140625" style="42" customWidth="1"/>
    <col min="5895" max="5895" width="11.140625" style="42" customWidth="1"/>
    <col min="5896" max="5896" width="11.7109375" style="42" customWidth="1"/>
    <col min="5897" max="5897" width="13.42578125" style="42" customWidth="1"/>
    <col min="5898" max="5898" width="16.28515625" style="42" customWidth="1"/>
    <col min="5899" max="5899" width="15.85546875" style="42" customWidth="1"/>
    <col min="5900" max="5900" width="22.7109375" style="42" customWidth="1"/>
    <col min="5901" max="5901" width="9.42578125" style="42" customWidth="1"/>
    <col min="5902" max="5902" width="11.28515625" style="42" customWidth="1"/>
    <col min="5903" max="5903" width="17.42578125" style="42" customWidth="1"/>
    <col min="5904" max="5904" width="53" style="42" customWidth="1"/>
    <col min="5905" max="6144" width="40.85546875" style="42"/>
    <col min="6145" max="6145" width="4.85546875" style="42" customWidth="1"/>
    <col min="6146" max="6146" width="6.42578125" style="42" customWidth="1"/>
    <col min="6147" max="6147" width="47.42578125" style="42" customWidth="1"/>
    <col min="6148" max="6148" width="9" style="42" customWidth="1"/>
    <col min="6149" max="6149" width="5.85546875" style="42" customWidth="1"/>
    <col min="6150" max="6150" width="17.140625" style="42" customWidth="1"/>
    <col min="6151" max="6151" width="11.140625" style="42" customWidth="1"/>
    <col min="6152" max="6152" width="11.7109375" style="42" customWidth="1"/>
    <col min="6153" max="6153" width="13.42578125" style="42" customWidth="1"/>
    <col min="6154" max="6154" width="16.28515625" style="42" customWidth="1"/>
    <col min="6155" max="6155" width="15.85546875" style="42" customWidth="1"/>
    <col min="6156" max="6156" width="22.7109375" style="42" customWidth="1"/>
    <col min="6157" max="6157" width="9.42578125" style="42" customWidth="1"/>
    <col min="6158" max="6158" width="11.28515625" style="42" customWidth="1"/>
    <col min="6159" max="6159" width="17.42578125" style="42" customWidth="1"/>
    <col min="6160" max="6160" width="53" style="42" customWidth="1"/>
    <col min="6161" max="6400" width="40.85546875" style="42"/>
    <col min="6401" max="6401" width="4.85546875" style="42" customWidth="1"/>
    <col min="6402" max="6402" width="6.42578125" style="42" customWidth="1"/>
    <col min="6403" max="6403" width="47.42578125" style="42" customWidth="1"/>
    <col min="6404" max="6404" width="9" style="42" customWidth="1"/>
    <col min="6405" max="6405" width="5.85546875" style="42" customWidth="1"/>
    <col min="6406" max="6406" width="17.140625" style="42" customWidth="1"/>
    <col min="6407" max="6407" width="11.140625" style="42" customWidth="1"/>
    <col min="6408" max="6408" width="11.7109375" style="42" customWidth="1"/>
    <col min="6409" max="6409" width="13.42578125" style="42" customWidth="1"/>
    <col min="6410" max="6410" width="16.28515625" style="42" customWidth="1"/>
    <col min="6411" max="6411" width="15.85546875" style="42" customWidth="1"/>
    <col min="6412" max="6412" width="22.7109375" style="42" customWidth="1"/>
    <col min="6413" max="6413" width="9.42578125" style="42" customWidth="1"/>
    <col min="6414" max="6414" width="11.28515625" style="42" customWidth="1"/>
    <col min="6415" max="6415" width="17.42578125" style="42" customWidth="1"/>
    <col min="6416" max="6416" width="53" style="42" customWidth="1"/>
    <col min="6417" max="6656" width="40.85546875" style="42"/>
    <col min="6657" max="6657" width="4.85546875" style="42" customWidth="1"/>
    <col min="6658" max="6658" width="6.42578125" style="42" customWidth="1"/>
    <col min="6659" max="6659" width="47.42578125" style="42" customWidth="1"/>
    <col min="6660" max="6660" width="9" style="42" customWidth="1"/>
    <col min="6661" max="6661" width="5.85546875" style="42" customWidth="1"/>
    <col min="6662" max="6662" width="17.140625" style="42" customWidth="1"/>
    <col min="6663" max="6663" width="11.140625" style="42" customWidth="1"/>
    <col min="6664" max="6664" width="11.7109375" style="42" customWidth="1"/>
    <col min="6665" max="6665" width="13.42578125" style="42" customWidth="1"/>
    <col min="6666" max="6666" width="16.28515625" style="42" customWidth="1"/>
    <col min="6667" max="6667" width="15.85546875" style="42" customWidth="1"/>
    <col min="6668" max="6668" width="22.7109375" style="42" customWidth="1"/>
    <col min="6669" max="6669" width="9.42578125" style="42" customWidth="1"/>
    <col min="6670" max="6670" width="11.28515625" style="42" customWidth="1"/>
    <col min="6671" max="6671" width="17.42578125" style="42" customWidth="1"/>
    <col min="6672" max="6672" width="53" style="42" customWidth="1"/>
    <col min="6673" max="6912" width="40.85546875" style="42"/>
    <col min="6913" max="6913" width="4.85546875" style="42" customWidth="1"/>
    <col min="6914" max="6914" width="6.42578125" style="42" customWidth="1"/>
    <col min="6915" max="6915" width="47.42578125" style="42" customWidth="1"/>
    <col min="6916" max="6916" width="9" style="42" customWidth="1"/>
    <col min="6917" max="6917" width="5.85546875" style="42" customWidth="1"/>
    <col min="6918" max="6918" width="17.140625" style="42" customWidth="1"/>
    <col min="6919" max="6919" width="11.140625" style="42" customWidth="1"/>
    <col min="6920" max="6920" width="11.7109375" style="42" customWidth="1"/>
    <col min="6921" max="6921" width="13.42578125" style="42" customWidth="1"/>
    <col min="6922" max="6922" width="16.28515625" style="42" customWidth="1"/>
    <col min="6923" max="6923" width="15.85546875" style="42" customWidth="1"/>
    <col min="6924" max="6924" width="22.7109375" style="42" customWidth="1"/>
    <col min="6925" max="6925" width="9.42578125" style="42" customWidth="1"/>
    <col min="6926" max="6926" width="11.28515625" style="42" customWidth="1"/>
    <col min="6927" max="6927" width="17.42578125" style="42" customWidth="1"/>
    <col min="6928" max="6928" width="53" style="42" customWidth="1"/>
    <col min="6929" max="7168" width="40.85546875" style="42"/>
    <col min="7169" max="7169" width="4.85546875" style="42" customWidth="1"/>
    <col min="7170" max="7170" width="6.42578125" style="42" customWidth="1"/>
    <col min="7171" max="7171" width="47.42578125" style="42" customWidth="1"/>
    <col min="7172" max="7172" width="9" style="42" customWidth="1"/>
    <col min="7173" max="7173" width="5.85546875" style="42" customWidth="1"/>
    <col min="7174" max="7174" width="17.140625" style="42" customWidth="1"/>
    <col min="7175" max="7175" width="11.140625" style="42" customWidth="1"/>
    <col min="7176" max="7176" width="11.7109375" style="42" customWidth="1"/>
    <col min="7177" max="7177" width="13.42578125" style="42" customWidth="1"/>
    <col min="7178" max="7178" width="16.28515625" style="42" customWidth="1"/>
    <col min="7179" max="7179" width="15.85546875" style="42" customWidth="1"/>
    <col min="7180" max="7180" width="22.7109375" style="42" customWidth="1"/>
    <col min="7181" max="7181" width="9.42578125" style="42" customWidth="1"/>
    <col min="7182" max="7182" width="11.28515625" style="42" customWidth="1"/>
    <col min="7183" max="7183" width="17.42578125" style="42" customWidth="1"/>
    <col min="7184" max="7184" width="53" style="42" customWidth="1"/>
    <col min="7185" max="7424" width="40.85546875" style="42"/>
    <col min="7425" max="7425" width="4.85546875" style="42" customWidth="1"/>
    <col min="7426" max="7426" width="6.42578125" style="42" customWidth="1"/>
    <col min="7427" max="7427" width="47.42578125" style="42" customWidth="1"/>
    <col min="7428" max="7428" width="9" style="42" customWidth="1"/>
    <col min="7429" max="7429" width="5.85546875" style="42" customWidth="1"/>
    <col min="7430" max="7430" width="17.140625" style="42" customWidth="1"/>
    <col min="7431" max="7431" width="11.140625" style="42" customWidth="1"/>
    <col min="7432" max="7432" width="11.7109375" style="42" customWidth="1"/>
    <col min="7433" max="7433" width="13.42578125" style="42" customWidth="1"/>
    <col min="7434" max="7434" width="16.28515625" style="42" customWidth="1"/>
    <col min="7435" max="7435" width="15.85546875" style="42" customWidth="1"/>
    <col min="7436" max="7436" width="22.7109375" style="42" customWidth="1"/>
    <col min="7437" max="7437" width="9.42578125" style="42" customWidth="1"/>
    <col min="7438" max="7438" width="11.28515625" style="42" customWidth="1"/>
    <col min="7439" max="7439" width="17.42578125" style="42" customWidth="1"/>
    <col min="7440" max="7440" width="53" style="42" customWidth="1"/>
    <col min="7441" max="7680" width="40.85546875" style="42"/>
    <col min="7681" max="7681" width="4.85546875" style="42" customWidth="1"/>
    <col min="7682" max="7682" width="6.42578125" style="42" customWidth="1"/>
    <col min="7683" max="7683" width="47.42578125" style="42" customWidth="1"/>
    <col min="7684" max="7684" width="9" style="42" customWidth="1"/>
    <col min="7685" max="7685" width="5.85546875" style="42" customWidth="1"/>
    <col min="7686" max="7686" width="17.140625" style="42" customWidth="1"/>
    <col min="7687" max="7687" width="11.140625" style="42" customWidth="1"/>
    <col min="7688" max="7688" width="11.7109375" style="42" customWidth="1"/>
    <col min="7689" max="7689" width="13.42578125" style="42" customWidth="1"/>
    <col min="7690" max="7690" width="16.28515625" style="42" customWidth="1"/>
    <col min="7691" max="7691" width="15.85546875" style="42" customWidth="1"/>
    <col min="7692" max="7692" width="22.7109375" style="42" customWidth="1"/>
    <col min="7693" max="7693" width="9.42578125" style="42" customWidth="1"/>
    <col min="7694" max="7694" width="11.28515625" style="42" customWidth="1"/>
    <col min="7695" max="7695" width="17.42578125" style="42" customWidth="1"/>
    <col min="7696" max="7696" width="53" style="42" customWidth="1"/>
    <col min="7697" max="7936" width="40.85546875" style="42"/>
    <col min="7937" max="7937" width="4.85546875" style="42" customWidth="1"/>
    <col min="7938" max="7938" width="6.42578125" style="42" customWidth="1"/>
    <col min="7939" max="7939" width="47.42578125" style="42" customWidth="1"/>
    <col min="7940" max="7940" width="9" style="42" customWidth="1"/>
    <col min="7941" max="7941" width="5.85546875" style="42" customWidth="1"/>
    <col min="7942" max="7942" width="17.140625" style="42" customWidth="1"/>
    <col min="7943" max="7943" width="11.140625" style="42" customWidth="1"/>
    <col min="7944" max="7944" width="11.7109375" style="42" customWidth="1"/>
    <col min="7945" max="7945" width="13.42578125" style="42" customWidth="1"/>
    <col min="7946" max="7946" width="16.28515625" style="42" customWidth="1"/>
    <col min="7947" max="7947" width="15.85546875" style="42" customWidth="1"/>
    <col min="7948" max="7948" width="22.7109375" style="42" customWidth="1"/>
    <col min="7949" max="7949" width="9.42578125" style="42" customWidth="1"/>
    <col min="7950" max="7950" width="11.28515625" style="42" customWidth="1"/>
    <col min="7951" max="7951" width="17.42578125" style="42" customWidth="1"/>
    <col min="7952" max="7952" width="53" style="42" customWidth="1"/>
    <col min="7953" max="8192" width="40.85546875" style="42"/>
    <col min="8193" max="8193" width="4.85546875" style="42" customWidth="1"/>
    <col min="8194" max="8194" width="6.42578125" style="42" customWidth="1"/>
    <col min="8195" max="8195" width="47.42578125" style="42" customWidth="1"/>
    <col min="8196" max="8196" width="9" style="42" customWidth="1"/>
    <col min="8197" max="8197" width="5.85546875" style="42" customWidth="1"/>
    <col min="8198" max="8198" width="17.140625" style="42" customWidth="1"/>
    <col min="8199" max="8199" width="11.140625" style="42" customWidth="1"/>
    <col min="8200" max="8200" width="11.7109375" style="42" customWidth="1"/>
    <col min="8201" max="8201" width="13.42578125" style="42" customWidth="1"/>
    <col min="8202" max="8202" width="16.28515625" style="42" customWidth="1"/>
    <col min="8203" max="8203" width="15.85546875" style="42" customWidth="1"/>
    <col min="8204" max="8204" width="22.7109375" style="42" customWidth="1"/>
    <col min="8205" max="8205" width="9.42578125" style="42" customWidth="1"/>
    <col min="8206" max="8206" width="11.28515625" style="42" customWidth="1"/>
    <col min="8207" max="8207" width="17.42578125" style="42" customWidth="1"/>
    <col min="8208" max="8208" width="53" style="42" customWidth="1"/>
    <col min="8209" max="8448" width="40.85546875" style="42"/>
    <col min="8449" max="8449" width="4.85546875" style="42" customWidth="1"/>
    <col min="8450" max="8450" width="6.42578125" style="42" customWidth="1"/>
    <col min="8451" max="8451" width="47.42578125" style="42" customWidth="1"/>
    <col min="8452" max="8452" width="9" style="42" customWidth="1"/>
    <col min="8453" max="8453" width="5.85546875" style="42" customWidth="1"/>
    <col min="8454" max="8454" width="17.140625" style="42" customWidth="1"/>
    <col min="8455" max="8455" width="11.140625" style="42" customWidth="1"/>
    <col min="8456" max="8456" width="11.7109375" style="42" customWidth="1"/>
    <col min="8457" max="8457" width="13.42578125" style="42" customWidth="1"/>
    <col min="8458" max="8458" width="16.28515625" style="42" customWidth="1"/>
    <col min="8459" max="8459" width="15.85546875" style="42" customWidth="1"/>
    <col min="8460" max="8460" width="22.7109375" style="42" customWidth="1"/>
    <col min="8461" max="8461" width="9.42578125" style="42" customWidth="1"/>
    <col min="8462" max="8462" width="11.28515625" style="42" customWidth="1"/>
    <col min="8463" max="8463" width="17.42578125" style="42" customWidth="1"/>
    <col min="8464" max="8464" width="53" style="42" customWidth="1"/>
    <col min="8465" max="8704" width="40.85546875" style="42"/>
    <col min="8705" max="8705" width="4.85546875" style="42" customWidth="1"/>
    <col min="8706" max="8706" width="6.42578125" style="42" customWidth="1"/>
    <col min="8707" max="8707" width="47.42578125" style="42" customWidth="1"/>
    <col min="8708" max="8708" width="9" style="42" customWidth="1"/>
    <col min="8709" max="8709" width="5.85546875" style="42" customWidth="1"/>
    <col min="8710" max="8710" width="17.140625" style="42" customWidth="1"/>
    <col min="8711" max="8711" width="11.140625" style="42" customWidth="1"/>
    <col min="8712" max="8712" width="11.7109375" style="42" customWidth="1"/>
    <col min="8713" max="8713" width="13.42578125" style="42" customWidth="1"/>
    <col min="8714" max="8714" width="16.28515625" style="42" customWidth="1"/>
    <col min="8715" max="8715" width="15.85546875" style="42" customWidth="1"/>
    <col min="8716" max="8716" width="22.7109375" style="42" customWidth="1"/>
    <col min="8717" max="8717" width="9.42578125" style="42" customWidth="1"/>
    <col min="8718" max="8718" width="11.28515625" style="42" customWidth="1"/>
    <col min="8719" max="8719" width="17.42578125" style="42" customWidth="1"/>
    <col min="8720" max="8720" width="53" style="42" customWidth="1"/>
    <col min="8721" max="8960" width="40.85546875" style="42"/>
    <col min="8961" max="8961" width="4.85546875" style="42" customWidth="1"/>
    <col min="8962" max="8962" width="6.42578125" style="42" customWidth="1"/>
    <col min="8963" max="8963" width="47.42578125" style="42" customWidth="1"/>
    <col min="8964" max="8964" width="9" style="42" customWidth="1"/>
    <col min="8965" max="8965" width="5.85546875" style="42" customWidth="1"/>
    <col min="8966" max="8966" width="17.140625" style="42" customWidth="1"/>
    <col min="8967" max="8967" width="11.140625" style="42" customWidth="1"/>
    <col min="8968" max="8968" width="11.7109375" style="42" customWidth="1"/>
    <col min="8969" max="8969" width="13.42578125" style="42" customWidth="1"/>
    <col min="8970" max="8970" width="16.28515625" style="42" customWidth="1"/>
    <col min="8971" max="8971" width="15.85546875" style="42" customWidth="1"/>
    <col min="8972" max="8972" width="22.7109375" style="42" customWidth="1"/>
    <col min="8973" max="8973" width="9.42578125" style="42" customWidth="1"/>
    <col min="8974" max="8974" width="11.28515625" style="42" customWidth="1"/>
    <col min="8975" max="8975" width="17.42578125" style="42" customWidth="1"/>
    <col min="8976" max="8976" width="53" style="42" customWidth="1"/>
    <col min="8977" max="9216" width="40.85546875" style="42"/>
    <col min="9217" max="9217" width="4.85546875" style="42" customWidth="1"/>
    <col min="9218" max="9218" width="6.42578125" style="42" customWidth="1"/>
    <col min="9219" max="9219" width="47.42578125" style="42" customWidth="1"/>
    <col min="9220" max="9220" width="9" style="42" customWidth="1"/>
    <col min="9221" max="9221" width="5.85546875" style="42" customWidth="1"/>
    <col min="9222" max="9222" width="17.140625" style="42" customWidth="1"/>
    <col min="9223" max="9223" width="11.140625" style="42" customWidth="1"/>
    <col min="9224" max="9224" width="11.7109375" style="42" customWidth="1"/>
    <col min="9225" max="9225" width="13.42578125" style="42" customWidth="1"/>
    <col min="9226" max="9226" width="16.28515625" style="42" customWidth="1"/>
    <col min="9227" max="9227" width="15.85546875" style="42" customWidth="1"/>
    <col min="9228" max="9228" width="22.7109375" style="42" customWidth="1"/>
    <col min="9229" max="9229" width="9.42578125" style="42" customWidth="1"/>
    <col min="9230" max="9230" width="11.28515625" style="42" customWidth="1"/>
    <col min="9231" max="9231" width="17.42578125" style="42" customWidth="1"/>
    <col min="9232" max="9232" width="53" style="42" customWidth="1"/>
    <col min="9233" max="9472" width="40.85546875" style="42"/>
    <col min="9473" max="9473" width="4.85546875" style="42" customWidth="1"/>
    <col min="9474" max="9474" width="6.42578125" style="42" customWidth="1"/>
    <col min="9475" max="9475" width="47.42578125" style="42" customWidth="1"/>
    <col min="9476" max="9476" width="9" style="42" customWidth="1"/>
    <col min="9477" max="9477" width="5.85546875" style="42" customWidth="1"/>
    <col min="9478" max="9478" width="17.140625" style="42" customWidth="1"/>
    <col min="9479" max="9479" width="11.140625" style="42" customWidth="1"/>
    <col min="9480" max="9480" width="11.7109375" style="42" customWidth="1"/>
    <col min="9481" max="9481" width="13.42578125" style="42" customWidth="1"/>
    <col min="9482" max="9482" width="16.28515625" style="42" customWidth="1"/>
    <col min="9483" max="9483" width="15.85546875" style="42" customWidth="1"/>
    <col min="9484" max="9484" width="22.7109375" style="42" customWidth="1"/>
    <col min="9485" max="9485" width="9.42578125" style="42" customWidth="1"/>
    <col min="9486" max="9486" width="11.28515625" style="42" customWidth="1"/>
    <col min="9487" max="9487" width="17.42578125" style="42" customWidth="1"/>
    <col min="9488" max="9488" width="53" style="42" customWidth="1"/>
    <col min="9489" max="9728" width="40.85546875" style="42"/>
    <col min="9729" max="9729" width="4.85546875" style="42" customWidth="1"/>
    <col min="9730" max="9730" width="6.42578125" style="42" customWidth="1"/>
    <col min="9731" max="9731" width="47.42578125" style="42" customWidth="1"/>
    <col min="9732" max="9732" width="9" style="42" customWidth="1"/>
    <col min="9733" max="9733" width="5.85546875" style="42" customWidth="1"/>
    <col min="9734" max="9734" width="17.140625" style="42" customWidth="1"/>
    <col min="9735" max="9735" width="11.140625" style="42" customWidth="1"/>
    <col min="9736" max="9736" width="11.7109375" style="42" customWidth="1"/>
    <col min="9737" max="9737" width="13.42578125" style="42" customWidth="1"/>
    <col min="9738" max="9738" width="16.28515625" style="42" customWidth="1"/>
    <col min="9739" max="9739" width="15.85546875" style="42" customWidth="1"/>
    <col min="9740" max="9740" width="22.7109375" style="42" customWidth="1"/>
    <col min="9741" max="9741" width="9.42578125" style="42" customWidth="1"/>
    <col min="9742" max="9742" width="11.28515625" style="42" customWidth="1"/>
    <col min="9743" max="9743" width="17.42578125" style="42" customWidth="1"/>
    <col min="9744" max="9744" width="53" style="42" customWidth="1"/>
    <col min="9745" max="9984" width="40.85546875" style="42"/>
    <col min="9985" max="9985" width="4.85546875" style="42" customWidth="1"/>
    <col min="9986" max="9986" width="6.42578125" style="42" customWidth="1"/>
    <col min="9987" max="9987" width="47.42578125" style="42" customWidth="1"/>
    <col min="9988" max="9988" width="9" style="42" customWidth="1"/>
    <col min="9989" max="9989" width="5.85546875" style="42" customWidth="1"/>
    <col min="9990" max="9990" width="17.140625" style="42" customWidth="1"/>
    <col min="9991" max="9991" width="11.140625" style="42" customWidth="1"/>
    <col min="9992" max="9992" width="11.7109375" style="42" customWidth="1"/>
    <col min="9993" max="9993" width="13.42578125" style="42" customWidth="1"/>
    <col min="9994" max="9994" width="16.28515625" style="42" customWidth="1"/>
    <col min="9995" max="9995" width="15.85546875" style="42" customWidth="1"/>
    <col min="9996" max="9996" width="22.7109375" style="42" customWidth="1"/>
    <col min="9997" max="9997" width="9.42578125" style="42" customWidth="1"/>
    <col min="9998" max="9998" width="11.28515625" style="42" customWidth="1"/>
    <col min="9999" max="9999" width="17.42578125" style="42" customWidth="1"/>
    <col min="10000" max="10000" width="53" style="42" customWidth="1"/>
    <col min="10001" max="10240" width="40.85546875" style="42"/>
    <col min="10241" max="10241" width="4.85546875" style="42" customWidth="1"/>
    <col min="10242" max="10242" width="6.42578125" style="42" customWidth="1"/>
    <col min="10243" max="10243" width="47.42578125" style="42" customWidth="1"/>
    <col min="10244" max="10244" width="9" style="42" customWidth="1"/>
    <col min="10245" max="10245" width="5.85546875" style="42" customWidth="1"/>
    <col min="10246" max="10246" width="17.140625" style="42" customWidth="1"/>
    <col min="10247" max="10247" width="11.140625" style="42" customWidth="1"/>
    <col min="10248" max="10248" width="11.7109375" style="42" customWidth="1"/>
    <col min="10249" max="10249" width="13.42578125" style="42" customWidth="1"/>
    <col min="10250" max="10250" width="16.28515625" style="42" customWidth="1"/>
    <col min="10251" max="10251" width="15.85546875" style="42" customWidth="1"/>
    <col min="10252" max="10252" width="22.7109375" style="42" customWidth="1"/>
    <col min="10253" max="10253" width="9.42578125" style="42" customWidth="1"/>
    <col min="10254" max="10254" width="11.28515625" style="42" customWidth="1"/>
    <col min="10255" max="10255" width="17.42578125" style="42" customWidth="1"/>
    <col min="10256" max="10256" width="53" style="42" customWidth="1"/>
    <col min="10257" max="10496" width="40.85546875" style="42"/>
    <col min="10497" max="10497" width="4.85546875" style="42" customWidth="1"/>
    <col min="10498" max="10498" width="6.42578125" style="42" customWidth="1"/>
    <col min="10499" max="10499" width="47.42578125" style="42" customWidth="1"/>
    <col min="10500" max="10500" width="9" style="42" customWidth="1"/>
    <col min="10501" max="10501" width="5.85546875" style="42" customWidth="1"/>
    <col min="10502" max="10502" width="17.140625" style="42" customWidth="1"/>
    <col min="10503" max="10503" width="11.140625" style="42" customWidth="1"/>
    <col min="10504" max="10504" width="11.7109375" style="42" customWidth="1"/>
    <col min="10505" max="10505" width="13.42578125" style="42" customWidth="1"/>
    <col min="10506" max="10506" width="16.28515625" style="42" customWidth="1"/>
    <col min="10507" max="10507" width="15.85546875" style="42" customWidth="1"/>
    <col min="10508" max="10508" width="22.7109375" style="42" customWidth="1"/>
    <col min="10509" max="10509" width="9.42578125" style="42" customWidth="1"/>
    <col min="10510" max="10510" width="11.28515625" style="42" customWidth="1"/>
    <col min="10511" max="10511" width="17.42578125" style="42" customWidth="1"/>
    <col min="10512" max="10512" width="53" style="42" customWidth="1"/>
    <col min="10513" max="10752" width="40.85546875" style="42"/>
    <col min="10753" max="10753" width="4.85546875" style="42" customWidth="1"/>
    <col min="10754" max="10754" width="6.42578125" style="42" customWidth="1"/>
    <col min="10755" max="10755" width="47.42578125" style="42" customWidth="1"/>
    <col min="10756" max="10756" width="9" style="42" customWidth="1"/>
    <col min="10757" max="10757" width="5.85546875" style="42" customWidth="1"/>
    <col min="10758" max="10758" width="17.140625" style="42" customWidth="1"/>
    <col min="10759" max="10759" width="11.140625" style="42" customWidth="1"/>
    <col min="10760" max="10760" width="11.7109375" style="42" customWidth="1"/>
    <col min="10761" max="10761" width="13.42578125" style="42" customWidth="1"/>
    <col min="10762" max="10762" width="16.28515625" style="42" customWidth="1"/>
    <col min="10763" max="10763" width="15.85546875" style="42" customWidth="1"/>
    <col min="10764" max="10764" width="22.7109375" style="42" customWidth="1"/>
    <col min="10765" max="10765" width="9.42578125" style="42" customWidth="1"/>
    <col min="10766" max="10766" width="11.28515625" style="42" customWidth="1"/>
    <col min="10767" max="10767" width="17.42578125" style="42" customWidth="1"/>
    <col min="10768" max="10768" width="53" style="42" customWidth="1"/>
    <col min="10769" max="11008" width="40.85546875" style="42"/>
    <col min="11009" max="11009" width="4.85546875" style="42" customWidth="1"/>
    <col min="11010" max="11010" width="6.42578125" style="42" customWidth="1"/>
    <col min="11011" max="11011" width="47.42578125" style="42" customWidth="1"/>
    <col min="11012" max="11012" width="9" style="42" customWidth="1"/>
    <col min="11013" max="11013" width="5.85546875" style="42" customWidth="1"/>
    <col min="11014" max="11014" width="17.140625" style="42" customWidth="1"/>
    <col min="11015" max="11015" width="11.140625" style="42" customWidth="1"/>
    <col min="11016" max="11016" width="11.7109375" style="42" customWidth="1"/>
    <col min="11017" max="11017" width="13.42578125" style="42" customWidth="1"/>
    <col min="11018" max="11018" width="16.28515625" style="42" customWidth="1"/>
    <col min="11019" max="11019" width="15.85546875" style="42" customWidth="1"/>
    <col min="11020" max="11020" width="22.7109375" style="42" customWidth="1"/>
    <col min="11021" max="11021" width="9.42578125" style="42" customWidth="1"/>
    <col min="11022" max="11022" width="11.28515625" style="42" customWidth="1"/>
    <col min="11023" max="11023" width="17.42578125" style="42" customWidth="1"/>
    <col min="11024" max="11024" width="53" style="42" customWidth="1"/>
    <col min="11025" max="11264" width="40.85546875" style="42"/>
    <col min="11265" max="11265" width="4.85546875" style="42" customWidth="1"/>
    <col min="11266" max="11266" width="6.42578125" style="42" customWidth="1"/>
    <col min="11267" max="11267" width="47.42578125" style="42" customWidth="1"/>
    <col min="11268" max="11268" width="9" style="42" customWidth="1"/>
    <col min="11269" max="11269" width="5.85546875" style="42" customWidth="1"/>
    <col min="11270" max="11270" width="17.140625" style="42" customWidth="1"/>
    <col min="11271" max="11271" width="11.140625" style="42" customWidth="1"/>
    <col min="11272" max="11272" width="11.7109375" style="42" customWidth="1"/>
    <col min="11273" max="11273" width="13.42578125" style="42" customWidth="1"/>
    <col min="11274" max="11274" width="16.28515625" style="42" customWidth="1"/>
    <col min="11275" max="11275" width="15.85546875" style="42" customWidth="1"/>
    <col min="11276" max="11276" width="22.7109375" style="42" customWidth="1"/>
    <col min="11277" max="11277" width="9.42578125" style="42" customWidth="1"/>
    <col min="11278" max="11278" width="11.28515625" style="42" customWidth="1"/>
    <col min="11279" max="11279" width="17.42578125" style="42" customWidth="1"/>
    <col min="11280" max="11280" width="53" style="42" customWidth="1"/>
    <col min="11281" max="11520" width="40.85546875" style="42"/>
    <col min="11521" max="11521" width="4.85546875" style="42" customWidth="1"/>
    <col min="11522" max="11522" width="6.42578125" style="42" customWidth="1"/>
    <col min="11523" max="11523" width="47.42578125" style="42" customWidth="1"/>
    <col min="11524" max="11524" width="9" style="42" customWidth="1"/>
    <col min="11525" max="11525" width="5.85546875" style="42" customWidth="1"/>
    <col min="11526" max="11526" width="17.140625" style="42" customWidth="1"/>
    <col min="11527" max="11527" width="11.140625" style="42" customWidth="1"/>
    <col min="11528" max="11528" width="11.7109375" style="42" customWidth="1"/>
    <col min="11529" max="11529" width="13.42578125" style="42" customWidth="1"/>
    <col min="11530" max="11530" width="16.28515625" style="42" customWidth="1"/>
    <col min="11531" max="11531" width="15.85546875" style="42" customWidth="1"/>
    <col min="11532" max="11532" width="22.7109375" style="42" customWidth="1"/>
    <col min="11533" max="11533" width="9.42578125" style="42" customWidth="1"/>
    <col min="11534" max="11534" width="11.28515625" style="42" customWidth="1"/>
    <col min="11535" max="11535" width="17.42578125" style="42" customWidth="1"/>
    <col min="11536" max="11536" width="53" style="42" customWidth="1"/>
    <col min="11537" max="11776" width="40.85546875" style="42"/>
    <col min="11777" max="11777" width="4.85546875" style="42" customWidth="1"/>
    <col min="11778" max="11778" width="6.42578125" style="42" customWidth="1"/>
    <col min="11779" max="11779" width="47.42578125" style="42" customWidth="1"/>
    <col min="11780" max="11780" width="9" style="42" customWidth="1"/>
    <col min="11781" max="11781" width="5.85546875" style="42" customWidth="1"/>
    <col min="11782" max="11782" width="17.140625" style="42" customWidth="1"/>
    <col min="11783" max="11783" width="11.140625" style="42" customWidth="1"/>
    <col min="11784" max="11784" width="11.7109375" style="42" customWidth="1"/>
    <col min="11785" max="11785" width="13.42578125" style="42" customWidth="1"/>
    <col min="11786" max="11786" width="16.28515625" style="42" customWidth="1"/>
    <col min="11787" max="11787" width="15.85546875" style="42" customWidth="1"/>
    <col min="11788" max="11788" width="22.7109375" style="42" customWidth="1"/>
    <col min="11789" max="11789" width="9.42578125" style="42" customWidth="1"/>
    <col min="11790" max="11790" width="11.28515625" style="42" customWidth="1"/>
    <col min="11791" max="11791" width="17.42578125" style="42" customWidth="1"/>
    <col min="11792" max="11792" width="53" style="42" customWidth="1"/>
    <col min="11793" max="12032" width="40.85546875" style="42"/>
    <col min="12033" max="12033" width="4.85546875" style="42" customWidth="1"/>
    <col min="12034" max="12034" width="6.42578125" style="42" customWidth="1"/>
    <col min="12035" max="12035" width="47.42578125" style="42" customWidth="1"/>
    <col min="12036" max="12036" width="9" style="42" customWidth="1"/>
    <col min="12037" max="12037" width="5.85546875" style="42" customWidth="1"/>
    <col min="12038" max="12038" width="17.140625" style="42" customWidth="1"/>
    <col min="12039" max="12039" width="11.140625" style="42" customWidth="1"/>
    <col min="12040" max="12040" width="11.7109375" style="42" customWidth="1"/>
    <col min="12041" max="12041" width="13.42578125" style="42" customWidth="1"/>
    <col min="12042" max="12042" width="16.28515625" style="42" customWidth="1"/>
    <col min="12043" max="12043" width="15.85546875" style="42" customWidth="1"/>
    <col min="12044" max="12044" width="22.7109375" style="42" customWidth="1"/>
    <col min="12045" max="12045" width="9.42578125" style="42" customWidth="1"/>
    <col min="12046" max="12046" width="11.28515625" style="42" customWidth="1"/>
    <col min="12047" max="12047" width="17.42578125" style="42" customWidth="1"/>
    <col min="12048" max="12048" width="53" style="42" customWidth="1"/>
    <col min="12049" max="12288" width="40.85546875" style="42"/>
    <col min="12289" max="12289" width="4.85546875" style="42" customWidth="1"/>
    <col min="12290" max="12290" width="6.42578125" style="42" customWidth="1"/>
    <col min="12291" max="12291" width="47.42578125" style="42" customWidth="1"/>
    <col min="12292" max="12292" width="9" style="42" customWidth="1"/>
    <col min="12293" max="12293" width="5.85546875" style="42" customWidth="1"/>
    <col min="12294" max="12294" width="17.140625" style="42" customWidth="1"/>
    <col min="12295" max="12295" width="11.140625" style="42" customWidth="1"/>
    <col min="12296" max="12296" width="11.7109375" style="42" customWidth="1"/>
    <col min="12297" max="12297" width="13.42578125" style="42" customWidth="1"/>
    <col min="12298" max="12298" width="16.28515625" style="42" customWidth="1"/>
    <col min="12299" max="12299" width="15.85546875" style="42" customWidth="1"/>
    <col min="12300" max="12300" width="22.7109375" style="42" customWidth="1"/>
    <col min="12301" max="12301" width="9.42578125" style="42" customWidth="1"/>
    <col min="12302" max="12302" width="11.28515625" style="42" customWidth="1"/>
    <col min="12303" max="12303" width="17.42578125" style="42" customWidth="1"/>
    <col min="12304" max="12304" width="53" style="42" customWidth="1"/>
    <col min="12305" max="12544" width="40.85546875" style="42"/>
    <col min="12545" max="12545" width="4.85546875" style="42" customWidth="1"/>
    <col min="12546" max="12546" width="6.42578125" style="42" customWidth="1"/>
    <col min="12547" max="12547" width="47.42578125" style="42" customWidth="1"/>
    <col min="12548" max="12548" width="9" style="42" customWidth="1"/>
    <col min="12549" max="12549" width="5.85546875" style="42" customWidth="1"/>
    <col min="12550" max="12550" width="17.140625" style="42" customWidth="1"/>
    <col min="12551" max="12551" width="11.140625" style="42" customWidth="1"/>
    <col min="12552" max="12552" width="11.7109375" style="42" customWidth="1"/>
    <col min="12553" max="12553" width="13.42578125" style="42" customWidth="1"/>
    <col min="12554" max="12554" width="16.28515625" style="42" customWidth="1"/>
    <col min="12555" max="12555" width="15.85546875" style="42" customWidth="1"/>
    <col min="12556" max="12556" width="22.7109375" style="42" customWidth="1"/>
    <col min="12557" max="12557" width="9.42578125" style="42" customWidth="1"/>
    <col min="12558" max="12558" width="11.28515625" style="42" customWidth="1"/>
    <col min="12559" max="12559" width="17.42578125" style="42" customWidth="1"/>
    <col min="12560" max="12560" width="53" style="42" customWidth="1"/>
    <col min="12561" max="12800" width="40.85546875" style="42"/>
    <col min="12801" max="12801" width="4.85546875" style="42" customWidth="1"/>
    <col min="12802" max="12802" width="6.42578125" style="42" customWidth="1"/>
    <col min="12803" max="12803" width="47.42578125" style="42" customWidth="1"/>
    <col min="12804" max="12804" width="9" style="42" customWidth="1"/>
    <col min="12805" max="12805" width="5.85546875" style="42" customWidth="1"/>
    <col min="12806" max="12806" width="17.140625" style="42" customWidth="1"/>
    <col min="12807" max="12807" width="11.140625" style="42" customWidth="1"/>
    <col min="12808" max="12808" width="11.7109375" style="42" customWidth="1"/>
    <col min="12809" max="12809" width="13.42578125" style="42" customWidth="1"/>
    <col min="12810" max="12810" width="16.28515625" style="42" customWidth="1"/>
    <col min="12811" max="12811" width="15.85546875" style="42" customWidth="1"/>
    <col min="12812" max="12812" width="22.7109375" style="42" customWidth="1"/>
    <col min="12813" max="12813" width="9.42578125" style="42" customWidth="1"/>
    <col min="12814" max="12814" width="11.28515625" style="42" customWidth="1"/>
    <col min="12815" max="12815" width="17.42578125" style="42" customWidth="1"/>
    <col min="12816" max="12816" width="53" style="42" customWidth="1"/>
    <col min="12817" max="13056" width="40.85546875" style="42"/>
    <col min="13057" max="13057" width="4.85546875" style="42" customWidth="1"/>
    <col min="13058" max="13058" width="6.42578125" style="42" customWidth="1"/>
    <col min="13059" max="13059" width="47.42578125" style="42" customWidth="1"/>
    <col min="13060" max="13060" width="9" style="42" customWidth="1"/>
    <col min="13061" max="13061" width="5.85546875" style="42" customWidth="1"/>
    <col min="13062" max="13062" width="17.140625" style="42" customWidth="1"/>
    <col min="13063" max="13063" width="11.140625" style="42" customWidth="1"/>
    <col min="13064" max="13064" width="11.7109375" style="42" customWidth="1"/>
    <col min="13065" max="13065" width="13.42578125" style="42" customWidth="1"/>
    <col min="13066" max="13066" width="16.28515625" style="42" customWidth="1"/>
    <col min="13067" max="13067" width="15.85546875" style="42" customWidth="1"/>
    <col min="13068" max="13068" width="22.7109375" style="42" customWidth="1"/>
    <col min="13069" max="13069" width="9.42578125" style="42" customWidth="1"/>
    <col min="13070" max="13070" width="11.28515625" style="42" customWidth="1"/>
    <col min="13071" max="13071" width="17.42578125" style="42" customWidth="1"/>
    <col min="13072" max="13072" width="53" style="42" customWidth="1"/>
    <col min="13073" max="13312" width="40.85546875" style="42"/>
    <col min="13313" max="13313" width="4.85546875" style="42" customWidth="1"/>
    <col min="13314" max="13314" width="6.42578125" style="42" customWidth="1"/>
    <col min="13315" max="13315" width="47.42578125" style="42" customWidth="1"/>
    <col min="13316" max="13316" width="9" style="42" customWidth="1"/>
    <col min="13317" max="13317" width="5.85546875" style="42" customWidth="1"/>
    <col min="13318" max="13318" width="17.140625" style="42" customWidth="1"/>
    <col min="13319" max="13319" width="11.140625" style="42" customWidth="1"/>
    <col min="13320" max="13320" width="11.7109375" style="42" customWidth="1"/>
    <col min="13321" max="13321" width="13.42578125" style="42" customWidth="1"/>
    <col min="13322" max="13322" width="16.28515625" style="42" customWidth="1"/>
    <col min="13323" max="13323" width="15.85546875" style="42" customWidth="1"/>
    <col min="13324" max="13324" width="22.7109375" style="42" customWidth="1"/>
    <col min="13325" max="13325" width="9.42578125" style="42" customWidth="1"/>
    <col min="13326" max="13326" width="11.28515625" style="42" customWidth="1"/>
    <col min="13327" max="13327" width="17.42578125" style="42" customWidth="1"/>
    <col min="13328" max="13328" width="53" style="42" customWidth="1"/>
    <col min="13329" max="13568" width="40.85546875" style="42"/>
    <col min="13569" max="13569" width="4.85546875" style="42" customWidth="1"/>
    <col min="13570" max="13570" width="6.42578125" style="42" customWidth="1"/>
    <col min="13571" max="13571" width="47.42578125" style="42" customWidth="1"/>
    <col min="13572" max="13572" width="9" style="42" customWidth="1"/>
    <col min="13573" max="13573" width="5.85546875" style="42" customWidth="1"/>
    <col min="13574" max="13574" width="17.140625" style="42" customWidth="1"/>
    <col min="13575" max="13575" width="11.140625" style="42" customWidth="1"/>
    <col min="13576" max="13576" width="11.7109375" style="42" customWidth="1"/>
    <col min="13577" max="13577" width="13.42578125" style="42" customWidth="1"/>
    <col min="13578" max="13578" width="16.28515625" style="42" customWidth="1"/>
    <col min="13579" max="13579" width="15.85546875" style="42" customWidth="1"/>
    <col min="13580" max="13580" width="22.7109375" style="42" customWidth="1"/>
    <col min="13581" max="13581" width="9.42578125" style="42" customWidth="1"/>
    <col min="13582" max="13582" width="11.28515625" style="42" customWidth="1"/>
    <col min="13583" max="13583" width="17.42578125" style="42" customWidth="1"/>
    <col min="13584" max="13584" width="53" style="42" customWidth="1"/>
    <col min="13585" max="13824" width="40.85546875" style="42"/>
    <col min="13825" max="13825" width="4.85546875" style="42" customWidth="1"/>
    <col min="13826" max="13826" width="6.42578125" style="42" customWidth="1"/>
    <col min="13827" max="13827" width="47.42578125" style="42" customWidth="1"/>
    <col min="13828" max="13828" width="9" style="42" customWidth="1"/>
    <col min="13829" max="13829" width="5.85546875" style="42" customWidth="1"/>
    <col min="13830" max="13830" width="17.140625" style="42" customWidth="1"/>
    <col min="13831" max="13831" width="11.140625" style="42" customWidth="1"/>
    <col min="13832" max="13832" width="11.7109375" style="42" customWidth="1"/>
    <col min="13833" max="13833" width="13.42578125" style="42" customWidth="1"/>
    <col min="13834" max="13834" width="16.28515625" style="42" customWidth="1"/>
    <col min="13835" max="13835" width="15.85546875" style="42" customWidth="1"/>
    <col min="13836" max="13836" width="22.7109375" style="42" customWidth="1"/>
    <col min="13837" max="13837" width="9.42578125" style="42" customWidth="1"/>
    <col min="13838" max="13838" width="11.28515625" style="42" customWidth="1"/>
    <col min="13839" max="13839" width="17.42578125" style="42" customWidth="1"/>
    <col min="13840" max="13840" width="53" style="42" customWidth="1"/>
    <col min="13841" max="14080" width="40.85546875" style="42"/>
    <col min="14081" max="14081" width="4.85546875" style="42" customWidth="1"/>
    <col min="14082" max="14082" width="6.42578125" style="42" customWidth="1"/>
    <col min="14083" max="14083" width="47.42578125" style="42" customWidth="1"/>
    <col min="14084" max="14084" width="9" style="42" customWidth="1"/>
    <col min="14085" max="14085" width="5.85546875" style="42" customWidth="1"/>
    <col min="14086" max="14086" width="17.140625" style="42" customWidth="1"/>
    <col min="14087" max="14087" width="11.140625" style="42" customWidth="1"/>
    <col min="14088" max="14088" width="11.7109375" style="42" customWidth="1"/>
    <col min="14089" max="14089" width="13.42578125" style="42" customWidth="1"/>
    <col min="14090" max="14090" width="16.28515625" style="42" customWidth="1"/>
    <col min="14091" max="14091" width="15.85546875" style="42" customWidth="1"/>
    <col min="14092" max="14092" width="22.7109375" style="42" customWidth="1"/>
    <col min="14093" max="14093" width="9.42578125" style="42" customWidth="1"/>
    <col min="14094" max="14094" width="11.28515625" style="42" customWidth="1"/>
    <col min="14095" max="14095" width="17.42578125" style="42" customWidth="1"/>
    <col min="14096" max="14096" width="53" style="42" customWidth="1"/>
    <col min="14097" max="14336" width="40.85546875" style="42"/>
    <col min="14337" max="14337" width="4.85546875" style="42" customWidth="1"/>
    <col min="14338" max="14338" width="6.42578125" style="42" customWidth="1"/>
    <col min="14339" max="14339" width="47.42578125" style="42" customWidth="1"/>
    <col min="14340" max="14340" width="9" style="42" customWidth="1"/>
    <col min="14341" max="14341" width="5.85546875" style="42" customWidth="1"/>
    <col min="14342" max="14342" width="17.140625" style="42" customWidth="1"/>
    <col min="14343" max="14343" width="11.140625" style="42" customWidth="1"/>
    <col min="14344" max="14344" width="11.7109375" style="42" customWidth="1"/>
    <col min="14345" max="14345" width="13.42578125" style="42" customWidth="1"/>
    <col min="14346" max="14346" width="16.28515625" style="42" customWidth="1"/>
    <col min="14347" max="14347" width="15.85546875" style="42" customWidth="1"/>
    <col min="14348" max="14348" width="22.7109375" style="42" customWidth="1"/>
    <col min="14349" max="14349" width="9.42578125" style="42" customWidth="1"/>
    <col min="14350" max="14350" width="11.28515625" style="42" customWidth="1"/>
    <col min="14351" max="14351" width="17.42578125" style="42" customWidth="1"/>
    <col min="14352" max="14352" width="53" style="42" customWidth="1"/>
    <col min="14353" max="14592" width="40.85546875" style="42"/>
    <col min="14593" max="14593" width="4.85546875" style="42" customWidth="1"/>
    <col min="14594" max="14594" width="6.42578125" style="42" customWidth="1"/>
    <col min="14595" max="14595" width="47.42578125" style="42" customWidth="1"/>
    <col min="14596" max="14596" width="9" style="42" customWidth="1"/>
    <col min="14597" max="14597" width="5.85546875" style="42" customWidth="1"/>
    <col min="14598" max="14598" width="17.140625" style="42" customWidth="1"/>
    <col min="14599" max="14599" width="11.140625" style="42" customWidth="1"/>
    <col min="14600" max="14600" width="11.7109375" style="42" customWidth="1"/>
    <col min="14601" max="14601" width="13.42578125" style="42" customWidth="1"/>
    <col min="14602" max="14602" width="16.28515625" style="42" customWidth="1"/>
    <col min="14603" max="14603" width="15.85546875" style="42" customWidth="1"/>
    <col min="14604" max="14604" width="22.7109375" style="42" customWidth="1"/>
    <col min="14605" max="14605" width="9.42578125" style="42" customWidth="1"/>
    <col min="14606" max="14606" width="11.28515625" style="42" customWidth="1"/>
    <col min="14607" max="14607" width="17.42578125" style="42" customWidth="1"/>
    <col min="14608" max="14608" width="53" style="42" customWidth="1"/>
    <col min="14609" max="14848" width="40.85546875" style="42"/>
    <col min="14849" max="14849" width="4.85546875" style="42" customWidth="1"/>
    <col min="14850" max="14850" width="6.42578125" style="42" customWidth="1"/>
    <col min="14851" max="14851" width="47.42578125" style="42" customWidth="1"/>
    <col min="14852" max="14852" width="9" style="42" customWidth="1"/>
    <col min="14853" max="14853" width="5.85546875" style="42" customWidth="1"/>
    <col min="14854" max="14854" width="17.140625" style="42" customWidth="1"/>
    <col min="14855" max="14855" width="11.140625" style="42" customWidth="1"/>
    <col min="14856" max="14856" width="11.7109375" style="42" customWidth="1"/>
    <col min="14857" max="14857" width="13.42578125" style="42" customWidth="1"/>
    <col min="14858" max="14858" width="16.28515625" style="42" customWidth="1"/>
    <col min="14859" max="14859" width="15.85546875" style="42" customWidth="1"/>
    <col min="14860" max="14860" width="22.7109375" style="42" customWidth="1"/>
    <col min="14861" max="14861" width="9.42578125" style="42" customWidth="1"/>
    <col min="14862" max="14862" width="11.28515625" style="42" customWidth="1"/>
    <col min="14863" max="14863" width="17.42578125" style="42" customWidth="1"/>
    <col min="14864" max="14864" width="53" style="42" customWidth="1"/>
    <col min="14865" max="15104" width="40.85546875" style="42"/>
    <col min="15105" max="15105" width="4.85546875" style="42" customWidth="1"/>
    <col min="15106" max="15106" width="6.42578125" style="42" customWidth="1"/>
    <col min="15107" max="15107" width="47.42578125" style="42" customWidth="1"/>
    <col min="15108" max="15108" width="9" style="42" customWidth="1"/>
    <col min="15109" max="15109" width="5.85546875" style="42" customWidth="1"/>
    <col min="15110" max="15110" width="17.140625" style="42" customWidth="1"/>
    <col min="15111" max="15111" width="11.140625" style="42" customWidth="1"/>
    <col min="15112" max="15112" width="11.7109375" style="42" customWidth="1"/>
    <col min="15113" max="15113" width="13.42578125" style="42" customWidth="1"/>
    <col min="15114" max="15114" width="16.28515625" style="42" customWidth="1"/>
    <col min="15115" max="15115" width="15.85546875" style="42" customWidth="1"/>
    <col min="15116" max="15116" width="22.7109375" style="42" customWidth="1"/>
    <col min="15117" max="15117" width="9.42578125" style="42" customWidth="1"/>
    <col min="15118" max="15118" width="11.28515625" style="42" customWidth="1"/>
    <col min="15119" max="15119" width="17.42578125" style="42" customWidth="1"/>
    <col min="15120" max="15120" width="53" style="42" customWidth="1"/>
    <col min="15121" max="15360" width="40.85546875" style="42"/>
    <col min="15361" max="15361" width="4.85546875" style="42" customWidth="1"/>
    <col min="15362" max="15362" width="6.42578125" style="42" customWidth="1"/>
    <col min="15363" max="15363" width="47.42578125" style="42" customWidth="1"/>
    <col min="15364" max="15364" width="9" style="42" customWidth="1"/>
    <col min="15365" max="15365" width="5.85546875" style="42" customWidth="1"/>
    <col min="15366" max="15366" width="17.140625" style="42" customWidth="1"/>
    <col min="15367" max="15367" width="11.140625" style="42" customWidth="1"/>
    <col min="15368" max="15368" width="11.7109375" style="42" customWidth="1"/>
    <col min="15369" max="15369" width="13.42578125" style="42" customWidth="1"/>
    <col min="15370" max="15370" width="16.28515625" style="42" customWidth="1"/>
    <col min="15371" max="15371" width="15.85546875" style="42" customWidth="1"/>
    <col min="15372" max="15372" width="22.7109375" style="42" customWidth="1"/>
    <col min="15373" max="15373" width="9.42578125" style="42" customWidth="1"/>
    <col min="15374" max="15374" width="11.28515625" style="42" customWidth="1"/>
    <col min="15375" max="15375" width="17.42578125" style="42" customWidth="1"/>
    <col min="15376" max="15376" width="53" style="42" customWidth="1"/>
    <col min="15377" max="15616" width="40.85546875" style="42"/>
    <col min="15617" max="15617" width="4.85546875" style="42" customWidth="1"/>
    <col min="15618" max="15618" width="6.42578125" style="42" customWidth="1"/>
    <col min="15619" max="15619" width="47.42578125" style="42" customWidth="1"/>
    <col min="15620" max="15620" width="9" style="42" customWidth="1"/>
    <col min="15621" max="15621" width="5.85546875" style="42" customWidth="1"/>
    <col min="15622" max="15622" width="17.140625" style="42" customWidth="1"/>
    <col min="15623" max="15623" width="11.140625" style="42" customWidth="1"/>
    <col min="15624" max="15624" width="11.7109375" style="42" customWidth="1"/>
    <col min="15625" max="15625" width="13.42578125" style="42" customWidth="1"/>
    <col min="15626" max="15626" width="16.28515625" style="42" customWidth="1"/>
    <col min="15627" max="15627" width="15.85546875" style="42" customWidth="1"/>
    <col min="15628" max="15628" width="22.7109375" style="42" customWidth="1"/>
    <col min="15629" max="15629" width="9.42578125" style="42" customWidth="1"/>
    <col min="15630" max="15630" width="11.28515625" style="42" customWidth="1"/>
    <col min="15631" max="15631" width="17.42578125" style="42" customWidth="1"/>
    <col min="15632" max="15632" width="53" style="42" customWidth="1"/>
    <col min="15633" max="15872" width="40.85546875" style="42"/>
    <col min="15873" max="15873" width="4.85546875" style="42" customWidth="1"/>
    <col min="15874" max="15874" width="6.42578125" style="42" customWidth="1"/>
    <col min="15875" max="15875" width="47.42578125" style="42" customWidth="1"/>
    <col min="15876" max="15876" width="9" style="42" customWidth="1"/>
    <col min="15877" max="15877" width="5.85546875" style="42" customWidth="1"/>
    <col min="15878" max="15878" width="17.140625" style="42" customWidth="1"/>
    <col min="15879" max="15879" width="11.140625" style="42" customWidth="1"/>
    <col min="15880" max="15880" width="11.7109375" style="42" customWidth="1"/>
    <col min="15881" max="15881" width="13.42578125" style="42" customWidth="1"/>
    <col min="15882" max="15882" width="16.28515625" style="42" customWidth="1"/>
    <col min="15883" max="15883" width="15.85546875" style="42" customWidth="1"/>
    <col min="15884" max="15884" width="22.7109375" style="42" customWidth="1"/>
    <col min="15885" max="15885" width="9.42578125" style="42" customWidth="1"/>
    <col min="15886" max="15886" width="11.28515625" style="42" customWidth="1"/>
    <col min="15887" max="15887" width="17.42578125" style="42" customWidth="1"/>
    <col min="15888" max="15888" width="53" style="42" customWidth="1"/>
    <col min="15889" max="16128" width="40.85546875" style="42"/>
    <col min="16129" max="16129" width="4.85546875" style="42" customWidth="1"/>
    <col min="16130" max="16130" width="6.42578125" style="42" customWidth="1"/>
    <col min="16131" max="16131" width="47.42578125" style="42" customWidth="1"/>
    <col min="16132" max="16132" width="9" style="42" customWidth="1"/>
    <col min="16133" max="16133" width="5.85546875" style="42" customWidth="1"/>
    <col min="16134" max="16134" width="17.140625" style="42" customWidth="1"/>
    <col min="16135" max="16135" width="11.140625" style="42" customWidth="1"/>
    <col min="16136" max="16136" width="11.7109375" style="42" customWidth="1"/>
    <col min="16137" max="16137" width="13.42578125" style="42" customWidth="1"/>
    <col min="16138" max="16138" width="16.28515625" style="42" customWidth="1"/>
    <col min="16139" max="16139" width="15.85546875" style="42" customWidth="1"/>
    <col min="16140" max="16140" width="22.7109375" style="42" customWidth="1"/>
    <col min="16141" max="16141" width="9.42578125" style="42" customWidth="1"/>
    <col min="16142" max="16142" width="11.28515625" style="42" customWidth="1"/>
    <col min="16143" max="16143" width="17.42578125" style="42" customWidth="1"/>
    <col min="16144" max="16144" width="53" style="42" customWidth="1"/>
    <col min="16145" max="16384" width="40.85546875" style="42"/>
  </cols>
  <sheetData>
    <row r="2" spans="1:17" ht="18.75" x14ac:dyDescent="0.2">
      <c r="B2" s="41" t="s">
        <v>88</v>
      </c>
    </row>
    <row r="4" spans="1:17" ht="45.75" customHeight="1" x14ac:dyDescent="0.2">
      <c r="B4" s="70" t="s">
        <v>79</v>
      </c>
      <c r="C4" s="71"/>
      <c r="D4" s="71"/>
      <c r="E4" s="71"/>
      <c r="F4" s="71"/>
      <c r="G4" s="71"/>
      <c r="H4" s="71"/>
      <c r="I4" s="71"/>
      <c r="J4" s="71"/>
      <c r="K4" s="71"/>
      <c r="L4" s="72"/>
      <c r="M4" s="73" t="s">
        <v>36</v>
      </c>
      <c r="N4" s="74"/>
      <c r="O4" s="75"/>
      <c r="P4" s="75"/>
      <c r="Q4" s="76"/>
    </row>
    <row r="5" spans="1:17" ht="45.75" customHeight="1" x14ac:dyDescent="0.2">
      <c r="A5" s="43"/>
      <c r="B5" s="51"/>
      <c r="C5" s="51" t="s">
        <v>37</v>
      </c>
      <c r="D5" s="51" t="s">
        <v>38</v>
      </c>
      <c r="E5" s="51" t="s">
        <v>39</v>
      </c>
      <c r="F5" s="51" t="s">
        <v>40</v>
      </c>
      <c r="G5" s="51" t="s">
        <v>41</v>
      </c>
      <c r="H5" s="51" t="s">
        <v>42</v>
      </c>
      <c r="I5" s="51" t="s">
        <v>43</v>
      </c>
      <c r="J5" s="51" t="s">
        <v>44</v>
      </c>
      <c r="K5" s="51" t="s">
        <v>45</v>
      </c>
      <c r="L5" s="51" t="s">
        <v>46</v>
      </c>
      <c r="M5" s="51" t="s">
        <v>47</v>
      </c>
      <c r="N5" s="51" t="s">
        <v>48</v>
      </c>
      <c r="O5" s="51" t="s">
        <v>49</v>
      </c>
      <c r="P5" s="51" t="s">
        <v>50</v>
      </c>
      <c r="Q5" s="51" t="s">
        <v>51</v>
      </c>
    </row>
    <row r="6" spans="1:17" ht="28.5" x14ac:dyDescent="0.2">
      <c r="A6" s="43"/>
      <c r="B6" s="44" t="s">
        <v>14</v>
      </c>
      <c r="C6" s="45"/>
      <c r="D6" s="46">
        <f>VLOOKUP($B6,[1]Tariffs!$A$15:$I$42,3,FALSE)</f>
        <v>1</v>
      </c>
      <c r="E6" s="48">
        <f>VLOOKUP($B6,[2]Tariffs!$A$1:$I$65536,4,FALSE)</f>
        <v>3.47</v>
      </c>
      <c r="F6" s="48">
        <f>VLOOKUP($B6,[2]Tariffs!$A$1:$I$65536,5,FALSE)</f>
        <v>0</v>
      </c>
      <c r="G6" s="48">
        <f>VLOOKUP($B6,[2]Tariffs!$A$1:$I$65536,6,FALSE)</f>
        <v>0</v>
      </c>
      <c r="H6" s="48">
        <f>VLOOKUP($B6,[2]Tariffs!$A$1:$I$65536,7,FALSE)</f>
        <v>4.09</v>
      </c>
      <c r="I6" s="48">
        <f>VLOOKUP($B6,[2]Tariffs!$A$1:$I$65536,8,FALSE)</f>
        <v>0</v>
      </c>
      <c r="J6" s="48">
        <f>VLOOKUP($B6,[2]Tariffs!$A$1:$I$65536,9,FALSE)</f>
        <v>0</v>
      </c>
      <c r="K6" s="48">
        <f>I6</f>
        <v>0</v>
      </c>
      <c r="L6" s="52"/>
      <c r="M6" s="53">
        <f>VLOOKUP(B6,[2]Summary!$A$1:$I$65536,9,FALSE)</f>
        <v>3.9149827032559168</v>
      </c>
      <c r="N6" s="53">
        <f>VLOOKUP(B6,[3]Summary!$A$1:$I$65536,9,FALSE)</f>
        <v>3.7895836932865219</v>
      </c>
      <c r="O6" s="54">
        <f>M6/N6-1</f>
        <v>3.3090444787259088E-2</v>
      </c>
      <c r="P6" s="55">
        <f>VLOOKUP(B6,[2]Summary!$A$1:$T$65536,10,FALSE)</f>
        <v>131.34177768690355</v>
      </c>
      <c r="Q6" s="56" t="str">
        <f>'Detailed Breakdown'!AW52&amp;" and "&amp;'Detailed Breakdown'!AX52</f>
        <v>Gone up mainly due to Table 1076: allowed revenue, and No factors contributing to greater than 2% downward change.</v>
      </c>
    </row>
    <row r="7" spans="1:17" ht="28.5" x14ac:dyDescent="0.2">
      <c r="A7" s="43"/>
      <c r="B7" s="44" t="s">
        <v>15</v>
      </c>
      <c r="C7" s="45"/>
      <c r="D7" s="46">
        <f>VLOOKUP($B7,[1]Tariffs!$A$15:$I$42,3,FALSE)</f>
        <v>2</v>
      </c>
      <c r="E7" s="48">
        <f>VLOOKUP($B7,[2]Tariffs!$A$1:$I$65536,4,FALSE)</f>
        <v>3.7989999999999999</v>
      </c>
      <c r="F7" s="48">
        <f>VLOOKUP($B7,[2]Tariffs!$A$1:$I$65536,5,FALSE)</f>
        <v>0.20799999999999999</v>
      </c>
      <c r="G7" s="48">
        <f>VLOOKUP($B7,[2]Tariffs!$A$1:$I$65536,6,FALSE)</f>
        <v>0</v>
      </c>
      <c r="H7" s="48">
        <f>VLOOKUP($B7,[2]Tariffs!$A$1:$I$65536,7,FALSE)</f>
        <v>4.09</v>
      </c>
      <c r="I7" s="48">
        <f>VLOOKUP($B7,[2]Tariffs!$A$1:$I$65536,8,FALSE)</f>
        <v>0</v>
      </c>
      <c r="J7" s="48">
        <f>VLOOKUP($B7,[2]Tariffs!$A$1:$I$65536,9,FALSE)</f>
        <v>0</v>
      </c>
      <c r="K7" s="47">
        <f>I7</f>
        <v>0</v>
      </c>
      <c r="L7" s="52"/>
      <c r="M7" s="53">
        <f>VLOOKUP(B7,[2]Summary!$A$1:$I$65536,9,FALSE)</f>
        <v>2.216301789541737</v>
      </c>
      <c r="N7" s="53">
        <f>VLOOKUP(B7,[3]Summary!$A$1:$I$65536,9,FALSE)</f>
        <v>2.2151799743066425</v>
      </c>
      <c r="O7" s="54">
        <f t="shared" ref="O7:O31" si="0">M7/N7-1</f>
        <v>5.0642171205317332E-4</v>
      </c>
      <c r="P7" s="55">
        <f>VLOOKUP(B7,[2]Summary!$A$1:$T$65536,10,FALSE)</f>
        <v>136.08221131222982</v>
      </c>
      <c r="Q7" s="56" t="str">
        <f>'Detailed Breakdown'!AW53&amp;" and "&amp;'Detailed Breakdown'!AX53</f>
        <v>Gone up mainly due to Table 1076: allowed revenue, and No factors contributing to greater than 2% downward change.</v>
      </c>
    </row>
    <row r="8" spans="1:17" ht="42.75" x14ac:dyDescent="0.2">
      <c r="A8" s="43"/>
      <c r="B8" s="44" t="s">
        <v>16</v>
      </c>
      <c r="C8" s="45"/>
      <c r="D8" s="46">
        <f>VLOOKUP($B8,[1]Tariffs!$A$15:$I$42,3,FALSE)</f>
        <v>2</v>
      </c>
      <c r="E8" s="48">
        <f>VLOOKUP($B8,[2]Tariffs!$A$1:$I$65536,4,FALSE)</f>
        <v>0.315</v>
      </c>
      <c r="F8" s="48">
        <f>VLOOKUP($B8,[2]Tariffs!$A$1:$I$65536,5,FALSE)</f>
        <v>0</v>
      </c>
      <c r="G8" s="48">
        <f>VLOOKUP($B8,[2]Tariffs!$A$1:$I$65536,6,FALSE)</f>
        <v>0</v>
      </c>
      <c r="H8" s="48">
        <f>VLOOKUP($B8,[2]Tariffs!$A$1:$I$65536,7,FALSE)</f>
        <v>0</v>
      </c>
      <c r="I8" s="48">
        <f>VLOOKUP($B8,[2]Tariffs!$A$1:$I$65536,8,FALSE)</f>
        <v>0</v>
      </c>
      <c r="J8" s="48">
        <f>VLOOKUP($B8,[2]Tariffs!$A$1:$I$65536,9,FALSE)</f>
        <v>0</v>
      </c>
      <c r="K8" s="47">
        <f t="shared" ref="K8:K31" si="1">I8</f>
        <v>0</v>
      </c>
      <c r="L8" s="52"/>
      <c r="M8" s="53">
        <f>VLOOKUP(B8,[2]Summary!$A$1:$I$65536,9,FALSE)</f>
        <v>0.315</v>
      </c>
      <c r="N8" s="53">
        <f>VLOOKUP(B8,[3]Summary!$A$1:$I$65536,9,FALSE)</f>
        <v>0.28499999999999998</v>
      </c>
      <c r="O8" s="54">
        <f t="shared" si="0"/>
        <v>0.10526315789473695</v>
      </c>
      <c r="P8" s="55" t="str">
        <f>VLOOKUP(B8,[2]Summary!$A$1:$T$65536,10,FALSE)</f>
        <v/>
      </c>
      <c r="Q8" s="56" t="str">
        <f>'Detailed Breakdown'!AW54&amp;" and "&amp;'Detailed Breakdown'!AX54</f>
        <v>Gone up mainly due to Table 1061/1062: TPR data,Table 1076: allowed revenue, and Gone down mainly due to Table 1069: Peaking probabailities,</v>
      </c>
    </row>
    <row r="9" spans="1:17" ht="28.5" x14ac:dyDescent="0.2">
      <c r="A9" s="43"/>
      <c r="B9" s="44" t="s">
        <v>17</v>
      </c>
      <c r="C9" s="45"/>
      <c r="D9" s="46">
        <f>VLOOKUP($B9,[1]Tariffs!$A$15:$I$42,3,FALSE)</f>
        <v>3</v>
      </c>
      <c r="E9" s="48">
        <f>VLOOKUP($B9,[2]Tariffs!$A$1:$I$65536,4,FALSE)</f>
        <v>2.7829999999999999</v>
      </c>
      <c r="F9" s="48">
        <f>VLOOKUP($B9,[2]Tariffs!$A$1:$I$65536,5,FALSE)</f>
        <v>0</v>
      </c>
      <c r="G9" s="48">
        <f>VLOOKUP($B9,[2]Tariffs!$A$1:$I$65536,6,FALSE)</f>
        <v>0</v>
      </c>
      <c r="H9" s="48">
        <f>VLOOKUP($B9,[2]Tariffs!$A$1:$I$65536,7,FALSE)</f>
        <v>7.1</v>
      </c>
      <c r="I9" s="48">
        <f>VLOOKUP($B9,[2]Tariffs!$A$1:$I$65536,8,FALSE)</f>
        <v>0</v>
      </c>
      <c r="J9" s="48">
        <f>VLOOKUP($B9,[2]Tariffs!$A$1:$I$65536,9,FALSE)</f>
        <v>0</v>
      </c>
      <c r="K9" s="47">
        <f t="shared" si="1"/>
        <v>0</v>
      </c>
      <c r="L9" s="52"/>
      <c r="M9" s="53">
        <f>VLOOKUP(B9,[2]Summary!$A$1:$I$65536,9,FALSE)</f>
        <v>2.9770092705083671</v>
      </c>
      <c r="N9" s="53">
        <f>VLOOKUP(B9,[3]Summary!$A$1:$I$65536,9,FALSE)</f>
        <v>2.9284418934827152</v>
      </c>
      <c r="O9" s="54">
        <f t="shared" si="0"/>
        <v>1.6584715965762831E-2</v>
      </c>
      <c r="P9" s="55">
        <f>VLOOKUP(B9,[2]Summary!$A$1:$T$65536,10,FALSE)</f>
        <v>397.65726165078866</v>
      </c>
      <c r="Q9" s="56" t="str">
        <f>'Detailed Breakdown'!AW55&amp;" and "&amp;'Detailed Breakdown'!AX55</f>
        <v>Gone up mainly due to Table 1076: allowed revenue, and No factors contributing to greater than 2% downward change.</v>
      </c>
    </row>
    <row r="10" spans="1:17" ht="28.5" x14ac:dyDescent="0.2">
      <c r="A10" s="43"/>
      <c r="B10" s="44" t="s">
        <v>18</v>
      </c>
      <c r="C10" s="45"/>
      <c r="D10" s="46">
        <f>VLOOKUP($B10,[1]Tariffs!$A$15:$I$42,3,FALSE)</f>
        <v>4</v>
      </c>
      <c r="E10" s="48">
        <f>VLOOKUP($B10,[2]Tariffs!$A$1:$I$65536,4,FALSE)</f>
        <v>3.58</v>
      </c>
      <c r="F10" s="48">
        <f>VLOOKUP($B10,[2]Tariffs!$A$1:$I$65536,5,FALSE)</f>
        <v>0.26600000000000001</v>
      </c>
      <c r="G10" s="48">
        <f>VLOOKUP($B10,[2]Tariffs!$A$1:$I$65536,6,FALSE)</f>
        <v>0</v>
      </c>
      <c r="H10" s="48">
        <f>VLOOKUP($B10,[2]Tariffs!$A$1:$I$65536,7,FALSE)</f>
        <v>7.1</v>
      </c>
      <c r="I10" s="48">
        <f>VLOOKUP($B10,[2]Tariffs!$A$1:$I$65536,8,FALSE)</f>
        <v>0</v>
      </c>
      <c r="J10" s="48">
        <f>VLOOKUP($B10,[2]Tariffs!$A$1:$I$65536,9,FALSE)</f>
        <v>0</v>
      </c>
      <c r="K10" s="47">
        <f t="shared" si="1"/>
        <v>0</v>
      </c>
      <c r="L10" s="52"/>
      <c r="M10" s="53">
        <f>VLOOKUP(B10,[2]Summary!$A$1:$I$65536,9,FALSE)</f>
        <v>2.6413211272614503</v>
      </c>
      <c r="N10" s="53">
        <f>VLOOKUP(B10,[3]Summary!$A$1:$I$65536,9,FALSE)</f>
        <v>2.5342667613853251</v>
      </c>
      <c r="O10" s="54">
        <f t="shared" si="0"/>
        <v>4.2242737626249527E-2</v>
      </c>
      <c r="P10" s="55">
        <f>VLOOKUP(B10,[2]Summary!$A$1:$T$65536,10,FALSE)</f>
        <v>580.40393292137401</v>
      </c>
      <c r="Q10" s="56" t="str">
        <f>'Detailed Breakdown'!AW56&amp;" and "&amp;'Detailed Breakdown'!AX56</f>
        <v>Gone up mainly due to Table 1076: allowed revenue, and Gone down mainly due to Table 1041: load characteristics (Load Factor),</v>
      </c>
    </row>
    <row r="11" spans="1:17" ht="42.75" x14ac:dyDescent="0.2">
      <c r="A11" s="43"/>
      <c r="B11" s="44" t="s">
        <v>19</v>
      </c>
      <c r="C11" s="45"/>
      <c r="D11" s="46">
        <f>VLOOKUP($B11,[1]Tariffs!$A$15:$I$42,3,FALSE)</f>
        <v>4</v>
      </c>
      <c r="E11" s="48">
        <f>VLOOKUP($B11,[2]Tariffs!$A$1:$I$65536,4,FALSE)</f>
        <v>0.32700000000000001</v>
      </c>
      <c r="F11" s="48">
        <f>VLOOKUP($B11,[2]Tariffs!$A$1:$I$65536,5,FALSE)</f>
        <v>0</v>
      </c>
      <c r="G11" s="48">
        <f>VLOOKUP($B11,[2]Tariffs!$A$1:$I$65536,6,FALSE)</f>
        <v>0</v>
      </c>
      <c r="H11" s="48">
        <f>VLOOKUP($B11,[2]Tariffs!$A$1:$I$65536,7,FALSE)</f>
        <v>0</v>
      </c>
      <c r="I11" s="48">
        <f>VLOOKUP($B11,[2]Tariffs!$A$1:$I$65536,8,FALSE)</f>
        <v>0</v>
      </c>
      <c r="J11" s="48">
        <f>VLOOKUP($B11,[2]Tariffs!$A$1:$I$65536,9,FALSE)</f>
        <v>0</v>
      </c>
      <c r="K11" s="47">
        <f t="shared" si="1"/>
        <v>0</v>
      </c>
      <c r="L11" s="52"/>
      <c r="M11" s="53">
        <f>VLOOKUP(B11,[2]Summary!$A$1:$I$65536,9,FALSE)</f>
        <v>0.32700000000000001</v>
      </c>
      <c r="N11" s="53">
        <f>VLOOKUP(B11,[3]Summary!$A$1:$I$65536,9,FALSE)</f>
        <v>0.317</v>
      </c>
      <c r="O11" s="54">
        <f t="shared" si="0"/>
        <v>3.1545741324921162E-2</v>
      </c>
      <c r="P11" s="55" t="str">
        <f>VLOOKUP(B11,[2]Summary!$A$1:$T$65536,10,FALSE)</f>
        <v/>
      </c>
      <c r="Q11" s="56" t="str">
        <f>'Detailed Breakdown'!AW57&amp;" and "&amp;'Detailed Breakdown'!AX57</f>
        <v>Gone up mainly due to Table 1061/1062: TPR data,Table 1076: allowed revenue, and Gone down mainly due to Table 1069: Peaking probabailities,</v>
      </c>
    </row>
    <row r="12" spans="1:17" ht="28.5" x14ac:dyDescent="0.2">
      <c r="A12" s="43"/>
      <c r="B12" s="44" t="s">
        <v>20</v>
      </c>
      <c r="C12" s="45"/>
      <c r="D12" s="46" t="str">
        <f>VLOOKUP($B12,[1]Tariffs!$A$15:$I$42,3,FALSE)</f>
        <v>5-8</v>
      </c>
      <c r="E12" s="48">
        <f>VLOOKUP($B12,[2]Tariffs!$A$1:$I$65536,4,FALSE)</f>
        <v>3.444</v>
      </c>
      <c r="F12" s="48">
        <f>VLOOKUP($B12,[2]Tariffs!$A$1:$I$65536,5,FALSE)</f>
        <v>0.155</v>
      </c>
      <c r="G12" s="48">
        <f>VLOOKUP($B12,[2]Tariffs!$A$1:$I$65536,6,FALSE)</f>
        <v>0</v>
      </c>
      <c r="H12" s="48">
        <f>VLOOKUP($B12,[2]Tariffs!$A$1:$I$65536,7,FALSE)</f>
        <v>48.16</v>
      </c>
      <c r="I12" s="48">
        <f>VLOOKUP($B12,[2]Tariffs!$A$1:$I$65536,8,FALSE)</f>
        <v>0</v>
      </c>
      <c r="J12" s="48">
        <f>VLOOKUP($B12,[2]Tariffs!$A$1:$I$65536,9,FALSE)</f>
        <v>0</v>
      </c>
      <c r="K12" s="47">
        <f t="shared" si="1"/>
        <v>0</v>
      </c>
      <c r="L12" s="52"/>
      <c r="M12" s="53">
        <f>VLOOKUP(B12,[2]Summary!$A$1:$I$65536,9,FALSE)</f>
        <v>2.9073700955564008</v>
      </c>
      <c r="N12" s="53">
        <f>VLOOKUP(B12,[3]Summary!$A$1:$I$65536,9,FALSE)</f>
        <v>2.7799931802420095</v>
      </c>
      <c r="O12" s="54">
        <f t="shared" si="0"/>
        <v>4.5819146687008372E-2</v>
      </c>
      <c r="P12" s="55">
        <f>VLOOKUP(B12,[2]Summary!$A$1:$T$65536,10,FALSE)</f>
        <v>3166.5939198654423</v>
      </c>
      <c r="Q12" s="56" t="str">
        <f>'Detailed Breakdown'!AW58&amp;" and "&amp;'Detailed Breakdown'!AX58</f>
        <v>Gone up mainly due to Table 1076: allowed revenue, and No factors contributing to greater than 2% downward change.</v>
      </c>
    </row>
    <row r="13" spans="1:17" ht="28.5" x14ac:dyDescent="0.2">
      <c r="A13" s="43"/>
      <c r="B13" s="44" t="s">
        <v>21</v>
      </c>
      <c r="C13" s="45"/>
      <c r="D13" s="46" t="str">
        <f>VLOOKUP($B13,[1]Tariffs!$A$15:$I$42,3,FALSE)</f>
        <v>5-8</v>
      </c>
      <c r="E13" s="48">
        <f>VLOOKUP($B13,[2]Tariffs!$A$1:$I$65536,4,FALSE)</f>
        <v>3.1440000000000001</v>
      </c>
      <c r="F13" s="48">
        <f>VLOOKUP($B13,[2]Tariffs!$A$1:$I$65536,5,FALSE)</f>
        <v>0.13900000000000001</v>
      </c>
      <c r="G13" s="48">
        <f>VLOOKUP($B13,[2]Tariffs!$A$1:$I$65536,6,FALSE)</f>
        <v>0</v>
      </c>
      <c r="H13" s="48">
        <f>VLOOKUP($B13,[2]Tariffs!$A$1:$I$65536,7,FALSE)</f>
        <v>27.56</v>
      </c>
      <c r="I13" s="48">
        <f>VLOOKUP($B13,[2]Tariffs!$A$1:$I$65536,8,FALSE)</f>
        <v>0</v>
      </c>
      <c r="J13" s="48">
        <f>VLOOKUP($B13,[2]Tariffs!$A$1:$I$65536,9,FALSE)</f>
        <v>0</v>
      </c>
      <c r="K13" s="47">
        <f t="shared" si="1"/>
        <v>0</v>
      </c>
      <c r="L13" s="52"/>
      <c r="M13" s="53">
        <f>VLOOKUP(B13,[2]Summary!$A$1:$I$65536,9,FALSE)</f>
        <v>2.6758027525652275</v>
      </c>
      <c r="N13" s="53" t="str">
        <f>VLOOKUP(B13,[3]Summary!$A$1:$I$65536,9,FALSE)</f>
        <v/>
      </c>
      <c r="O13" s="54" t="e">
        <f t="shared" si="0"/>
        <v>#VALUE!</v>
      </c>
      <c r="P13" s="55">
        <f>VLOOKUP(B13,[2]Summary!$A$1:$T$65536,10,FALSE)</f>
        <v>3731.0830270489678</v>
      </c>
      <c r="Q13" s="56" t="str">
        <f>'Detailed Breakdown'!AW59&amp;" and "&amp;'Detailed Breakdown'!AX59</f>
        <v>Gone up mainly due to Table 1076: allowed revenue, and No factors contributing to greater than 2% downward change.</v>
      </c>
    </row>
    <row r="14" spans="1:17" ht="71.25" x14ac:dyDescent="0.2">
      <c r="A14" s="43"/>
      <c r="B14" s="44" t="s">
        <v>22</v>
      </c>
      <c r="C14" s="45"/>
      <c r="D14" s="46" t="str">
        <f>VLOOKUP($B14,[1]Tariffs!$A$15:$I$42,3,FALSE)</f>
        <v>5-8</v>
      </c>
      <c r="E14" s="48">
        <f>VLOOKUP($B14,[2]Tariffs!$A$1:$I$65536,4,FALSE)</f>
        <v>2.4620000000000002</v>
      </c>
      <c r="F14" s="48">
        <f>VLOOKUP($B14,[2]Tariffs!$A$1:$I$65536,5,FALSE)</f>
        <v>9.7000000000000003E-2</v>
      </c>
      <c r="G14" s="48">
        <f>VLOOKUP($B14,[2]Tariffs!$A$1:$I$65536,6,FALSE)</f>
        <v>0</v>
      </c>
      <c r="H14" s="48">
        <f>VLOOKUP($B14,[2]Tariffs!$A$1:$I$65536,7,FALSE)</f>
        <v>161.69999999999999</v>
      </c>
      <c r="I14" s="48">
        <f>VLOOKUP($B14,[2]Tariffs!$A$1:$I$65536,8,FALSE)</f>
        <v>0</v>
      </c>
      <c r="J14" s="48">
        <f>VLOOKUP($B14,[2]Tariffs!$A$1:$I$65536,9,FALSE)</f>
        <v>0</v>
      </c>
      <c r="K14" s="47">
        <f t="shared" si="1"/>
        <v>0</v>
      </c>
      <c r="L14" s="52"/>
      <c r="M14" s="53">
        <f>VLOOKUP(B14,[2]Summary!$A$1:$I$65536,9,FALSE)</f>
        <v>2.7113011168497603</v>
      </c>
      <c r="N14" s="53">
        <f>VLOOKUP(B14,[3]Summary!$A$1:$I$65536,9,FALSE)</f>
        <v>2.7234764882175826</v>
      </c>
      <c r="O14" s="54">
        <f t="shared" si="0"/>
        <v>-4.4705256022939954E-3</v>
      </c>
      <c r="P14" s="55">
        <f>VLOOKUP(B14,[2]Summary!$A$1:$T$65536,10,FALSE)</f>
        <v>2312.6830544236459</v>
      </c>
      <c r="Q14" s="56" t="str">
        <f>'Detailed Breakdown'!AW60&amp;" and "&amp;'Detailed Breakdown'!AX60</f>
        <v>Gone up mainly due to Table 1041: load characteristics (Load Factor),Table 1041: load characteristics (Coincidence Factor),Table 1053: volumes and mpans etc forecast,Table 1076: allowed revenue, and Gone down mainly due to Table 1022 - 1028: service model inputs,</v>
      </c>
    </row>
    <row r="15" spans="1:17" ht="28.5" x14ac:dyDescent="0.2">
      <c r="A15" s="43"/>
      <c r="B15" s="44" t="s">
        <v>23</v>
      </c>
      <c r="C15" s="45"/>
      <c r="D15" s="46">
        <f>VLOOKUP($B15,[1]Tariffs!$A$15:$I$42,3,FALSE)</f>
        <v>0</v>
      </c>
      <c r="E15" s="48">
        <f>VLOOKUP($B15,[2]Tariffs!$A$1:$I$65536,4,FALSE)</f>
        <v>16.370999999999999</v>
      </c>
      <c r="F15" s="48">
        <f>VLOOKUP($B15,[2]Tariffs!$A$1:$I$65536,5,FALSE)</f>
        <v>1.5740000000000001</v>
      </c>
      <c r="G15" s="48">
        <f>VLOOKUP($B15,[2]Tariffs!$A$1:$I$65536,6,FALSE)</f>
        <v>0.112</v>
      </c>
      <c r="H15" s="48">
        <f>VLOOKUP($B15,[2]Tariffs!$A$1:$I$65536,7,FALSE)</f>
        <v>10.210000000000001</v>
      </c>
      <c r="I15" s="48">
        <f>VLOOKUP($B15,[2]Tariffs!$A$1:$I$65536,8,FALSE)</f>
        <v>2.78</v>
      </c>
      <c r="J15" s="48">
        <f>VLOOKUP($B15,[2]Tariffs!$A$1:$I$65536,9,FALSE)</f>
        <v>0.56799999999999995</v>
      </c>
      <c r="K15" s="47">
        <f t="shared" si="1"/>
        <v>2.78</v>
      </c>
      <c r="L15" s="58"/>
      <c r="M15" s="53">
        <f>VLOOKUP(B15,[2]Summary!$A$1:$I$65536,9,FALSE)</f>
        <v>2.7467852424515438</v>
      </c>
      <c r="N15" s="53">
        <f>VLOOKUP(B15,[3]Summary!$A$1:$I$65536,9,FALSE)</f>
        <v>2.6606124880527529</v>
      </c>
      <c r="O15" s="54">
        <f t="shared" si="0"/>
        <v>3.2388314640234839E-2</v>
      </c>
      <c r="P15" s="55">
        <f>VLOOKUP(B15,[2]Summary!$A$1:$T$65536,10,FALSE)</f>
        <v>11598.105178793649</v>
      </c>
      <c r="Q15" s="56" t="str">
        <f>'Detailed Breakdown'!AW61&amp;" and "&amp;'Detailed Breakdown'!AX61</f>
        <v>Gone up mainly due to Table 1076: allowed revenue, and No factors contributing to greater than 2% downward change.</v>
      </c>
    </row>
    <row r="16" spans="1:17" ht="42.75" x14ac:dyDescent="0.2">
      <c r="A16" s="43"/>
      <c r="B16" s="44" t="s">
        <v>24</v>
      </c>
      <c r="C16" s="45"/>
      <c r="D16" s="46">
        <f>VLOOKUP($B16,[1]Tariffs!$A$15:$I$42,3,FALSE)</f>
        <v>0</v>
      </c>
      <c r="E16" s="48">
        <f>VLOOKUP($B16,[2]Tariffs!$A$1:$I$65536,4,FALSE)</f>
        <v>13.090999999999999</v>
      </c>
      <c r="F16" s="48">
        <f>VLOOKUP($B16,[2]Tariffs!$A$1:$I$65536,5,FALSE)</f>
        <v>1.256</v>
      </c>
      <c r="G16" s="48">
        <f>VLOOKUP($B16,[2]Tariffs!$A$1:$I$65536,6,FALSE)</f>
        <v>8.3000000000000004E-2</v>
      </c>
      <c r="H16" s="48">
        <f>VLOOKUP($B16,[2]Tariffs!$A$1:$I$65536,7,FALSE)</f>
        <v>7.5</v>
      </c>
      <c r="I16" s="48">
        <f>VLOOKUP($B16,[2]Tariffs!$A$1:$I$65536,8,FALSE)</f>
        <v>3.26</v>
      </c>
      <c r="J16" s="48">
        <f>VLOOKUP($B16,[2]Tariffs!$A$1:$I$65536,9,FALSE)</f>
        <v>0.503</v>
      </c>
      <c r="K16" s="47">
        <f t="shared" si="1"/>
        <v>3.26</v>
      </c>
      <c r="L16" s="58"/>
      <c r="M16" s="53">
        <f>VLOOKUP(B16,[2]Summary!$A$1:$I$65536,9,FALSE)</f>
        <v>2.5223174984679648</v>
      </c>
      <c r="N16" s="53">
        <f>VLOOKUP(B16,[3]Summary!$A$1:$I$65536,9,FALSE)</f>
        <v>2.619918050343951</v>
      </c>
      <c r="O16" s="54">
        <f t="shared" si="0"/>
        <v>-3.7253284263289443E-2</v>
      </c>
      <c r="P16" s="55">
        <f>VLOOKUP(B16,[2]Summary!$A$1:$T$65536,10,FALSE)</f>
        <v>13123.871887555782</v>
      </c>
      <c r="Q16" s="56" t="str">
        <f>'Detailed Breakdown'!AW62&amp;" and "&amp;'Detailed Breakdown'!AX62</f>
        <v>Gone up mainly due to Table 1053: volumes and mpans etc forecast,Table 1076: allowed revenue, and No factors contributing to greater than 2% downward change.</v>
      </c>
    </row>
    <row r="17" spans="1:17" ht="28.5" x14ac:dyDescent="0.2">
      <c r="A17" s="43"/>
      <c r="B17" s="44" t="s">
        <v>25</v>
      </c>
      <c r="C17" s="45"/>
      <c r="D17" s="46">
        <f>VLOOKUP($B17,[1]Tariffs!$A$15:$I$42,3,FALSE)</f>
        <v>0</v>
      </c>
      <c r="E17" s="48">
        <f>VLOOKUP($B17,[2]Tariffs!$A$1:$I$65536,4,FALSE)</f>
        <v>12.33</v>
      </c>
      <c r="F17" s="48">
        <f>VLOOKUP($B17,[2]Tariffs!$A$1:$I$65536,5,FALSE)</f>
        <v>1.1839999999999999</v>
      </c>
      <c r="G17" s="48">
        <f>VLOOKUP($B17,[2]Tariffs!$A$1:$I$65536,6,FALSE)</f>
        <v>7.0999999999999994E-2</v>
      </c>
      <c r="H17" s="48">
        <f>VLOOKUP($B17,[2]Tariffs!$A$1:$I$65536,7,FALSE)</f>
        <v>76.400000000000006</v>
      </c>
      <c r="I17" s="48">
        <f>VLOOKUP($B17,[2]Tariffs!$A$1:$I$65536,8,FALSE)</f>
        <v>3.3</v>
      </c>
      <c r="J17" s="48">
        <f>VLOOKUP($B17,[2]Tariffs!$A$1:$I$65536,9,FALSE)</f>
        <v>0.40200000000000002</v>
      </c>
      <c r="K17" s="47">
        <f t="shared" si="1"/>
        <v>3.3</v>
      </c>
      <c r="L17" s="58"/>
      <c r="M17" s="53">
        <f>VLOOKUP(B17,[2]Summary!$A$1:$I$65536,9,FALSE)</f>
        <v>2.0010906065864598</v>
      </c>
      <c r="N17" s="53">
        <f>VLOOKUP(B17,[3]Summary!$A$1:$I$65536,9,FALSE)</f>
        <v>1.9278511588471472</v>
      </c>
      <c r="O17" s="54">
        <f t="shared" si="0"/>
        <v>3.7990198259449492E-2</v>
      </c>
      <c r="P17" s="55">
        <f>VLOOKUP(B17,[2]Summary!$A$1:$T$65536,10,FALSE)</f>
        <v>73440.470745225626</v>
      </c>
      <c r="Q17" s="56" t="str">
        <f>'Detailed Breakdown'!AW63&amp;" and "&amp;'Detailed Breakdown'!AX63</f>
        <v>Gone up mainly due to Table 1076: allowed revenue, and No factors contributing to greater than 2% downward change.</v>
      </c>
    </row>
    <row r="18" spans="1:17" x14ac:dyDescent="0.2">
      <c r="A18" s="43"/>
      <c r="B18" s="44"/>
      <c r="C18" s="45"/>
      <c r="D18" s="46"/>
      <c r="E18" s="48"/>
      <c r="F18" s="48"/>
      <c r="G18" s="48"/>
      <c r="H18" s="48"/>
      <c r="I18" s="48"/>
      <c r="J18" s="48"/>
      <c r="K18" s="47"/>
      <c r="L18" s="58"/>
      <c r="M18" s="53"/>
      <c r="N18" s="53"/>
      <c r="O18" s="54"/>
      <c r="P18" s="55"/>
      <c r="Q18" s="56"/>
    </row>
    <row r="19" spans="1:17" ht="57" x14ac:dyDescent="0.2">
      <c r="A19" s="43"/>
      <c r="B19" s="44" t="s">
        <v>80</v>
      </c>
      <c r="C19" s="45"/>
      <c r="D19" s="46">
        <f>VLOOKUP($B19,[1]Tariffs!$A$15:$I$42,3,FALSE)</f>
        <v>8</v>
      </c>
      <c r="E19" s="48">
        <f>VLOOKUP($B19,[2]Tariffs!$A$1:$I$65536,4,FALSE)</f>
        <v>2.641</v>
      </c>
      <c r="F19" s="48">
        <f>VLOOKUP($B19,[2]Tariffs!$A$1:$I$65536,5,FALSE)</f>
        <v>0</v>
      </c>
      <c r="G19" s="48">
        <f>VLOOKUP($B19,[2]Tariffs!$A$1:$I$65536,6,FALSE)</f>
        <v>0</v>
      </c>
      <c r="H19" s="48">
        <f>VLOOKUP($B19,[2]Tariffs!$A$1:$I$65536,7,FALSE)</f>
        <v>0</v>
      </c>
      <c r="I19" s="48">
        <f>VLOOKUP($B19,[2]Tariffs!$A$1:$I$65536,8,FALSE)</f>
        <v>0</v>
      </c>
      <c r="J19" s="48">
        <f>VLOOKUP($B19,[2]Tariffs!$A$1:$I$65536,9,FALSE)</f>
        <v>0</v>
      </c>
      <c r="K19" s="47">
        <f t="shared" si="1"/>
        <v>0</v>
      </c>
      <c r="L19" s="58"/>
      <c r="M19" s="53">
        <f>VLOOKUP(B19,[2]Summary!$A$1:$I$65536,9,FALSE)</f>
        <v>2.6410000000000005</v>
      </c>
      <c r="N19" s="53">
        <f>VLOOKUP(B19,[3]Summary!$A$1:$I$65536,9,FALSE)</f>
        <v>2.6349999999999998</v>
      </c>
      <c r="O19" s="54">
        <f t="shared" si="0"/>
        <v>2.2770398481974929E-3</v>
      </c>
      <c r="P19" s="55" t="str">
        <f>VLOOKUP(B19,[2]Summary!$A$1:$T$65536,10,FALSE)</f>
        <v/>
      </c>
      <c r="Q19" s="56" t="str">
        <f>'Detailed Breakdown'!AW65&amp;" and "&amp;'Detailed Breakdown'!AX65</f>
        <v>Gone up mainly due to Table 1041: load characteristics (Load Factor),Table 1041: load characteristics (Coincidence Factor),Table 1076: allowed revenue, and Gone down mainly due to Table 1022 - 1028: service model inputs,</v>
      </c>
    </row>
    <row r="20" spans="1:17" ht="57" x14ac:dyDescent="0.2">
      <c r="A20" s="43"/>
      <c r="B20" s="44" t="s">
        <v>81</v>
      </c>
      <c r="C20" s="45"/>
      <c r="D20" s="46">
        <f>VLOOKUP($B20,[1]Tariffs!$A$15:$I$42,3,FALSE)</f>
        <v>1</v>
      </c>
      <c r="E20" s="48">
        <f>VLOOKUP($B20,[2]Tariffs!$A$1:$I$65536,4,FALSE)</f>
        <v>3.0270000000000001</v>
      </c>
      <c r="F20" s="48">
        <f>VLOOKUP($B20,[2]Tariffs!$A$1:$I$65536,5,FALSE)</f>
        <v>0</v>
      </c>
      <c r="G20" s="48">
        <f>VLOOKUP($B20,[2]Tariffs!$A$1:$I$65536,6,FALSE)</f>
        <v>0</v>
      </c>
      <c r="H20" s="48">
        <f>VLOOKUP($B20,[2]Tariffs!$A$1:$I$65536,7,FALSE)</f>
        <v>0</v>
      </c>
      <c r="I20" s="48">
        <f>VLOOKUP($B20,[2]Tariffs!$A$1:$I$65536,8,FALSE)</f>
        <v>0</v>
      </c>
      <c r="J20" s="48">
        <f>VLOOKUP($B20,[2]Tariffs!$A$1:$I$65536,9,FALSE)</f>
        <v>0</v>
      </c>
      <c r="K20" s="47">
        <f t="shared" si="1"/>
        <v>0</v>
      </c>
      <c r="L20" s="58"/>
      <c r="M20" s="53">
        <f>VLOOKUP(B20,[2]Summary!$A$1:$I$65536,9,FALSE)</f>
        <v>3.0270000000000001</v>
      </c>
      <c r="N20" s="53">
        <f>VLOOKUP(B20,[3]Summary!$A$1:$I$65536,9,FALSE)</f>
        <v>3.0430000000000001</v>
      </c>
      <c r="O20" s="54">
        <f t="shared" si="0"/>
        <v>-5.2579691094314374E-3</v>
      </c>
      <c r="P20" s="55" t="str">
        <f>VLOOKUP(B20,[2]Summary!$A$1:$T$65536,10,FALSE)</f>
        <v/>
      </c>
      <c r="Q20" s="56" t="str">
        <f>'Detailed Breakdown'!AW66&amp;" and "&amp;'Detailed Breakdown'!AX66</f>
        <v>Gone up mainly due to Table 1041: load characteristics (Load Factor),Table 1041: load characteristics (Coincidence Factor), and Gone down mainly due to Table 1022 - 1028: service model inputs,Table 1069: Peaking probabailities,</v>
      </c>
    </row>
    <row r="21" spans="1:17" ht="57" x14ac:dyDescent="0.2">
      <c r="A21" s="43"/>
      <c r="B21" s="44" t="s">
        <v>82</v>
      </c>
      <c r="C21" s="45"/>
      <c r="D21" s="46">
        <f>VLOOKUP($B21,[1]Tariffs!$A$15:$I$42,3,FALSE)</f>
        <v>1</v>
      </c>
      <c r="E21" s="48">
        <f>VLOOKUP($B21,[2]Tariffs!$A$1:$I$65536,4,FALSE)</f>
        <v>4.8620000000000001</v>
      </c>
      <c r="F21" s="48">
        <f>VLOOKUP($B21,[2]Tariffs!$A$1:$I$65536,5,FALSE)</f>
        <v>0</v>
      </c>
      <c r="G21" s="48">
        <f>VLOOKUP($B21,[2]Tariffs!$A$1:$I$65536,6,FALSE)</f>
        <v>0</v>
      </c>
      <c r="H21" s="48">
        <f>VLOOKUP($B21,[2]Tariffs!$A$1:$I$65536,7,FALSE)</f>
        <v>0</v>
      </c>
      <c r="I21" s="48">
        <f>VLOOKUP($B21,[2]Tariffs!$A$1:$I$65536,8,FALSE)</f>
        <v>0</v>
      </c>
      <c r="J21" s="48">
        <f>VLOOKUP($B21,[2]Tariffs!$A$1:$I$65536,9,FALSE)</f>
        <v>0</v>
      </c>
      <c r="K21" s="47">
        <f t="shared" si="1"/>
        <v>0</v>
      </c>
      <c r="L21" s="58"/>
      <c r="M21" s="53">
        <f>VLOOKUP(B21,[2]Summary!$A$1:$I$65536,9,FALSE)</f>
        <v>4.8620000000000001</v>
      </c>
      <c r="N21" s="53">
        <f>VLOOKUP(B21,[3]Summary!$A$1:$I$65536,9,FALSE)</f>
        <v>4.9790000000000001</v>
      </c>
      <c r="O21" s="54">
        <f t="shared" si="0"/>
        <v>-2.3498694516971286E-2</v>
      </c>
      <c r="P21" s="55" t="str">
        <f>VLOOKUP(B21,[2]Summary!$A$1:$T$65536,10,FALSE)</f>
        <v/>
      </c>
      <c r="Q21" s="56" t="str">
        <f>'Detailed Breakdown'!AW67&amp;" and "&amp;'Detailed Breakdown'!AX67</f>
        <v>Gone up mainly due to Table 1041: load characteristics (Load Factor),Table 1041: load characteristics (Coincidence Factor),Table 1076: allowed revenue, and Gone down mainly due to Table 1061/1062: TPR data,</v>
      </c>
    </row>
    <row r="22" spans="1:17" ht="28.5" x14ac:dyDescent="0.2">
      <c r="A22" s="43"/>
      <c r="B22" s="44" t="s">
        <v>83</v>
      </c>
      <c r="C22" s="45"/>
      <c r="D22" s="46">
        <f>VLOOKUP($B22,[1]Tariffs!$A$15:$I$42,3,FALSE)</f>
        <v>1</v>
      </c>
      <c r="E22" s="48">
        <f>VLOOKUP($B22,[2]Tariffs!$A$1:$I$65536,4,FALSE)</f>
        <v>2.3380000000000001</v>
      </c>
      <c r="F22" s="48">
        <f>VLOOKUP($B22,[2]Tariffs!$A$1:$I$65536,5,FALSE)</f>
        <v>0</v>
      </c>
      <c r="G22" s="48">
        <f>VLOOKUP($B22,[2]Tariffs!$A$1:$I$65536,6,FALSE)</f>
        <v>0</v>
      </c>
      <c r="H22" s="48">
        <f>VLOOKUP($B22,[2]Tariffs!$A$1:$I$65536,7,FALSE)</f>
        <v>0</v>
      </c>
      <c r="I22" s="48">
        <f>VLOOKUP($B22,[2]Tariffs!$A$1:$I$65536,8,FALSE)</f>
        <v>0</v>
      </c>
      <c r="J22" s="48">
        <f>VLOOKUP($B22,[2]Tariffs!$A$1:$I$65536,9,FALSE)</f>
        <v>0</v>
      </c>
      <c r="K22" s="47">
        <f t="shared" si="1"/>
        <v>0</v>
      </c>
      <c r="L22" s="52"/>
      <c r="M22" s="53" t="str">
        <f>VLOOKUP(B22,[2]Summary!$A$1:$I$65536,9,FALSE)</f>
        <v/>
      </c>
      <c r="N22" s="53" t="str">
        <f>VLOOKUP(B22,[3]Summary!$A$1:$I$65536,9,FALSE)</f>
        <v/>
      </c>
      <c r="O22" s="54" t="e">
        <f t="shared" si="0"/>
        <v>#VALUE!</v>
      </c>
      <c r="P22" s="55" t="str">
        <f>VLOOKUP(B22,[2]Summary!$A$1:$T$65536,10,FALSE)</f>
        <v/>
      </c>
      <c r="Q22" s="56" t="str">
        <f>'Detailed Breakdown'!AW68&amp;" and "&amp;'Detailed Breakdown'!AX68</f>
        <v>No factors contributing to greater than 2% upward change. and No factors contributing to greater than 2% downward change.</v>
      </c>
    </row>
    <row r="23" spans="1:17" ht="60.75" customHeight="1" x14ac:dyDescent="0.2">
      <c r="A23" s="43"/>
      <c r="B23" s="44" t="s">
        <v>27</v>
      </c>
      <c r="C23" s="45"/>
      <c r="D23" s="46">
        <f>VLOOKUP($B23,[1]Tariffs!$A$15:$I$42,3,FALSE)</f>
        <v>0</v>
      </c>
      <c r="E23" s="48">
        <f>VLOOKUP($B23,[2]Tariffs!$A$1:$I$65536,4,FALSE)</f>
        <v>43.902999999999999</v>
      </c>
      <c r="F23" s="48">
        <f>VLOOKUP($B23,[2]Tariffs!$A$1:$I$65536,5,FALSE)</f>
        <v>2.6320000000000001</v>
      </c>
      <c r="G23" s="48">
        <f>VLOOKUP($B23,[2]Tariffs!$A$1:$I$65536,6,FALSE)</f>
        <v>0.81699999999999995</v>
      </c>
      <c r="H23" s="48">
        <f>VLOOKUP($B23,[2]Tariffs!$A$1:$I$65536,7,FALSE)</f>
        <v>0</v>
      </c>
      <c r="I23" s="48">
        <f>VLOOKUP($B23,[2]Tariffs!$A$1:$I$65536,8,FALSE)</f>
        <v>0</v>
      </c>
      <c r="J23" s="48">
        <f>VLOOKUP($B23,[2]Tariffs!$A$1:$I$65536,9,FALSE)</f>
        <v>0</v>
      </c>
      <c r="K23" s="47">
        <f t="shared" si="1"/>
        <v>0</v>
      </c>
      <c r="L23" s="52"/>
      <c r="M23" s="53">
        <f>VLOOKUP(B23,[2]Summary!$A$1:$I$65536,9,FALSE)</f>
        <v>3.0565492929120763</v>
      </c>
      <c r="N23" s="53">
        <f>VLOOKUP(B23,[3]Summary!$A$1:$I$65536,9,FALSE)</f>
        <v>3.0714759447239737</v>
      </c>
      <c r="O23" s="54">
        <f t="shared" si="0"/>
        <v>-4.8597651684486598E-3</v>
      </c>
      <c r="P23" s="55" t="str">
        <f>VLOOKUP(B23,[2]Summary!$A$1:$T$65536,10,FALSE)</f>
        <v/>
      </c>
      <c r="Q23" s="56" t="str">
        <f>'Detailed Breakdown'!AW69&amp;" and "&amp;'Detailed Breakdown'!AX69</f>
        <v>Gone up mainly due to Table 1041: load characteristics (Load Factor),Table 1041: load characteristics (Coincidence Factor), and Gone down mainly due to Table 1022 - 1028: service model inputs,</v>
      </c>
    </row>
    <row r="24" spans="1:17" ht="15" customHeight="1" x14ac:dyDescent="0.2">
      <c r="A24" s="43"/>
      <c r="B24" s="44" t="s">
        <v>52</v>
      </c>
      <c r="C24" s="45"/>
      <c r="D24" s="46">
        <f>VLOOKUP($B24,[1]Tariffs!$A$15:$I$42,3,FALSE)</f>
        <v>8</v>
      </c>
      <c r="E24" s="48">
        <f>VLOOKUP($B24,[2]Tariffs!$A$1:$I$65536,4,FALSE)</f>
        <v>-0.79800000000000004</v>
      </c>
      <c r="F24" s="48">
        <f>VLOOKUP($B24,[2]Tariffs!$A$1:$I$65536,5,FALSE)</f>
        <v>0</v>
      </c>
      <c r="G24" s="48">
        <f>VLOOKUP($B24,[2]Tariffs!$A$1:$I$65536,6,FALSE)</f>
        <v>0</v>
      </c>
      <c r="H24" s="48">
        <f>VLOOKUP($B24,[2]Tariffs!$A$1:$I$65536,7,FALSE)</f>
        <v>0</v>
      </c>
      <c r="I24" s="48">
        <f>VLOOKUP($B24,[2]Tariffs!$A$1:$I$65536,8,FALSE)</f>
        <v>0</v>
      </c>
      <c r="J24" s="48">
        <f>VLOOKUP($B24,[2]Tariffs!$A$1:$I$65536,9,FALSE)</f>
        <v>0</v>
      </c>
      <c r="K24" s="47">
        <f t="shared" si="1"/>
        <v>0</v>
      </c>
      <c r="L24" s="52"/>
      <c r="M24" s="53">
        <f>VLOOKUP(B24,[2]Summary!$A$1:$I$65536,9,FALSE)</f>
        <v>-0.79800000000000015</v>
      </c>
      <c r="N24" s="53">
        <f>VLOOKUP(B24,[3]Summary!$A$1:$I$65536,9,FALSE)</f>
        <v>-0.78600000000000014</v>
      </c>
      <c r="O24" s="54">
        <f t="shared" si="0"/>
        <v>1.5267175572519109E-2</v>
      </c>
      <c r="P24" s="55" t="str">
        <f>VLOOKUP(B24,[2]Summary!$A$1:$T$65536,10,FALSE)</f>
        <v/>
      </c>
      <c r="Q24" s="59"/>
    </row>
    <row r="25" spans="1:17" ht="15" customHeight="1" x14ac:dyDescent="0.2">
      <c r="A25" s="43"/>
      <c r="B25" s="44" t="s">
        <v>53</v>
      </c>
      <c r="C25" s="45"/>
      <c r="D25" s="46">
        <f>VLOOKUP($B25,[1]Tariffs!$A$15:$I$42,3,FALSE)</f>
        <v>8</v>
      </c>
      <c r="E25" s="48">
        <f>VLOOKUP($B25,[2]Tariffs!$A$1:$I$65536,4,FALSE)</f>
        <v>-0.73199999999999998</v>
      </c>
      <c r="F25" s="48">
        <f>VLOOKUP($B25,[2]Tariffs!$A$1:$I$65536,5,FALSE)</f>
        <v>0</v>
      </c>
      <c r="G25" s="48">
        <f>VLOOKUP($B25,[2]Tariffs!$A$1:$I$65536,6,FALSE)</f>
        <v>0</v>
      </c>
      <c r="H25" s="48">
        <f>VLOOKUP($B25,[2]Tariffs!$A$1:$I$65536,7,FALSE)</f>
        <v>0</v>
      </c>
      <c r="I25" s="48">
        <f>VLOOKUP($B25,[2]Tariffs!$A$1:$I$65536,8,FALSE)</f>
        <v>0</v>
      </c>
      <c r="J25" s="48">
        <f>VLOOKUP($B25,[2]Tariffs!$A$1:$I$65536,9,FALSE)</f>
        <v>0</v>
      </c>
      <c r="K25" s="47">
        <f t="shared" si="1"/>
        <v>0</v>
      </c>
      <c r="L25" s="52"/>
      <c r="M25" s="53" t="str">
        <f>VLOOKUP(B25,[2]Summary!$A$1:$I$65536,9,FALSE)</f>
        <v/>
      </c>
      <c r="N25" s="53" t="str">
        <f>VLOOKUP(B25,[3]Summary!$A$1:$I$65536,9,FALSE)</f>
        <v/>
      </c>
      <c r="O25" s="54" t="e">
        <f t="shared" si="0"/>
        <v>#VALUE!</v>
      </c>
      <c r="P25" s="55" t="str">
        <f>VLOOKUP(B25,[2]Summary!$A$1:$T$65536,10,FALSE)</f>
        <v/>
      </c>
      <c r="Q25" s="59"/>
    </row>
    <row r="26" spans="1:17" x14ac:dyDescent="0.2">
      <c r="A26" s="43"/>
      <c r="B26" s="44" t="s">
        <v>54</v>
      </c>
      <c r="C26" s="45"/>
      <c r="D26" s="46">
        <f>VLOOKUP($B26,[1]Tariffs!$A$15:$I$42,3,FALSE)</f>
        <v>0</v>
      </c>
      <c r="E26" s="48">
        <f>VLOOKUP($B26,[2]Tariffs!$A$1:$I$65536,4,FALSE)</f>
        <v>-0.79800000000000004</v>
      </c>
      <c r="F26" s="48">
        <f>VLOOKUP($B26,[2]Tariffs!$A$1:$I$65536,5,FALSE)</f>
        <v>0</v>
      </c>
      <c r="G26" s="48">
        <f>VLOOKUP($B26,[2]Tariffs!$A$1:$I$65536,6,FALSE)</f>
        <v>0</v>
      </c>
      <c r="H26" s="48">
        <f>VLOOKUP($B26,[2]Tariffs!$A$1:$I$65536,7,FALSE)</f>
        <v>0</v>
      </c>
      <c r="I26" s="48">
        <f>VLOOKUP($B26,[2]Tariffs!$A$1:$I$65536,8,FALSE)</f>
        <v>0</v>
      </c>
      <c r="J26" s="48">
        <f>VLOOKUP($B26,[2]Tariffs!$A$1:$I$65536,9,FALSE)</f>
        <v>0.26200000000000001</v>
      </c>
      <c r="K26" s="47">
        <f t="shared" si="1"/>
        <v>0</v>
      </c>
      <c r="L26" s="52"/>
      <c r="M26" s="53">
        <f>VLOOKUP(B26,[2]Summary!$A$1:$I$65536,9,FALSE)</f>
        <v>-0.7910016895400297</v>
      </c>
      <c r="N26" s="53">
        <f>VLOOKUP(B26,[3]Summary!$A$1:$I$65536,9,FALSE)</f>
        <v>-0.77365097638656088</v>
      </c>
      <c r="O26" s="54">
        <f t="shared" si="0"/>
        <v>2.2427055200663792E-2</v>
      </c>
      <c r="P26" s="55">
        <f>VLOOKUP(B26,[2]Summary!$A$1:$T$65536,10,FALSE)</f>
        <v>-364.20845425287354</v>
      </c>
      <c r="Q26" s="59"/>
    </row>
    <row r="27" spans="1:17" ht="15" customHeight="1" x14ac:dyDescent="0.2">
      <c r="A27" s="43"/>
      <c r="B27" s="44" t="s">
        <v>55</v>
      </c>
      <c r="C27" s="45"/>
      <c r="D27" s="46">
        <f>VLOOKUP($B27,[1]Tariffs!$A$15:$I$42,3,FALSE)</f>
        <v>0</v>
      </c>
      <c r="E27" s="48">
        <f>VLOOKUP($B27,[2]Tariffs!$A$1:$I$65536,4,FALSE)</f>
        <v>-6.532</v>
      </c>
      <c r="F27" s="48">
        <f>VLOOKUP($B27,[2]Tariffs!$A$1:$I$65536,5,FALSE)</f>
        <v>-0.622</v>
      </c>
      <c r="G27" s="48">
        <f>VLOOKUP($B27,[2]Tariffs!$A$1:$I$65536,6,FALSE)</f>
        <v>-0.09</v>
      </c>
      <c r="H27" s="48">
        <f>VLOOKUP($B27,[2]Tariffs!$A$1:$I$65536,7,FALSE)</f>
        <v>0</v>
      </c>
      <c r="I27" s="48">
        <f>VLOOKUP($B27,[2]Tariffs!$A$1:$I$65536,8,FALSE)</f>
        <v>0</v>
      </c>
      <c r="J27" s="48">
        <f>VLOOKUP($B27,[2]Tariffs!$A$1:$I$65536,9,FALSE)</f>
        <v>0.26200000000000001</v>
      </c>
      <c r="K27" s="47">
        <f t="shared" si="1"/>
        <v>0</v>
      </c>
      <c r="L27" s="52"/>
      <c r="M27" s="53">
        <f>VLOOKUP(B27,[2]Summary!$A$1:$I$65536,9,FALSE)</f>
        <v>-0.7901452754502587</v>
      </c>
      <c r="N27" s="53">
        <f>VLOOKUP(B27,[3]Summary!$A$1:$I$65536,9,FALSE)</f>
        <v>-0.76865137791222937</v>
      </c>
      <c r="O27" s="54">
        <f t="shared" si="0"/>
        <v>2.7963128871777876E-2</v>
      </c>
      <c r="P27" s="55">
        <f>VLOOKUP(B27,[2]Summary!$A$1:$T$65536,10,FALSE)</f>
        <v>-1364.690792727273</v>
      </c>
      <c r="Q27" s="59"/>
    </row>
    <row r="28" spans="1:17" ht="15" customHeight="1" x14ac:dyDescent="0.2">
      <c r="A28" s="43"/>
      <c r="B28" s="44" t="s">
        <v>56</v>
      </c>
      <c r="C28" s="45"/>
      <c r="D28" s="46">
        <f>VLOOKUP($B28,[1]Tariffs!$A$15:$I$42,3,FALSE)</f>
        <v>0</v>
      </c>
      <c r="E28" s="48">
        <f>VLOOKUP($B28,[2]Tariffs!$A$1:$I$65536,4,FALSE)</f>
        <v>-0.73199999999999998</v>
      </c>
      <c r="F28" s="48">
        <f>VLOOKUP($B28,[2]Tariffs!$A$1:$I$65536,5,FALSE)</f>
        <v>0</v>
      </c>
      <c r="G28" s="48">
        <f>VLOOKUP($B28,[2]Tariffs!$A$1:$I$65536,6,FALSE)</f>
        <v>0</v>
      </c>
      <c r="H28" s="48">
        <f>VLOOKUP($B28,[2]Tariffs!$A$1:$I$65536,7,FALSE)</f>
        <v>0</v>
      </c>
      <c r="I28" s="48">
        <f>VLOOKUP($B28,[2]Tariffs!$A$1:$I$65536,8,FALSE)</f>
        <v>0</v>
      </c>
      <c r="J28" s="48">
        <f>VLOOKUP($B28,[2]Tariffs!$A$1:$I$65536,9,FALSE)</f>
        <v>0.22800000000000001</v>
      </c>
      <c r="K28" s="47">
        <f t="shared" si="1"/>
        <v>0</v>
      </c>
      <c r="L28" s="52"/>
      <c r="M28" s="53" t="str">
        <f>VLOOKUP(B28,[2]Summary!$A$1:$I$65536,9,FALSE)</f>
        <v/>
      </c>
      <c r="N28" s="53" t="str">
        <f>VLOOKUP(B28,[3]Summary!$A$1:$I$65536,9,FALSE)</f>
        <v/>
      </c>
      <c r="O28" s="54" t="e">
        <f t="shared" si="0"/>
        <v>#VALUE!</v>
      </c>
      <c r="P28" s="55" t="str">
        <f>VLOOKUP(B28,[2]Summary!$A$1:$T$65536,10,FALSE)</f>
        <v/>
      </c>
      <c r="Q28" s="59"/>
    </row>
    <row r="29" spans="1:17" ht="15" customHeight="1" x14ac:dyDescent="0.2">
      <c r="A29" s="43"/>
      <c r="B29" s="44" t="s">
        <v>57</v>
      </c>
      <c r="C29" s="45"/>
      <c r="D29" s="46">
        <f>VLOOKUP($B29,[1]Tariffs!$A$15:$I$42,3,FALSE)</f>
        <v>0</v>
      </c>
      <c r="E29" s="48">
        <f>VLOOKUP($B29,[2]Tariffs!$A$1:$I$65536,4,FALSE)</f>
        <v>-5.9870000000000001</v>
      </c>
      <c r="F29" s="48">
        <f>VLOOKUP($B29,[2]Tariffs!$A$1:$I$65536,5,FALSE)</f>
        <v>-0.56899999999999995</v>
      </c>
      <c r="G29" s="48">
        <f>VLOOKUP($B29,[2]Tariffs!$A$1:$I$65536,6,FALSE)</f>
        <v>-8.4000000000000005E-2</v>
      </c>
      <c r="H29" s="48">
        <f>VLOOKUP($B29,[2]Tariffs!$A$1:$I$65536,7,FALSE)</f>
        <v>0</v>
      </c>
      <c r="I29" s="48">
        <f>VLOOKUP($B29,[2]Tariffs!$A$1:$I$65536,8,FALSE)</f>
        <v>0</v>
      </c>
      <c r="J29" s="48">
        <f>VLOOKUP($B29,[2]Tariffs!$A$1:$I$65536,9,FALSE)</f>
        <v>0.22800000000000001</v>
      </c>
      <c r="K29" s="47">
        <f t="shared" si="1"/>
        <v>0</v>
      </c>
      <c r="L29" s="52"/>
      <c r="M29" s="53" t="str">
        <f>VLOOKUP(B29,[2]Summary!$A$1:$I$65536,9,FALSE)</f>
        <v/>
      </c>
      <c r="N29" s="53">
        <f>VLOOKUP(B29,[3]Summary!$A$1:$I$65536,9,FALSE)</f>
        <v>-1.1660949454416774</v>
      </c>
      <c r="O29" s="54" t="e">
        <f t="shared" si="0"/>
        <v>#VALUE!</v>
      </c>
      <c r="P29" s="55" t="str">
        <f>VLOOKUP(B29,[2]Summary!$A$1:$T$65536,10,FALSE)</f>
        <v/>
      </c>
      <c r="Q29" s="59"/>
    </row>
    <row r="30" spans="1:17" x14ac:dyDescent="0.2">
      <c r="A30" s="43"/>
      <c r="B30" s="44" t="s">
        <v>58</v>
      </c>
      <c r="C30" s="45"/>
      <c r="D30" s="46">
        <f>VLOOKUP($B30,[1]Tariffs!$A$15:$I$42,3,FALSE)</f>
        <v>0</v>
      </c>
      <c r="E30" s="48">
        <f>VLOOKUP($B30,[2]Tariffs!$A$1:$I$65536,4,FALSE)</f>
        <v>-0.49299999999999999</v>
      </c>
      <c r="F30" s="48">
        <f>VLOOKUP($B30,[2]Tariffs!$A$1:$I$65536,5,FALSE)</f>
        <v>0</v>
      </c>
      <c r="G30" s="48">
        <f>VLOOKUP($B30,[2]Tariffs!$A$1:$I$65536,6,FALSE)</f>
        <v>0</v>
      </c>
      <c r="H30" s="48">
        <f>VLOOKUP($B30,[2]Tariffs!$A$1:$I$65536,7,FALSE)</f>
        <v>37.549999999999997</v>
      </c>
      <c r="I30" s="48">
        <f>VLOOKUP($B30,[2]Tariffs!$A$1:$I$65536,8,FALSE)</f>
        <v>0</v>
      </c>
      <c r="J30" s="48">
        <f>VLOOKUP($B30,[2]Tariffs!$A$1:$I$65536,9,FALSE)</f>
        <v>0.186</v>
      </c>
      <c r="K30" s="47">
        <f t="shared" si="1"/>
        <v>0</v>
      </c>
      <c r="L30" s="52"/>
      <c r="M30" s="53">
        <f>VLOOKUP(B30,[2]Summary!$A$1:$I$65536,9,FALSE)</f>
        <v>-0.48410258142935148</v>
      </c>
      <c r="N30" s="53">
        <f>VLOOKUP(B30,[3]Summary!$A$1:$I$65536,9,FALSE)</f>
        <v>-0.47957775019043269</v>
      </c>
      <c r="O30" s="54">
        <f t="shared" si="0"/>
        <v>9.435031623385548E-3</v>
      </c>
      <c r="P30" s="55">
        <f>VLOOKUP(B30,[2]Summary!$A$1:$T$65536,10,FALSE)</f>
        <v>-8013.8141637500003</v>
      </c>
      <c r="Q30" s="59"/>
    </row>
    <row r="31" spans="1:17" x14ac:dyDescent="0.2">
      <c r="A31" s="43"/>
      <c r="B31" s="44" t="s">
        <v>59</v>
      </c>
      <c r="C31" s="45"/>
      <c r="D31" s="46">
        <f>VLOOKUP($B31,[1]Tariffs!$A$15:$I$42,3,FALSE)</f>
        <v>0</v>
      </c>
      <c r="E31" s="48">
        <f>VLOOKUP($B31,[2]Tariffs!$A$1:$I$65536,4,FALSE)</f>
        <v>-4.0339999999999998</v>
      </c>
      <c r="F31" s="48">
        <f>VLOOKUP($B31,[2]Tariffs!$A$1:$I$65536,5,FALSE)</f>
        <v>-0.379</v>
      </c>
      <c r="G31" s="48">
        <f>VLOOKUP($B31,[2]Tariffs!$A$1:$I$65536,6,FALSE)</f>
        <v>-6.0999999999999999E-2</v>
      </c>
      <c r="H31" s="48">
        <f>VLOOKUP($B31,[2]Tariffs!$A$1:$I$65536,7,FALSE)</f>
        <v>37.549999999999997</v>
      </c>
      <c r="I31" s="48">
        <f>VLOOKUP($B31,[2]Tariffs!$A$1:$I$65536,8,FALSE)</f>
        <v>0</v>
      </c>
      <c r="J31" s="48">
        <f>VLOOKUP($B31,[2]Tariffs!$A$1:$I$65536,9,FALSE)</f>
        <v>0.186</v>
      </c>
      <c r="K31" s="47">
        <f t="shared" si="1"/>
        <v>0</v>
      </c>
      <c r="L31" s="52"/>
      <c r="M31" s="53">
        <f>VLOOKUP(B31,[2]Summary!$A$1:$I$65536,9,FALSE)</f>
        <v>-0.50650621281966746</v>
      </c>
      <c r="N31" s="53">
        <f>VLOOKUP(B31,[3]Summary!$A$1:$I$65536,9,FALSE)</f>
        <v>-0.48638145018356094</v>
      </c>
      <c r="O31" s="54">
        <f t="shared" si="0"/>
        <v>4.1376501156677348E-2</v>
      </c>
      <c r="P31" s="55">
        <f>VLOOKUP(B31,[2]Summary!$A$1:$T$65536,10,FALSE)</f>
        <v>-20470.69804541667</v>
      </c>
      <c r="Q31" s="59"/>
    </row>
    <row r="32" spans="1:17" x14ac:dyDescent="0.2">
      <c r="A32" s="43"/>
      <c r="B32" s="44"/>
      <c r="C32" s="45"/>
      <c r="D32" s="46"/>
      <c r="E32" s="48"/>
      <c r="F32" s="48"/>
      <c r="G32" s="48"/>
      <c r="H32" s="48"/>
      <c r="I32" s="48"/>
      <c r="J32" s="48"/>
      <c r="K32" s="47"/>
      <c r="L32" s="52"/>
      <c r="M32" s="53"/>
      <c r="N32" s="53"/>
      <c r="O32" s="57"/>
      <c r="P32" s="55"/>
      <c r="Q32" s="59"/>
    </row>
    <row r="33" spans="1:17" ht="15" customHeight="1" x14ac:dyDescent="0.2">
      <c r="A33" s="43"/>
      <c r="B33" s="44"/>
      <c r="C33" s="45"/>
      <c r="D33" s="46"/>
      <c r="E33" s="48"/>
      <c r="F33" s="48"/>
      <c r="G33" s="48"/>
      <c r="H33" s="48"/>
      <c r="I33" s="48"/>
      <c r="J33" s="48"/>
      <c r="K33" s="47"/>
      <c r="L33" s="52"/>
      <c r="M33" s="53"/>
      <c r="N33" s="53"/>
      <c r="O33" s="57"/>
      <c r="P33" s="55"/>
      <c r="Q33" s="59"/>
    </row>
  </sheetData>
  <mergeCells count="2">
    <mergeCell ref="B4:L4"/>
    <mergeCell ref="M4:Q4"/>
  </mergeCells>
  <conditionalFormatting sqref="E6:L33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Detailed Breakdown</vt:lpstr>
      <vt:lpstr>Summary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Yeo, Simon M.</cp:lastModifiedBy>
  <cp:lastPrinted>2012-05-15T09:18:35Z</cp:lastPrinted>
  <dcterms:created xsi:type="dcterms:W3CDTF">2012-04-17T13:56:47Z</dcterms:created>
  <dcterms:modified xsi:type="dcterms:W3CDTF">2013-12-13T15:46:34Z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