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P7" i="3" l="1"/>
  <c r="P8" i="3"/>
  <c r="P9" i="3"/>
  <c r="P10" i="3"/>
  <c r="P11" i="3"/>
  <c r="P12" i="3"/>
  <c r="P13" i="3"/>
  <c r="P14" i="3"/>
  <c r="P15" i="3"/>
  <c r="P16" i="3"/>
  <c r="P17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6" i="3"/>
  <c r="M6" i="3"/>
  <c r="M12" i="3"/>
  <c r="Q23" i="3" l="1"/>
  <c r="G7" i="3"/>
  <c r="I7" i="3"/>
  <c r="K7" i="3" s="1"/>
  <c r="J7" i="3"/>
  <c r="F8" i="3"/>
  <c r="G8" i="3"/>
  <c r="H8" i="3"/>
  <c r="I8" i="3"/>
  <c r="J8" i="3"/>
  <c r="K8" i="3"/>
  <c r="F9" i="3"/>
  <c r="G9" i="3"/>
  <c r="I9" i="3"/>
  <c r="J9" i="3"/>
  <c r="K9" i="3"/>
  <c r="G10" i="3"/>
  <c r="I10" i="3"/>
  <c r="K10" i="3" s="1"/>
  <c r="J10" i="3"/>
  <c r="F11" i="3"/>
  <c r="G11" i="3"/>
  <c r="H11" i="3"/>
  <c r="I11" i="3"/>
  <c r="K11" i="3" s="1"/>
  <c r="J11" i="3"/>
  <c r="G12" i="3"/>
  <c r="I12" i="3"/>
  <c r="J12" i="3"/>
  <c r="K12" i="3"/>
  <c r="G13" i="3"/>
  <c r="I13" i="3"/>
  <c r="J13" i="3"/>
  <c r="K13" i="3"/>
  <c r="G14" i="3"/>
  <c r="I14" i="3"/>
  <c r="K14" i="3" s="1"/>
  <c r="J14" i="3"/>
  <c r="F19" i="3"/>
  <c r="G19" i="3"/>
  <c r="H19" i="3"/>
  <c r="I19" i="3"/>
  <c r="K19" i="3" s="1"/>
  <c r="J19" i="3"/>
  <c r="F20" i="3"/>
  <c r="G20" i="3"/>
  <c r="H20" i="3"/>
  <c r="I20" i="3"/>
  <c r="J20" i="3"/>
  <c r="K20" i="3"/>
  <c r="F21" i="3"/>
  <c r="G21" i="3"/>
  <c r="H21" i="3"/>
  <c r="I21" i="3"/>
  <c r="J21" i="3"/>
  <c r="K21" i="3"/>
  <c r="F22" i="3"/>
  <c r="G22" i="3"/>
  <c r="H22" i="3"/>
  <c r="I22" i="3"/>
  <c r="K22" i="3" s="1"/>
  <c r="J22" i="3"/>
  <c r="H23" i="3"/>
  <c r="I23" i="3"/>
  <c r="K23" i="3" s="1"/>
  <c r="J23" i="3"/>
  <c r="F24" i="3"/>
  <c r="G24" i="3"/>
  <c r="I24" i="3"/>
  <c r="J24" i="3"/>
  <c r="K24" i="3"/>
  <c r="F25" i="3"/>
  <c r="G25" i="3"/>
  <c r="I25" i="3"/>
  <c r="J25" i="3"/>
  <c r="K25" i="3"/>
  <c r="F26" i="3"/>
  <c r="G26" i="3"/>
  <c r="I26" i="3"/>
  <c r="K26" i="3" s="1"/>
  <c r="I27" i="3"/>
  <c r="K27" i="3" s="1"/>
  <c r="F28" i="3"/>
  <c r="G28" i="3"/>
  <c r="I28" i="3"/>
  <c r="K28" i="3"/>
  <c r="I29" i="3"/>
  <c r="K29" i="3" s="1"/>
  <c r="F30" i="3"/>
  <c r="G30" i="3"/>
  <c r="I30" i="3"/>
  <c r="K30" i="3" s="1"/>
  <c r="I31" i="3"/>
  <c r="K31" i="3"/>
  <c r="J6" i="3"/>
  <c r="I6" i="3"/>
  <c r="G6" i="3"/>
  <c r="F6" i="3"/>
  <c r="AU8" i="2" l="1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V7" i="2"/>
  <c r="AU7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30" i="2"/>
  <c r="D53" i="2" l="1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5" i="2"/>
  <c r="E65" i="2"/>
  <c r="D66" i="2"/>
  <c r="E66" i="2"/>
  <c r="D67" i="2"/>
  <c r="E67" i="2"/>
  <c r="D68" i="2"/>
  <c r="E68" i="2"/>
  <c r="D69" i="2"/>
  <c r="E69" i="2"/>
  <c r="E52" i="2"/>
  <c r="D52" i="2"/>
  <c r="D31" i="3" l="1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B53" i="2" l="1"/>
  <c r="B54" i="2"/>
  <c r="B55" i="2"/>
  <c r="B56" i="2"/>
  <c r="B57" i="2"/>
  <c r="B58" i="2"/>
  <c r="B59" i="2"/>
  <c r="B60" i="2"/>
  <c r="B61" i="2"/>
  <c r="B62" i="2"/>
  <c r="B63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V66" i="2" l="1"/>
  <c r="AZ66" i="2" s="1"/>
  <c r="AX66" i="2" s="1"/>
  <c r="J49" i="2"/>
  <c r="AU68" i="2"/>
  <c r="AW68" i="2" s="1"/>
  <c r="AV67" i="2"/>
  <c r="AZ67" i="2" s="1"/>
  <c r="AX67" i="2" s="1"/>
  <c r="AV68" i="2"/>
  <c r="AZ68" i="2" s="1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AY68" i="2" l="1"/>
  <c r="AX68" i="2"/>
  <c r="M52" i="2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N66" i="2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V53" i="2" l="1"/>
  <c r="AZ53" i="2" s="1"/>
  <c r="AX53" i="2" s="1"/>
  <c r="AU53" i="2"/>
  <c r="AY53" i="2" s="1"/>
  <c r="AW53" i="2" s="1"/>
  <c r="AU69" i="2"/>
  <c r="AV65" i="2"/>
  <c r="AZ65" i="2" s="1"/>
  <c r="AX65" i="2" s="1"/>
  <c r="AU62" i="2"/>
  <c r="AY62" i="2" s="1"/>
  <c r="AW62" i="2" s="1"/>
  <c r="AU58" i="2"/>
  <c r="AY58" i="2" s="1"/>
  <c r="AW58" i="2" s="1"/>
  <c r="AU65" i="2"/>
  <c r="AY65" i="2" s="1"/>
  <c r="AW65" i="2" s="1"/>
  <c r="AV62" i="2"/>
  <c r="AZ62" i="2" s="1"/>
  <c r="AV60" i="2"/>
  <c r="AZ60" i="2" s="1"/>
  <c r="AV58" i="2"/>
  <c r="AZ58" i="2" s="1"/>
  <c r="AX58" i="2" s="1"/>
  <c r="AU56" i="2"/>
  <c r="AY56" i="2" s="1"/>
  <c r="AW56" i="2" s="1"/>
  <c r="AU54" i="2"/>
  <c r="AV69" i="2"/>
  <c r="AZ69" i="2" s="1"/>
  <c r="AV63" i="2"/>
  <c r="AZ63" i="2" s="1"/>
  <c r="AX63" i="2" s="1"/>
  <c r="AV61" i="2"/>
  <c r="AZ61" i="2" s="1"/>
  <c r="AX61" i="2" s="1"/>
  <c r="AV59" i="2"/>
  <c r="AZ59" i="2" s="1"/>
  <c r="AX59" i="2" s="1"/>
  <c r="AU57" i="2"/>
  <c r="AY57" i="2" s="1"/>
  <c r="AW57" i="2" s="1"/>
  <c r="AU55" i="2"/>
  <c r="AY55" i="2" s="1"/>
  <c r="AW55" i="2" s="1"/>
  <c r="AU61" i="2"/>
  <c r="AY61" i="2" s="1"/>
  <c r="AW61" i="2" s="1"/>
  <c r="AU59" i="2"/>
  <c r="AY59" i="2" s="1"/>
  <c r="AW59" i="2" s="1"/>
  <c r="AV57" i="2"/>
  <c r="AZ57" i="2" s="1"/>
  <c r="AX57" i="2" s="1"/>
  <c r="AV55" i="2"/>
  <c r="AZ55" i="2" s="1"/>
  <c r="AX55" i="2" s="1"/>
  <c r="AU63" i="2"/>
  <c r="AY63" i="2" s="1"/>
  <c r="AW63" i="2" s="1"/>
  <c r="AU60" i="2"/>
  <c r="AY60" i="2" s="1"/>
  <c r="AW60" i="2" s="1"/>
  <c r="AV56" i="2"/>
  <c r="AZ56" i="2" s="1"/>
  <c r="AX56" i="2" s="1"/>
  <c r="AV54" i="2"/>
  <c r="AZ54" i="2" s="1"/>
  <c r="AX54" i="2" s="1"/>
  <c r="AU52" i="2"/>
  <c r="AY52" i="2" s="1"/>
  <c r="AW52" i="2" s="1"/>
  <c r="AU66" i="2"/>
  <c r="AY66" i="2" s="1"/>
  <c r="AW66" i="2" s="1"/>
  <c r="AU67" i="2"/>
  <c r="AY67" i="2" s="1"/>
  <c r="AW67" i="2" s="1"/>
  <c r="Q21" i="3" s="1"/>
  <c r="AV52" i="2"/>
  <c r="AY69" i="2"/>
  <c r="AW69" i="2" s="1"/>
  <c r="AY54" i="2"/>
  <c r="AW54" i="2" s="1"/>
  <c r="Q9" i="3" l="1"/>
  <c r="Q13" i="3"/>
  <c r="Q12" i="3"/>
  <c r="Q15" i="3"/>
  <c r="Q11" i="3"/>
  <c r="AX60" i="2"/>
  <c r="Q14" i="3" s="1"/>
  <c r="Q10" i="3"/>
  <c r="AX69" i="2"/>
  <c r="Q8" i="3"/>
  <c r="Q20" i="3"/>
  <c r="Q17" i="3"/>
  <c r="AX62" i="2"/>
  <c r="Q16" i="3" s="1"/>
  <c r="Q7" i="3"/>
  <c r="Q19" i="3"/>
  <c r="AZ52" i="2"/>
  <c r="AX52" i="2" s="1"/>
  <c r="Q6" i="3" s="1"/>
  <c r="N13" i="3" l="1"/>
  <c r="N22" i="3" l="1"/>
  <c r="N17" i="3"/>
  <c r="N20" i="3"/>
  <c r="N6" i="3"/>
  <c r="N25" i="3"/>
  <c r="N21" i="3"/>
  <c r="N8" i="3"/>
  <c r="N16" i="3"/>
  <c r="N14" i="3"/>
  <c r="N11" i="3"/>
  <c r="N7" i="3" l="1"/>
  <c r="N29" i="3"/>
  <c r="N19" i="3"/>
  <c r="N9" i="3"/>
  <c r="N15" i="3"/>
  <c r="N23" i="3"/>
  <c r="N28" i="3"/>
  <c r="N30" i="3"/>
  <c r="N27" i="3"/>
  <c r="N12" i="3"/>
  <c r="N24" i="3"/>
  <c r="N10" i="3"/>
  <c r="N26" i="3"/>
  <c r="N31" i="3"/>
  <c r="H14" i="3" l="1"/>
  <c r="E13" i="3"/>
  <c r="E14" i="3" l="1"/>
  <c r="E27" i="3"/>
  <c r="F13" i="3"/>
  <c r="H25" i="3"/>
  <c r="F7" i="3"/>
  <c r="J31" i="3"/>
  <c r="E7" i="3"/>
  <c r="H13" i="3"/>
  <c r="H26" i="3"/>
  <c r="G16" i="3"/>
  <c r="F31" i="3"/>
  <c r="J27" i="3"/>
  <c r="G29" i="3"/>
  <c r="J26" i="3"/>
  <c r="H12" i="3"/>
  <c r="E21" i="3"/>
  <c r="E8" i="3"/>
  <c r="F16" i="3"/>
  <c r="E16" i="3"/>
  <c r="F29" i="3"/>
  <c r="E11" i="3"/>
  <c r="H30" i="3"/>
  <c r="H9" i="3"/>
  <c r="E26" i="3"/>
  <c r="E12" i="3"/>
  <c r="I17" i="3"/>
  <c r="K17" i="3" s="1"/>
  <c r="H24" i="3"/>
  <c r="J30" i="3"/>
  <c r="H31" i="3"/>
  <c r="E22" i="3"/>
  <c r="E23" i="3"/>
  <c r="G27" i="3"/>
  <c r="H7" i="3"/>
  <c r="E20" i="3"/>
  <c r="F14" i="3"/>
  <c r="H28" i="3"/>
  <c r="G17" i="3"/>
  <c r="H17" i="3"/>
  <c r="E19" i="3"/>
  <c r="H15" i="3"/>
  <c r="H6" i="3"/>
  <c r="E24" i="3" l="1"/>
  <c r="M23" i="3"/>
  <c r="O23" i="3" s="1"/>
  <c r="O6" i="3"/>
  <c r="H27" i="3"/>
  <c r="E17" i="3"/>
  <c r="M19" i="3"/>
  <c r="O19" i="3" s="1"/>
  <c r="M20" i="3"/>
  <c r="O20" i="3" s="1"/>
  <c r="G31" i="3"/>
  <c r="H10" i="3"/>
  <c r="F10" i="3"/>
  <c r="E31" i="3"/>
  <c r="G23" i="3"/>
  <c r="I16" i="3"/>
  <c r="K16" i="3" s="1"/>
  <c r="E30" i="3"/>
  <c r="M26" i="3"/>
  <c r="O26" i="3" s="1"/>
  <c r="F23" i="3"/>
  <c r="J29" i="3"/>
  <c r="I15" i="3"/>
  <c r="K15" i="3" s="1"/>
  <c r="M9" i="3"/>
  <c r="O9" i="3" s="1"/>
  <c r="E29" i="3"/>
  <c r="H16" i="3"/>
  <c r="F27" i="3"/>
  <c r="M28" i="3"/>
  <c r="O28" i="3" s="1"/>
  <c r="J16" i="3"/>
  <c r="E25" i="3"/>
  <c r="M22" i="3"/>
  <c r="M24" i="3"/>
  <c r="O24" i="3" s="1"/>
  <c r="H29" i="3"/>
  <c r="E10" i="3"/>
  <c r="J17" i="3"/>
  <c r="F15" i="3"/>
  <c r="M30" i="3"/>
  <c r="O30" i="3" s="1"/>
  <c r="E28" i="3"/>
  <c r="M8" i="3"/>
  <c r="O8" i="3" s="1"/>
  <c r="M21" i="3"/>
  <c r="O21" i="3" s="1"/>
  <c r="M13" i="3"/>
  <c r="O13" i="3" s="1"/>
  <c r="F17" i="3"/>
  <c r="M14" i="3"/>
  <c r="O14" i="3" s="1"/>
  <c r="G15" i="3"/>
  <c r="J28" i="3"/>
  <c r="E15" i="3"/>
  <c r="M7" i="3"/>
  <c r="O7" i="3" s="1"/>
  <c r="F12" i="3"/>
  <c r="M11" i="3"/>
  <c r="O11" i="3" s="1"/>
  <c r="E9" i="3"/>
  <c r="J15" i="3"/>
  <c r="K6" i="3" l="1"/>
  <c r="E6" i="3"/>
  <c r="M29" i="3"/>
  <c r="O29" i="3" s="1"/>
  <c r="M10" i="3"/>
  <c r="O10" i="3" s="1"/>
  <c r="M27" i="3"/>
  <c r="O27" i="3" s="1"/>
  <c r="M16" i="3"/>
  <c r="O16" i="3" s="1"/>
  <c r="M15" i="3"/>
  <c r="O15" i="3" s="1"/>
  <c r="M17" i="3"/>
  <c r="O17" i="3" s="1"/>
  <c r="O12" i="3"/>
  <c r="M25" i="3"/>
  <c r="M31" i="3"/>
  <c r="O31" i="3" s="1"/>
</calcChain>
</file>

<file path=xl/sharedStrings.xml><?xml version="1.0" encoding="utf-8"?>
<sst xmlns="http://schemas.openxmlformats.org/spreadsheetml/2006/main" count="264" uniqueCount="97">
  <si>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</si>
  <si>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</si>
  <si>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</si>
  <si>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</si>
  <si>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</si>
  <si>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</si>
  <si>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</si>
  <si>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</si>
  <si>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</si>
  <si>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</si>
  <si>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</si>
  <si>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</si>
  <si>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</si>
  <si>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</si>
  <si>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</si>
  <si>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</si>
  <si>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</si>
  <si>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</si>
  <si>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</si>
  <si>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</si>
  <si>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</si>
  <si>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</si>
  <si>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</si>
  <si>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</si>
  <si>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</si>
  <si>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</si>
  <si>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</si>
  <si>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</si>
  <si>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</si>
  <si>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</si>
  <si>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</si>
  <si>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</si>
  <si>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</si>
  <si>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</si>
  <si>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</si>
  <si>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</si>
  <si>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</si>
  <si>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</si>
  <si>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</si>
  <si>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</si>
  <si>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</si>
  <si>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</si>
  <si>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</si>
  <si>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</si>
  <si>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</si>
  <si>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</si>
  <si>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</si>
  <si>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</si>
  <si>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</si>
  <si>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</si>
  <si>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</si>
  <si>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</si>
  <si>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</si>
  <si>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</si>
  <si>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</si>
  <si>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</si>
  <si>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</si>
  <si>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</si>
  <si>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</si>
  <si>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</si>
  <si>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</si>
  <si>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</si>
  <si>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</si>
  <si>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</si>
  <si>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</si>
  <si>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</si>
  <si>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</si>
  <si>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</si>
  <si>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</si>
  <si>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</si>
  <si>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</si>
  <si>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</si>
  <si>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</si>
  <si>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</si>
  <si>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</si>
  <si>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</si>
  <si>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</si>
  <si>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</si>
  <si>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</si>
  <si>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</si>
  <si>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</si>
  <si>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</si>
  <si>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</si>
  <si>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</si>
  <si>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</si>
  <si>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</si>
  <si>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</si>
  <si>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</si>
  <si>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DNO : South West</t>
  </si>
  <si>
    <t>Changes due to issue of Model version with DCP130</t>
  </si>
  <si>
    <t>Check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</si>
  <si>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</si>
  <si>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</si>
  <si>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</si>
  <si>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</si>
  <si>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</si>
  <si>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versus CDCM Apr14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</si>
</sst>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/>
    <xf numFmtId="165" fontId="2" fillId="0" borderId="0" xfId="1" applyNumberFormat="1" applyFont="1"/>
    <xf numFmtId="168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2" applyFont="1" applyFill="1" applyBorder="1" applyAlignment="1">
      <alignment horizontal="center" vertical="center" wrapText="1"/>
    </xf>
    <xf numFmtId="167" fontId="11" fillId="11" borderId="7" xfId="2" applyNumberFormat="1" applyFont="1" applyFill="1" applyBorder="1" applyAlignment="1">
      <alignment horizontal="center" vertical="center"/>
    </xf>
    <xf numFmtId="170" fontId="22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7" xfId="2" applyFont="1" applyFill="1" applyBorder="1" applyAlignment="1" applyProtection="1">
      <alignment horizontal="center" vertical="center" wrapText="1"/>
      <protection locked="0"/>
    </xf>
    <xf numFmtId="164" fontId="15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1" fillId="11" borderId="7" xfId="2" applyNumberFormat="1" applyFont="1" applyFill="1" applyBorder="1" applyAlignment="1">
      <alignment horizontal="center" vertical="center"/>
    </xf>
    <xf numFmtId="0" fontId="15" fillId="12" borderId="7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Model_SWEB_102_1_April_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est%20Apr13%20CDCM%20DCP130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WPD South West in April 14 (102)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10, 20</v>
          </cell>
          <cell r="C15">
            <v>1</v>
          </cell>
          <cell r="D15">
            <v>3.456</v>
          </cell>
          <cell r="E15">
            <v>0</v>
          </cell>
          <cell r="F15">
            <v>0</v>
          </cell>
          <cell r="G15">
            <v>4.32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30, 40</v>
          </cell>
          <cell r="C16">
            <v>2</v>
          </cell>
          <cell r="D16">
            <v>4.0789999999999997</v>
          </cell>
          <cell r="E16">
            <v>0.23</v>
          </cell>
          <cell r="F16">
            <v>0</v>
          </cell>
          <cell r="G16">
            <v>4.32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430</v>
          </cell>
          <cell r="C17">
            <v>2</v>
          </cell>
          <cell r="D17">
            <v>0.17799999999999999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>
            <v>110</v>
          </cell>
          <cell r="C18">
            <v>3</v>
          </cell>
          <cell r="D18">
            <v>2.5329999999999999</v>
          </cell>
          <cell r="E18">
            <v>0</v>
          </cell>
          <cell r="F18">
            <v>0</v>
          </cell>
          <cell r="G18">
            <v>6.91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>
            <v>210</v>
          </cell>
          <cell r="C19">
            <v>4</v>
          </cell>
          <cell r="D19">
            <v>2.992</v>
          </cell>
          <cell r="E19">
            <v>0.215</v>
          </cell>
          <cell r="F19">
            <v>0</v>
          </cell>
          <cell r="G19">
            <v>6.91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251</v>
          </cell>
          <cell r="C20">
            <v>4</v>
          </cell>
          <cell r="D20">
            <v>0.20200000000000001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570</v>
          </cell>
          <cell r="C21" t="str">
            <v>5-8</v>
          </cell>
          <cell r="D21">
            <v>2.7</v>
          </cell>
          <cell r="E21">
            <v>0.19800000000000001</v>
          </cell>
          <cell r="F21">
            <v>0</v>
          </cell>
          <cell r="G21">
            <v>37.020000000000003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540</v>
          </cell>
          <cell r="C22" t="str">
            <v>5-8</v>
          </cell>
          <cell r="D22">
            <v>2.5470000000000002</v>
          </cell>
          <cell r="E22">
            <v>0.17799999999999999</v>
          </cell>
          <cell r="F22">
            <v>0</v>
          </cell>
          <cell r="G22">
            <v>22.19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510</v>
          </cell>
          <cell r="C23" t="str">
            <v>5-8</v>
          </cell>
          <cell r="D23">
            <v>2.4809999999999999</v>
          </cell>
          <cell r="E23">
            <v>0.107</v>
          </cell>
          <cell r="F23">
            <v>0</v>
          </cell>
          <cell r="G23">
            <v>152.53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>
            <v>570</v>
          </cell>
          <cell r="D24">
            <v>25.405000000000001</v>
          </cell>
          <cell r="E24">
            <v>0.34399999999999997</v>
          </cell>
          <cell r="F24">
            <v>0.14699999999999999</v>
          </cell>
          <cell r="G24">
            <v>8.7799999999999994</v>
          </cell>
          <cell r="H24">
            <v>2.69</v>
          </cell>
          <cell r="I24">
            <v>0.39900000000000002</v>
          </cell>
        </row>
        <row r="25">
          <cell r="A25" t="str">
            <v>LV Sub HH Metered</v>
          </cell>
          <cell r="B25">
            <v>540</v>
          </cell>
          <cell r="D25">
            <v>23.131</v>
          </cell>
          <cell r="E25">
            <v>0.21299999999999999</v>
          </cell>
          <cell r="F25">
            <v>0.106</v>
          </cell>
          <cell r="G25">
            <v>6.45</v>
          </cell>
          <cell r="H25">
            <v>2.95</v>
          </cell>
          <cell r="I25">
            <v>0.33</v>
          </cell>
        </row>
        <row r="26">
          <cell r="A26" t="str">
            <v>HV HH Metered</v>
          </cell>
          <cell r="B26">
            <v>510</v>
          </cell>
          <cell r="D26">
            <v>19.574000000000002</v>
          </cell>
          <cell r="E26">
            <v>0.105</v>
          </cell>
          <cell r="F26">
            <v>6.6000000000000003E-2</v>
          </cell>
          <cell r="G26">
            <v>65.67</v>
          </cell>
          <cell r="H26">
            <v>2.29</v>
          </cell>
          <cell r="I26">
            <v>0.26</v>
          </cell>
        </row>
        <row r="27">
          <cell r="A27" t="str">
            <v>HV Sub HH Metered</v>
          </cell>
          <cell r="B27">
            <v>522</v>
          </cell>
          <cell r="D27">
            <v>17.919</v>
          </cell>
          <cell r="E27">
            <v>6.2E-2</v>
          </cell>
          <cell r="F27">
            <v>5.0999999999999997E-2</v>
          </cell>
          <cell r="G27">
            <v>65.67</v>
          </cell>
          <cell r="H27">
            <v>1.6</v>
          </cell>
          <cell r="I27">
            <v>0.13700000000000001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2.4249999999999998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3.6829999999999998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6.2569999999999997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1.387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>
            <v>970</v>
          </cell>
          <cell r="D32">
            <v>85.375</v>
          </cell>
          <cell r="E32">
            <v>1.1220000000000001</v>
          </cell>
          <cell r="F32">
            <v>0.78500000000000003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>
            <v>581</v>
          </cell>
          <cell r="C33">
            <v>8</v>
          </cell>
          <cell r="D33">
            <v>-0.66700000000000004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>
            <v>551</v>
          </cell>
          <cell r="C34">
            <v>8</v>
          </cell>
          <cell r="D34">
            <v>-0.61499999999999999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>
            <v>581</v>
          </cell>
          <cell r="D35">
            <v>-0.66700000000000004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0.151</v>
          </cell>
        </row>
        <row r="36">
          <cell r="A36" t="str">
            <v>LV Generation Non-Intermittent</v>
          </cell>
          <cell r="B36">
            <v>527</v>
          </cell>
          <cell r="D36">
            <v>-7.7089999999999996</v>
          </cell>
          <cell r="E36">
            <v>-0.32900000000000001</v>
          </cell>
          <cell r="F36">
            <v>-0.14299999999999999</v>
          </cell>
          <cell r="G36">
            <v>0</v>
          </cell>
          <cell r="H36">
            <v>0</v>
          </cell>
          <cell r="I36">
            <v>0.151</v>
          </cell>
        </row>
        <row r="37">
          <cell r="A37" t="str">
            <v>LV Sub Generation Intermittent</v>
          </cell>
          <cell r="B37">
            <v>551</v>
          </cell>
          <cell r="D37">
            <v>-0.61499999999999999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0.13</v>
          </cell>
        </row>
        <row r="38">
          <cell r="A38" t="str">
            <v>LV Sub Generation Non-Intermittent</v>
          </cell>
          <cell r="B38">
            <v>526</v>
          </cell>
          <cell r="D38">
            <v>-7.2240000000000002</v>
          </cell>
          <cell r="E38">
            <v>-0.28699999999999998</v>
          </cell>
          <cell r="F38">
            <v>-0.13</v>
          </cell>
          <cell r="G38">
            <v>0</v>
          </cell>
          <cell r="H38">
            <v>0</v>
          </cell>
          <cell r="I38">
            <v>0.13</v>
          </cell>
        </row>
        <row r="39">
          <cell r="A39" t="str">
            <v>HV Generation Intermittent</v>
          </cell>
          <cell r="B39">
            <v>521</v>
          </cell>
          <cell r="D39">
            <v>-0.379</v>
          </cell>
          <cell r="E39">
            <v>0</v>
          </cell>
          <cell r="F39">
            <v>0</v>
          </cell>
          <cell r="G39">
            <v>32.270000000000003</v>
          </cell>
          <cell r="H39">
            <v>0</v>
          </cell>
          <cell r="I39">
            <v>9.5000000000000001E-2</v>
          </cell>
        </row>
        <row r="40">
          <cell r="A40" t="str">
            <v>HV Generation Non-Intermittent</v>
          </cell>
          <cell r="B40">
            <v>524</v>
          </cell>
          <cell r="D40">
            <v>-4.99</v>
          </cell>
          <cell r="E40">
            <v>-0.106</v>
          </cell>
          <cell r="F40">
            <v>-7.2999999999999995E-2</v>
          </cell>
          <cell r="G40">
            <v>32.270000000000003</v>
          </cell>
          <cell r="H40">
            <v>0</v>
          </cell>
          <cell r="I40">
            <v>9.5000000000000001E-2</v>
          </cell>
        </row>
        <row r="41">
          <cell r="A41" t="str">
            <v>HV Sub Generation Intermittent</v>
          </cell>
          <cell r="B41">
            <v>525</v>
          </cell>
          <cell r="D41">
            <v>-0.34599999999999997</v>
          </cell>
          <cell r="E41">
            <v>0</v>
          </cell>
          <cell r="F41">
            <v>0</v>
          </cell>
          <cell r="G41">
            <v>32.270000000000003</v>
          </cell>
          <cell r="H41">
            <v>0</v>
          </cell>
          <cell r="I41">
            <v>6.8000000000000005E-2</v>
          </cell>
        </row>
        <row r="42">
          <cell r="A42" t="str">
            <v>HV Sub Generation Non-Intermittent</v>
          </cell>
          <cell r="B42">
            <v>523</v>
          </cell>
          <cell r="D42">
            <v>-4.6580000000000004</v>
          </cell>
          <cell r="E42">
            <v>-8.3000000000000004E-2</v>
          </cell>
          <cell r="F42">
            <v>-6.5000000000000002E-2</v>
          </cell>
          <cell r="G42">
            <v>32.270000000000003</v>
          </cell>
          <cell r="H42">
            <v>0</v>
          </cell>
          <cell r="I42">
            <v>6.8000000000000005E-2</v>
          </cell>
        </row>
        <row r="43">
          <cell r="A43" t="str">
            <v>LDNO LV: Domestic Unrestricted</v>
          </cell>
          <cell r="B43">
            <v>810</v>
          </cell>
          <cell r="C43">
            <v>1</v>
          </cell>
          <cell r="D43">
            <v>2.198</v>
          </cell>
          <cell r="E43">
            <v>0</v>
          </cell>
          <cell r="F43">
            <v>0</v>
          </cell>
          <cell r="G43">
            <v>2.75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>
            <v>811</v>
          </cell>
          <cell r="C44">
            <v>2</v>
          </cell>
          <cell r="D44">
            <v>2.5950000000000002</v>
          </cell>
          <cell r="E44">
            <v>0.14599999999999999</v>
          </cell>
          <cell r="F44">
            <v>0</v>
          </cell>
          <cell r="G44">
            <v>2.75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>
            <v>812</v>
          </cell>
          <cell r="C45">
            <v>2</v>
          </cell>
          <cell r="D45">
            <v>0.113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>
            <v>813</v>
          </cell>
          <cell r="C46">
            <v>3</v>
          </cell>
          <cell r="D46">
            <v>1.611</v>
          </cell>
          <cell r="E46">
            <v>0</v>
          </cell>
          <cell r="F46">
            <v>0</v>
          </cell>
          <cell r="G46">
            <v>4.4000000000000004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>
            <v>814</v>
          </cell>
          <cell r="C47">
            <v>4</v>
          </cell>
          <cell r="D47">
            <v>1.903</v>
          </cell>
          <cell r="E47">
            <v>0.13700000000000001</v>
          </cell>
          <cell r="F47">
            <v>0</v>
          </cell>
          <cell r="G47">
            <v>4.4000000000000004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>
            <v>815</v>
          </cell>
          <cell r="C48">
            <v>4</v>
          </cell>
          <cell r="D48">
            <v>0.128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>
            <v>816</v>
          </cell>
          <cell r="C49" t="str">
            <v>5-8</v>
          </cell>
          <cell r="D49">
            <v>1.718</v>
          </cell>
          <cell r="E49">
            <v>0.126</v>
          </cell>
          <cell r="F49">
            <v>0</v>
          </cell>
          <cell r="G49">
            <v>23.55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>
            <v>817</v>
          </cell>
          <cell r="D50">
            <v>16.161000000000001</v>
          </cell>
          <cell r="E50">
            <v>0.219</v>
          </cell>
          <cell r="F50">
            <v>9.4E-2</v>
          </cell>
          <cell r="G50">
            <v>5.59</v>
          </cell>
          <cell r="H50">
            <v>1.71</v>
          </cell>
          <cell r="I50">
            <v>0.254</v>
          </cell>
        </row>
        <row r="51">
          <cell r="A51" t="str">
            <v>LDNO LV: NHH UMS category A</v>
          </cell>
          <cell r="B51" t="str">
            <v>TBC</v>
          </cell>
          <cell r="C51">
            <v>8</v>
          </cell>
          <cell r="D51">
            <v>1.5429999999999999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TBC</v>
          </cell>
          <cell r="C52">
            <v>1</v>
          </cell>
          <cell r="D52">
            <v>2.343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TBC</v>
          </cell>
          <cell r="C53">
            <v>1</v>
          </cell>
          <cell r="D53">
            <v>3.98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TBC</v>
          </cell>
          <cell r="C54">
            <v>1</v>
          </cell>
          <cell r="D54">
            <v>0.88200000000000001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>
            <v>819</v>
          </cell>
          <cell r="D55">
            <v>54.308999999999997</v>
          </cell>
          <cell r="E55">
            <v>0.71399999999999997</v>
          </cell>
          <cell r="F55">
            <v>0.499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>
            <v>820</v>
          </cell>
          <cell r="C56">
            <v>8</v>
          </cell>
          <cell r="D56">
            <v>-0.66700000000000004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>
            <v>821</v>
          </cell>
          <cell r="D57">
            <v>-0.66700000000000004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0.151</v>
          </cell>
        </row>
        <row r="58">
          <cell r="A58" t="str">
            <v>LDNO LV: LV Generation Non-Intermittent</v>
          </cell>
          <cell r="B58">
            <v>822</v>
          </cell>
          <cell r="D58">
            <v>-7.7089999999999996</v>
          </cell>
          <cell r="E58">
            <v>-0.32900000000000001</v>
          </cell>
          <cell r="F58">
            <v>-0.14299999999999999</v>
          </cell>
          <cell r="G58">
            <v>0</v>
          </cell>
          <cell r="H58">
            <v>0</v>
          </cell>
          <cell r="I58">
            <v>0.151</v>
          </cell>
        </row>
        <row r="59">
          <cell r="A59" t="str">
            <v>LDNO HV: Domestic Unrestricted</v>
          </cell>
          <cell r="B59">
            <v>823</v>
          </cell>
          <cell r="C59">
            <v>1</v>
          </cell>
          <cell r="D59">
            <v>1.216</v>
          </cell>
          <cell r="E59">
            <v>0</v>
          </cell>
          <cell r="F59">
            <v>0</v>
          </cell>
          <cell r="G59">
            <v>1.52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>
            <v>824</v>
          </cell>
          <cell r="C60">
            <v>2</v>
          </cell>
          <cell r="D60">
            <v>1.4359999999999999</v>
          </cell>
          <cell r="E60">
            <v>8.1000000000000003E-2</v>
          </cell>
          <cell r="F60">
            <v>0</v>
          </cell>
          <cell r="G60">
            <v>1.52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>
            <v>825</v>
          </cell>
          <cell r="C61">
            <v>2</v>
          </cell>
          <cell r="D61">
            <v>6.3E-2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>
            <v>826</v>
          </cell>
          <cell r="C62">
            <v>3</v>
          </cell>
          <cell r="D62">
            <v>0.89100000000000001</v>
          </cell>
          <cell r="E62">
            <v>0</v>
          </cell>
          <cell r="F62">
            <v>0</v>
          </cell>
          <cell r="G62">
            <v>2.4300000000000002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>
            <v>827</v>
          </cell>
          <cell r="C63">
            <v>4</v>
          </cell>
          <cell r="D63">
            <v>1.0529999999999999</v>
          </cell>
          <cell r="E63">
            <v>7.5999999999999998E-2</v>
          </cell>
          <cell r="F63">
            <v>0</v>
          </cell>
          <cell r="G63">
            <v>2.4300000000000002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>
            <v>828</v>
          </cell>
          <cell r="C64">
            <v>4</v>
          </cell>
          <cell r="D64">
            <v>7.0999999999999994E-2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>
            <v>829</v>
          </cell>
          <cell r="C65" t="str">
            <v>5-8</v>
          </cell>
          <cell r="D65">
            <v>0.95</v>
          </cell>
          <cell r="E65">
            <v>7.0000000000000007E-2</v>
          </cell>
          <cell r="F65">
            <v>0</v>
          </cell>
          <cell r="G65">
            <v>13.03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>
            <v>830</v>
          </cell>
          <cell r="D66">
            <v>8.9410000000000007</v>
          </cell>
          <cell r="E66">
            <v>0.121</v>
          </cell>
          <cell r="F66">
            <v>5.1999999999999998E-2</v>
          </cell>
          <cell r="G66">
            <v>3.09</v>
          </cell>
          <cell r="H66">
            <v>0.95</v>
          </cell>
          <cell r="I66">
            <v>0.14000000000000001</v>
          </cell>
        </row>
        <row r="67">
          <cell r="A67" t="str">
            <v>LDNO HV: LV Sub HH Metered</v>
          </cell>
          <cell r="B67">
            <v>831</v>
          </cell>
          <cell r="D67">
            <v>13.199</v>
          </cell>
          <cell r="E67">
            <v>0.122</v>
          </cell>
          <cell r="F67">
            <v>0.06</v>
          </cell>
          <cell r="G67">
            <v>3.68</v>
          </cell>
          <cell r="H67">
            <v>1.68</v>
          </cell>
          <cell r="I67">
            <v>0.188</v>
          </cell>
        </row>
        <row r="68">
          <cell r="A68" t="str">
            <v>LDNO HV: HV HH Metered</v>
          </cell>
          <cell r="B68">
            <v>832</v>
          </cell>
          <cell r="D68">
            <v>13.196</v>
          </cell>
          <cell r="E68">
            <v>7.0999999999999994E-2</v>
          </cell>
          <cell r="F68">
            <v>4.3999999999999997E-2</v>
          </cell>
          <cell r="G68">
            <v>44.27</v>
          </cell>
          <cell r="H68">
            <v>1.54</v>
          </cell>
          <cell r="I68">
            <v>0.17499999999999999</v>
          </cell>
        </row>
        <row r="69">
          <cell r="A69" t="str">
            <v>LDNO HV: NHH UMS category A</v>
          </cell>
          <cell r="B69" t="str">
            <v>TBC</v>
          </cell>
          <cell r="C69">
            <v>8</v>
          </cell>
          <cell r="D69">
            <v>0.85299999999999998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TBC</v>
          </cell>
          <cell r="C70">
            <v>1</v>
          </cell>
          <cell r="D70">
            <v>1.296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TBC</v>
          </cell>
          <cell r="C71">
            <v>1</v>
          </cell>
          <cell r="D71">
            <v>2.202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TBC</v>
          </cell>
          <cell r="C72">
            <v>1</v>
          </cell>
          <cell r="D72">
            <v>0.48799999999999999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>
            <v>834</v>
          </cell>
          <cell r="D73">
            <v>30.047000000000001</v>
          </cell>
          <cell r="E73">
            <v>0.39500000000000002</v>
          </cell>
          <cell r="F73">
            <v>0.27600000000000002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>
            <v>835</v>
          </cell>
          <cell r="C74">
            <v>8</v>
          </cell>
          <cell r="D74">
            <v>-0.66700000000000004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>
            <v>843</v>
          </cell>
          <cell r="C75">
            <v>8</v>
          </cell>
          <cell r="D75">
            <v>-0.61499999999999999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>
            <v>836</v>
          </cell>
          <cell r="D76">
            <v>-0.66700000000000004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0.151</v>
          </cell>
        </row>
        <row r="77">
          <cell r="A77" t="str">
            <v>LDNO HV: LV Generation Non-Intermittent</v>
          </cell>
          <cell r="B77">
            <v>837</v>
          </cell>
          <cell r="D77">
            <v>-7.7089999999999996</v>
          </cell>
          <cell r="E77">
            <v>-0.32900000000000001</v>
          </cell>
          <cell r="F77">
            <v>-0.14299999999999999</v>
          </cell>
          <cell r="G77">
            <v>0</v>
          </cell>
          <cell r="H77">
            <v>0</v>
          </cell>
          <cell r="I77">
            <v>0.151</v>
          </cell>
        </row>
        <row r="78">
          <cell r="A78" t="str">
            <v>LDNO HV: LV Sub Generation Intermittent</v>
          </cell>
          <cell r="B78">
            <v>838</v>
          </cell>
          <cell r="D78">
            <v>-0.61499999999999999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0.13</v>
          </cell>
        </row>
        <row r="79">
          <cell r="A79" t="str">
            <v>LDNO HV: LV Sub Generation Non-Intermittent</v>
          </cell>
          <cell r="B79">
            <v>839</v>
          </cell>
          <cell r="D79">
            <v>-7.2240000000000002</v>
          </cell>
          <cell r="E79">
            <v>-0.28699999999999998</v>
          </cell>
          <cell r="F79">
            <v>-0.13</v>
          </cell>
          <cell r="G79">
            <v>0</v>
          </cell>
          <cell r="H79">
            <v>0</v>
          </cell>
          <cell r="I79">
            <v>0.13</v>
          </cell>
        </row>
        <row r="80">
          <cell r="A80" t="str">
            <v>LDNO HV: HV Generation Intermittent</v>
          </cell>
          <cell r="B80">
            <v>841</v>
          </cell>
          <cell r="D80">
            <v>-0.379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9.5000000000000001E-2</v>
          </cell>
        </row>
        <row r="81">
          <cell r="A81" t="str">
            <v>LDNO HV: HV Generation Non-Intermittent</v>
          </cell>
          <cell r="B81">
            <v>842</v>
          </cell>
          <cell r="D81">
            <v>-4.99</v>
          </cell>
          <cell r="E81">
            <v>-0.106</v>
          </cell>
          <cell r="F81">
            <v>-7.2999999999999995E-2</v>
          </cell>
          <cell r="G81">
            <v>0</v>
          </cell>
          <cell r="H81">
            <v>0</v>
          </cell>
          <cell r="I81">
            <v>9.5000000000000001E-2</v>
          </cell>
        </row>
      </sheetData>
      <sheetData sheetId="21">
        <row r="1">
          <cell r="A1" t="str">
            <v>Summary statistics for WPD South West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185887778.86119771</v>
          </cell>
          <cell r="D25">
            <v>-14475.063577711582</v>
          </cell>
          <cell r="E25">
            <v>-4.0330975694160741E-5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  <cell r="P52" t="str">
            <v>Calculation</v>
          </cell>
          <cell r="Q52" t="str">
            <v>Calculation</v>
          </cell>
          <cell r="R52" t="str">
            <v>Calculation</v>
          </cell>
          <cell r="S52" t="str">
            <v>Calculation</v>
          </cell>
          <cell r="T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  <cell r="P53" t="str">
            <v>=IF(x17&lt;&gt;0,x19/x17,"")</v>
          </cell>
          <cell r="Q53" t="str">
            <v>=IF(x17&lt;&gt;0,x20/x17,"")</v>
          </cell>
          <cell r="R53" t="str">
            <v>=IF(x15&lt;&gt;0,x21/x15,"")</v>
          </cell>
          <cell r="S53" t="str">
            <v>=IF(x15&lt;&gt;0,x22/x15,"")</v>
          </cell>
          <cell r="T53" t="str">
            <v>=IF(x15&lt;&gt;0,x23/x15,"")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  <cell r="P55" t="str">
            <v>Rate 2 revenue proportion</v>
          </cell>
          <cell r="Q55" t="str">
            <v>Rate 3 revenue proportion</v>
          </cell>
          <cell r="R55" t="str">
            <v>Fixed charge proportion</v>
          </cell>
          <cell r="S55" t="str">
            <v>Capacity charge proportion</v>
          </cell>
          <cell r="T55" t="str">
            <v>Reactive power charge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4265893.3790182592</v>
          </cell>
          <cell r="C57">
            <v>1181321</v>
          </cell>
          <cell r="D57">
            <v>166056344.70687103</v>
          </cell>
          <cell r="E57">
            <v>147429275.17887104</v>
          </cell>
          <cell r="F57">
            <v>18627069.528000001</v>
          </cell>
          <cell r="G57">
            <v>0</v>
          </cell>
          <cell r="H57">
            <v>0</v>
          </cell>
          <cell r="I57">
            <v>3.8926510803954222</v>
          </cell>
          <cell r="J57">
            <v>140.56835077584418</v>
          </cell>
          <cell r="K57">
            <v>3.456</v>
          </cell>
          <cell r="L57">
            <v>147429275.17887104</v>
          </cell>
          <cell r="M57">
            <v>0</v>
          </cell>
          <cell r="N57">
            <v>0</v>
          </cell>
          <cell r="O57">
            <v>1</v>
          </cell>
          <cell r="P57">
            <v>0</v>
          </cell>
          <cell r="Q57">
            <v>0</v>
          </cell>
          <cell r="R57">
            <v>0.11217318772661901</v>
          </cell>
          <cell r="S57">
            <v>0</v>
          </cell>
          <cell r="T57">
            <v>0</v>
          </cell>
        </row>
        <row r="58">
          <cell r="A58" t="str">
            <v>LDNO LV: Domestic Unrestricted</v>
          </cell>
          <cell r="B58">
            <v>4881.0459999999994</v>
          </cell>
          <cell r="C58">
            <v>2254</v>
          </cell>
          <cell r="D58">
            <v>129909.91607999998</v>
          </cell>
          <cell r="E58">
            <v>107285.39107999999</v>
          </cell>
          <cell r="F58">
            <v>22624.525000000001</v>
          </cell>
          <cell r="G58">
            <v>0</v>
          </cell>
          <cell r="H58">
            <v>0</v>
          </cell>
          <cell r="I58">
            <v>2.6615179631578969</v>
          </cell>
          <cell r="J58">
            <v>57.635277763975147</v>
          </cell>
          <cell r="K58">
            <v>2.198</v>
          </cell>
          <cell r="L58">
            <v>107285.39107999999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0.17415548930127525</v>
          </cell>
          <cell r="S58">
            <v>0</v>
          </cell>
          <cell r="T58">
            <v>0</v>
          </cell>
        </row>
        <row r="59">
          <cell r="A59" t="str">
            <v>LDNO HV: Domestic Unrestricted</v>
          </cell>
          <cell r="B59">
            <v>6743.8940000000021</v>
          </cell>
          <cell r="C59">
            <v>2927</v>
          </cell>
          <cell r="D59">
            <v>98244.747040000031</v>
          </cell>
          <cell r="E59">
            <v>82005.751040000032</v>
          </cell>
          <cell r="F59">
            <v>16238.995999999999</v>
          </cell>
          <cell r="G59">
            <v>0</v>
          </cell>
          <cell r="H59">
            <v>0</v>
          </cell>
          <cell r="I59">
            <v>1.4567955403806763</v>
          </cell>
          <cell r="J59">
            <v>33.56499728049198</v>
          </cell>
          <cell r="K59">
            <v>1.2160000000000002</v>
          </cell>
          <cell r="L59">
            <v>82005.751040000032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0.16529123937169227</v>
          </cell>
          <cell r="S59">
            <v>0</v>
          </cell>
          <cell r="T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1458905.1278022449</v>
          </cell>
          <cell r="C61">
            <v>230016</v>
          </cell>
          <cell r="D61">
            <v>34548024.039205968</v>
          </cell>
          <cell r="E61">
            <v>30921131.751205966</v>
          </cell>
          <cell r="F61">
            <v>3626892.2880000006</v>
          </cell>
          <cell r="G61">
            <v>0</v>
          </cell>
          <cell r="H61">
            <v>0</v>
          </cell>
          <cell r="I61">
            <v>2.3680788682435123</v>
          </cell>
          <cell r="J61">
            <v>150.19835158948058</v>
          </cell>
          <cell r="K61">
            <v>2.119475157221967</v>
          </cell>
          <cell r="L61">
            <v>29212856.891573612</v>
          </cell>
          <cell r="M61">
            <v>1708274.8596323584</v>
          </cell>
          <cell r="N61">
            <v>0</v>
          </cell>
          <cell r="O61">
            <v>0.94475380547590304</v>
          </cell>
          <cell r="P61">
            <v>5.5246194524097049E-2</v>
          </cell>
          <cell r="Q61">
            <v>0</v>
          </cell>
          <cell r="R61">
            <v>0.10498117877549558</v>
          </cell>
          <cell r="S61">
            <v>0</v>
          </cell>
          <cell r="T61">
            <v>0</v>
          </cell>
        </row>
        <row r="62">
          <cell r="A62" t="str">
            <v>LDNO LV: Domestic Two Rate</v>
          </cell>
          <cell r="B62">
            <v>652.76600000000008</v>
          </cell>
          <cell r="C62">
            <v>134</v>
          </cell>
          <cell r="D62">
            <v>10837.236560000003</v>
          </cell>
          <cell r="E62">
            <v>9492.2115600000034</v>
          </cell>
          <cell r="F62">
            <v>1345.0250000000001</v>
          </cell>
          <cell r="G62">
            <v>0</v>
          </cell>
          <cell r="H62">
            <v>0</v>
          </cell>
          <cell r="I62">
            <v>1.6602023634809415</v>
          </cell>
          <cell r="J62">
            <v>80.874899701492566</v>
          </cell>
          <cell r="K62">
            <v>1.4541522628323171</v>
          </cell>
          <cell r="L62">
            <v>9048.2460000000028</v>
          </cell>
          <cell r="M62">
            <v>443.96555999999987</v>
          </cell>
          <cell r="N62">
            <v>0</v>
          </cell>
          <cell r="O62">
            <v>0.95322843815756664</v>
          </cell>
          <cell r="P62">
            <v>4.6771561842433244E-2</v>
          </cell>
          <cell r="Q62">
            <v>0</v>
          </cell>
          <cell r="R62">
            <v>0.12411143676280512</v>
          </cell>
          <cell r="S62">
            <v>0</v>
          </cell>
          <cell r="T62">
            <v>0</v>
          </cell>
        </row>
        <row r="63">
          <cell r="A63" t="str">
            <v>LDNO HV: Domestic Two Rate</v>
          </cell>
          <cell r="B63">
            <v>612.56499999999994</v>
          </cell>
          <cell r="C63">
            <v>149</v>
          </cell>
          <cell r="D63">
            <v>6322.7932000000001</v>
          </cell>
          <cell r="E63">
            <v>5496.1412</v>
          </cell>
          <cell r="F63">
            <v>826.65199999999993</v>
          </cell>
          <cell r="G63">
            <v>0</v>
          </cell>
          <cell r="H63">
            <v>0</v>
          </cell>
          <cell r="I63">
            <v>1.0321832295348252</v>
          </cell>
          <cell r="J63">
            <v>42.434853691275165</v>
          </cell>
          <cell r="K63">
            <v>0.89723395884518398</v>
          </cell>
          <cell r="L63">
            <v>5298.8543599999994</v>
          </cell>
          <cell r="M63">
            <v>197.28684000000001</v>
          </cell>
          <cell r="N63">
            <v>0</v>
          </cell>
          <cell r="O63">
            <v>0.96410448115852621</v>
          </cell>
          <cell r="P63">
            <v>3.5895518841473725E-2</v>
          </cell>
          <cell r="Q63">
            <v>0</v>
          </cell>
          <cell r="R63">
            <v>0.1307415842732291</v>
          </cell>
          <cell r="S63">
            <v>0</v>
          </cell>
          <cell r="T63">
            <v>0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70524.837226964766</v>
          </cell>
          <cell r="C65">
            <v>0</v>
          </cell>
          <cell r="D65">
            <v>125534.21026399729</v>
          </cell>
          <cell r="E65">
            <v>125534.21026399729</v>
          </cell>
          <cell r="F65">
            <v>0</v>
          </cell>
          <cell r="G65">
            <v>0</v>
          </cell>
          <cell r="H65">
            <v>0</v>
          </cell>
          <cell r="I65">
            <v>0.17800000000000002</v>
          </cell>
          <cell r="J65" t="str">
            <v/>
          </cell>
          <cell r="K65">
            <v>0.17800000000000002</v>
          </cell>
          <cell r="L65">
            <v>125534.21026399729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1215229.4786253956</v>
          </cell>
          <cell r="C69">
            <v>107089</v>
          </cell>
          <cell r="D69">
            <v>33482707.907081269</v>
          </cell>
          <cell r="E69">
            <v>30781762.693581268</v>
          </cell>
          <cell r="F69">
            <v>2700945.2135000001</v>
          </cell>
          <cell r="G69">
            <v>0</v>
          </cell>
          <cell r="H69">
            <v>0</v>
          </cell>
          <cell r="I69">
            <v>2.7552580394079289</v>
          </cell>
          <cell r="J69">
            <v>312.66243878532129</v>
          </cell>
          <cell r="K69">
            <v>2.5329999999999999</v>
          </cell>
          <cell r="L69">
            <v>30781762.693581268</v>
          </cell>
          <cell r="M69">
            <v>0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8.0666869029693278E-2</v>
          </cell>
          <cell r="S69">
            <v>0</v>
          </cell>
          <cell r="T69">
            <v>0</v>
          </cell>
        </row>
        <row r="70">
          <cell r="A70" t="str">
            <v>LDNO LV: Small Non Domestic Unrestricted</v>
          </cell>
          <cell r="B70">
            <v>427.81200000000001</v>
          </cell>
          <cell r="C70">
            <v>76</v>
          </cell>
          <cell r="D70">
            <v>8112.6113200000009</v>
          </cell>
          <cell r="E70">
            <v>6892.0513200000005</v>
          </cell>
          <cell r="F70">
            <v>1220.5600000000002</v>
          </cell>
          <cell r="G70">
            <v>0</v>
          </cell>
          <cell r="H70">
            <v>0</v>
          </cell>
          <cell r="I70">
            <v>1.89630289005451</v>
          </cell>
          <cell r="J70">
            <v>106.7448857894737</v>
          </cell>
          <cell r="K70">
            <v>1.611</v>
          </cell>
          <cell r="L70">
            <v>6892.0513200000005</v>
          </cell>
          <cell r="M70">
            <v>0</v>
          </cell>
          <cell r="N70">
            <v>0</v>
          </cell>
          <cell r="O70">
            <v>1</v>
          </cell>
          <cell r="P70">
            <v>0</v>
          </cell>
          <cell r="Q70">
            <v>0</v>
          </cell>
          <cell r="R70">
            <v>0.15045217277832065</v>
          </cell>
          <cell r="S70">
            <v>0</v>
          </cell>
          <cell r="T70">
            <v>0</v>
          </cell>
        </row>
        <row r="71">
          <cell r="A71" t="str">
            <v>LDNO HV: Small Non Domestic Unrestricted</v>
          </cell>
          <cell r="B71">
            <v>5336.9260000000013</v>
          </cell>
          <cell r="C71">
            <v>157</v>
          </cell>
          <cell r="D71">
            <v>48944.522160000015</v>
          </cell>
          <cell r="E71">
            <v>47552.010660000014</v>
          </cell>
          <cell r="F71">
            <v>1392.5114999999998</v>
          </cell>
          <cell r="G71">
            <v>0</v>
          </cell>
          <cell r="H71">
            <v>0</v>
          </cell>
          <cell r="I71">
            <v>0.91709201439180543</v>
          </cell>
          <cell r="J71">
            <v>311.74854878980904</v>
          </cell>
          <cell r="K71">
            <v>0.89100000000000001</v>
          </cell>
          <cell r="L71">
            <v>47552.010660000014</v>
          </cell>
          <cell r="M71">
            <v>0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2.8450814075738018E-2</v>
          </cell>
          <cell r="S71">
            <v>0</v>
          </cell>
          <cell r="T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546703.76033283817</v>
          </cell>
          <cell r="C73">
            <v>26724</v>
          </cell>
          <cell r="D73">
            <v>12118918.330329472</v>
          </cell>
          <cell r="E73">
            <v>11444898.964329472</v>
          </cell>
          <cell r="F73">
            <v>674019.36600000004</v>
          </cell>
          <cell r="G73">
            <v>0</v>
          </cell>
          <cell r="H73">
            <v>0</v>
          </cell>
          <cell r="I73">
            <v>2.2167248900851471</v>
          </cell>
          <cell r="J73">
            <v>453.48444582882325</v>
          </cell>
          <cell r="K73">
            <v>2.0934370302047518</v>
          </cell>
          <cell r="L73">
            <v>11064566.709328303</v>
          </cell>
          <cell r="M73">
            <v>380332.25500116858</v>
          </cell>
          <cell r="N73">
            <v>0</v>
          </cell>
          <cell r="O73">
            <v>0.96676840431824196</v>
          </cell>
          <cell r="P73">
            <v>3.3231595681758062E-2</v>
          </cell>
          <cell r="Q73">
            <v>0</v>
          </cell>
          <cell r="R73">
            <v>5.5617122554012272E-2</v>
          </cell>
          <cell r="S73">
            <v>0</v>
          </cell>
          <cell r="T73">
            <v>0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LDNO HV: Small Non Domestic Two Rate</v>
          </cell>
          <cell r="B75">
            <v>654.13199999999995</v>
          </cell>
          <cell r="C75">
            <v>14</v>
          </cell>
          <cell r="D75">
            <v>5669.0326699999996</v>
          </cell>
          <cell r="E75">
            <v>5544.8596699999998</v>
          </cell>
          <cell r="F75">
            <v>124.17300000000002</v>
          </cell>
          <cell r="G75">
            <v>0</v>
          </cell>
          <cell r="H75">
            <v>0</v>
          </cell>
          <cell r="I75">
            <v>0.86664964716601556</v>
          </cell>
          <cell r="J75">
            <v>404.930905</v>
          </cell>
          <cell r="K75">
            <v>0.84766678132242423</v>
          </cell>
          <cell r="L75">
            <v>5440.3771499999993</v>
          </cell>
          <cell r="M75">
            <v>104.48251999999998</v>
          </cell>
          <cell r="N75">
            <v>0</v>
          </cell>
          <cell r="O75">
            <v>0.98115686848392314</v>
          </cell>
          <cell r="P75">
            <v>1.884313151607676E-2</v>
          </cell>
          <cell r="Q75">
            <v>0</v>
          </cell>
          <cell r="R75">
            <v>2.1903736885679304E-2</v>
          </cell>
          <cell r="S75">
            <v>0</v>
          </cell>
          <cell r="T75">
            <v>0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25505.857617565805</v>
          </cell>
          <cell r="C77">
            <v>0</v>
          </cell>
          <cell r="D77">
            <v>51521.832387482929</v>
          </cell>
          <cell r="E77">
            <v>51521.832387482929</v>
          </cell>
          <cell r="F77">
            <v>0</v>
          </cell>
          <cell r="G77">
            <v>0</v>
          </cell>
          <cell r="H77">
            <v>0</v>
          </cell>
          <cell r="I77">
            <v>0.20200000000000004</v>
          </cell>
          <cell r="J77" t="str">
            <v/>
          </cell>
          <cell r="K77">
            <v>0.20200000000000004</v>
          </cell>
          <cell r="L77">
            <v>51521.832387482929</v>
          </cell>
          <cell r="M77">
            <v>0</v>
          </cell>
          <cell r="N77">
            <v>0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911068.43293842208</v>
          </cell>
          <cell r="C81">
            <v>9166</v>
          </cell>
          <cell r="D81">
            <v>21325704.580437079</v>
          </cell>
          <cell r="E81">
            <v>20087167.162437078</v>
          </cell>
          <cell r="F81">
            <v>1238537.4180000001</v>
          </cell>
          <cell r="G81">
            <v>0</v>
          </cell>
          <cell r="H81">
            <v>0</v>
          </cell>
          <cell r="I81">
            <v>2.3407357569898877</v>
          </cell>
          <cell r="J81">
            <v>2326.6097076627839</v>
          </cell>
          <cell r="K81">
            <v>2.2047923554601683</v>
          </cell>
          <cell r="L81">
            <v>19730127.6962795</v>
          </cell>
          <cell r="M81">
            <v>357039.4661575791</v>
          </cell>
          <cell r="N81">
            <v>0</v>
          </cell>
          <cell r="O81">
            <v>0.98222549435316886</v>
          </cell>
          <cell r="P81">
            <v>1.7774505646831151E-2</v>
          </cell>
          <cell r="Q81">
            <v>0</v>
          </cell>
          <cell r="R81">
            <v>5.8077209750723072E-2</v>
          </cell>
          <cell r="S81">
            <v>0</v>
          </cell>
          <cell r="T81">
            <v>0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HV: LV Medium Non-Domestic</v>
          </cell>
          <cell r="B83">
            <v>4620.7269999999999</v>
          </cell>
          <cell r="C83">
            <v>24</v>
          </cell>
          <cell r="D83">
            <v>39238.157699999989</v>
          </cell>
          <cell r="E83">
            <v>38096.729699999989</v>
          </cell>
          <cell r="F83">
            <v>1141.4279999999999</v>
          </cell>
          <cell r="G83">
            <v>0</v>
          </cell>
          <cell r="H83">
            <v>0</v>
          </cell>
          <cell r="I83">
            <v>0.84917714679962686</v>
          </cell>
          <cell r="J83">
            <v>1634.9232374999995</v>
          </cell>
          <cell r="K83">
            <v>0.82447480017754771</v>
          </cell>
          <cell r="L83">
            <v>37635.351999999992</v>
          </cell>
          <cell r="M83">
            <v>461.37770000000017</v>
          </cell>
          <cell r="N83">
            <v>0</v>
          </cell>
          <cell r="O83">
            <v>0.98788930956454257</v>
          </cell>
          <cell r="P83">
            <v>1.2110690435457516E-2</v>
          </cell>
          <cell r="Q83">
            <v>0</v>
          </cell>
          <cell r="R83">
            <v>2.9089744955074694E-2</v>
          </cell>
          <cell r="S83">
            <v>0</v>
          </cell>
          <cell r="T83">
            <v>0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95602.619575659017</v>
          </cell>
          <cell r="C85">
            <v>724</v>
          </cell>
          <cell r="D85">
            <v>2002271.3888663829</v>
          </cell>
          <cell r="E85">
            <v>1943632.0948663829</v>
          </cell>
          <cell r="F85">
            <v>58639.294000000002</v>
          </cell>
          <cell r="G85">
            <v>0</v>
          </cell>
          <cell r="H85">
            <v>0</v>
          </cell>
          <cell r="I85">
            <v>2.0943687503058475</v>
          </cell>
          <cell r="J85">
            <v>2765.5682166662746</v>
          </cell>
          <cell r="K85">
            <v>2.0330322573726245</v>
          </cell>
          <cell r="L85">
            <v>1906712.1879946371</v>
          </cell>
          <cell r="M85">
            <v>36919.906871745909</v>
          </cell>
          <cell r="N85">
            <v>0</v>
          </cell>
          <cell r="O85">
            <v>0.98100468346388159</v>
          </cell>
          <cell r="P85">
            <v>1.8995316536118429E-2</v>
          </cell>
          <cell r="Q85">
            <v>0</v>
          </cell>
          <cell r="R85">
            <v>2.9286386613754468E-2</v>
          </cell>
          <cell r="S85">
            <v>0</v>
          </cell>
          <cell r="T85">
            <v>0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3309.2181489720006</v>
          </cell>
          <cell r="C87">
            <v>24</v>
          </cell>
          <cell r="D87">
            <v>79081.992465354546</v>
          </cell>
          <cell r="E87">
            <v>65720.364465354549</v>
          </cell>
          <cell r="F87">
            <v>13361.627999999999</v>
          </cell>
          <cell r="G87">
            <v>0</v>
          </cell>
          <cell r="H87">
            <v>0</v>
          </cell>
          <cell r="I87">
            <v>2.3897485419606186</v>
          </cell>
          <cell r="J87">
            <v>3295.0830193897727</v>
          </cell>
          <cell r="K87">
            <v>1.9859786060272393</v>
          </cell>
          <cell r="L87">
            <v>64982.031211041758</v>
          </cell>
          <cell r="M87">
            <v>738.33325431279013</v>
          </cell>
          <cell r="N87">
            <v>0</v>
          </cell>
          <cell r="O87">
            <v>0.98876553317500215</v>
          </cell>
          <cell r="P87">
            <v>1.1234466824997803E-2</v>
          </cell>
          <cell r="Q87">
            <v>0</v>
          </cell>
          <cell r="R87">
            <v>0.16895917241657343</v>
          </cell>
          <cell r="S87">
            <v>0</v>
          </cell>
          <cell r="T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816003.07704678806</v>
          </cell>
          <cell r="C89">
            <v>2918</v>
          </cell>
          <cell r="D89">
            <v>20640506.384540666</v>
          </cell>
          <cell r="E89">
            <v>16458308.078540666</v>
          </cell>
          <cell r="F89">
            <v>93513.145999999993</v>
          </cell>
          <cell r="G89">
            <v>3780122.5</v>
          </cell>
          <cell r="H89">
            <v>308562.66000000003</v>
          </cell>
          <cell r="I89">
            <v>2.5294642833016154</v>
          </cell>
          <cell r="J89">
            <v>7073.5114408981035</v>
          </cell>
          <cell r="K89">
            <v>2.0169419137615554</v>
          </cell>
          <cell r="L89">
            <v>14533060.332957767</v>
          </cell>
          <cell r="M89">
            <v>1414093.7655141316</v>
          </cell>
          <cell r="N89">
            <v>511153.98006876756</v>
          </cell>
          <cell r="O89">
            <v>0.88302274228946087</v>
          </cell>
          <cell r="P89">
            <v>8.5919753036942617E-2</v>
          </cell>
          <cell r="Q89">
            <v>3.1057504673596487E-2</v>
          </cell>
          <cell r="R89">
            <v>4.5305645248141539E-3</v>
          </cell>
          <cell r="S89">
            <v>0.18314097675584343</v>
          </cell>
          <cell r="T89">
            <v>1.494937450910155E-2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</row>
        <row r="91">
          <cell r="A91" t="str">
            <v>LDNO HV: LV HH Metered</v>
          </cell>
          <cell r="B91">
            <v>14738.975999999999</v>
          </cell>
          <cell r="C91">
            <v>44</v>
          </cell>
          <cell r="D91">
            <v>170953.89707451512</v>
          </cell>
          <cell r="E91">
            <v>116727.52503000002</v>
          </cell>
          <cell r="F91">
            <v>496.25399999999996</v>
          </cell>
          <cell r="G91">
            <v>52012.5</v>
          </cell>
          <cell r="H91">
            <v>1717.618044515104</v>
          </cell>
          <cell r="I91">
            <v>1.1598763514813724</v>
          </cell>
          <cell r="J91">
            <v>3885.3158426026162</v>
          </cell>
          <cell r="K91">
            <v>0.79196495760628172</v>
          </cell>
          <cell r="L91">
            <v>104673.80697000002</v>
          </cell>
          <cell r="M91">
            <v>8765.0004199999985</v>
          </cell>
          <cell r="N91">
            <v>3288.7176399999994</v>
          </cell>
          <cell r="O91">
            <v>0.89673628343527301</v>
          </cell>
          <cell r="P91">
            <v>7.5089405157415232E-2</v>
          </cell>
          <cell r="Q91">
            <v>2.8174311407311768E-2</v>
          </cell>
          <cell r="R91">
            <v>2.9028528070564751E-3</v>
          </cell>
          <cell r="S91">
            <v>0.30424869447304187</v>
          </cell>
          <cell r="T91">
            <v>1.0047258786773556E-2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770965.65699040703</v>
          </cell>
          <cell r="C93">
            <v>1311</v>
          </cell>
          <cell r="D93">
            <v>16763368.484639563</v>
          </cell>
          <cell r="E93">
            <v>12935296.16713956</v>
          </cell>
          <cell r="F93">
            <v>30864.217499999999</v>
          </cell>
          <cell r="G93">
            <v>3542507.5</v>
          </cell>
          <cell r="H93">
            <v>254700.6</v>
          </cell>
          <cell r="I93">
            <v>2.1743340099062474</v>
          </cell>
          <cell r="J93">
            <v>12786.70364961065</v>
          </cell>
          <cell r="K93">
            <v>1.6778044585843999</v>
          </cell>
          <cell r="L93">
            <v>11767328.5293194</v>
          </cell>
          <cell r="M93">
            <v>805555.92684480594</v>
          </cell>
          <cell r="N93">
            <v>362411.71097535524</v>
          </cell>
          <cell r="O93">
            <v>0.90970692725325997</v>
          </cell>
          <cell r="P93">
            <v>6.2275800757559473E-2</v>
          </cell>
          <cell r="Q93">
            <v>2.8017271989180668E-2</v>
          </cell>
          <cell r="R93">
            <v>1.8411703786313104E-3</v>
          </cell>
          <cell r="S93">
            <v>0.2113243232257308</v>
          </cell>
          <cell r="T93">
            <v>1.5193879454083745E-2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2845044.5782816052</v>
          </cell>
          <cell r="C96">
            <v>949</v>
          </cell>
          <cell r="D96">
            <v>46689860.61149925</v>
          </cell>
          <cell r="E96">
            <v>37695346.681999251</v>
          </cell>
          <cell r="F96">
            <v>227471.0295</v>
          </cell>
          <cell r="G96">
            <v>8233122.5</v>
          </cell>
          <cell r="H96">
            <v>533920.4</v>
          </cell>
          <cell r="I96">
            <v>1.6410941666052814</v>
          </cell>
          <cell r="J96">
            <v>49199.010128028713</v>
          </cell>
          <cell r="K96">
            <v>1.3249474883366179</v>
          </cell>
          <cell r="L96">
            <v>35432375.367323875</v>
          </cell>
          <cell r="M96">
            <v>1358843.9750548438</v>
          </cell>
          <cell r="N96">
            <v>904127.33962052898</v>
          </cell>
          <cell r="O96">
            <v>0.93996682577916124</v>
          </cell>
          <cell r="P96">
            <v>3.6048056183649209E-2</v>
          </cell>
          <cell r="Q96">
            <v>2.3985118037189428E-2</v>
          </cell>
          <cell r="R96">
            <v>4.8719577767164322E-3</v>
          </cell>
          <cell r="S96">
            <v>0.17633641206399883</v>
          </cell>
          <cell r="T96">
            <v>1.1435467851204095E-2</v>
          </cell>
        </row>
        <row r="97">
          <cell r="A97" t="str">
            <v>LDNO HV: HV HH Metered</v>
          </cell>
          <cell r="B97">
            <v>8825.0479999999989</v>
          </cell>
          <cell r="C97">
            <v>2</v>
          </cell>
          <cell r="D97">
            <v>91432.534230000005</v>
          </cell>
          <cell r="E97">
            <v>74082.326979999998</v>
          </cell>
          <cell r="F97">
            <v>323.17100000000005</v>
          </cell>
          <cell r="G97">
            <v>16863</v>
          </cell>
          <cell r="H97">
            <v>164.03625</v>
          </cell>
          <cell r="I97">
            <v>1.0360570756102405</v>
          </cell>
          <cell r="J97">
            <v>45716.267115000002</v>
          </cell>
          <cell r="K97">
            <v>0.83945522993189392</v>
          </cell>
          <cell r="L97">
            <v>69531.703399999999</v>
          </cell>
          <cell r="M97">
            <v>2365.2073799999998</v>
          </cell>
          <cell r="N97">
            <v>2185.4161999999997</v>
          </cell>
          <cell r="O97">
            <v>0.9385734254645034</v>
          </cell>
          <cell r="P97">
            <v>3.1926742536563878E-2</v>
          </cell>
          <cell r="Q97">
            <v>2.9499831998932705E-2</v>
          </cell>
          <cell r="R97">
            <v>3.534529614885859E-3</v>
          </cell>
          <cell r="S97">
            <v>0.18443106867825465</v>
          </cell>
          <cell r="T97">
            <v>1.7940687238020131E-3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16587.118893608236</v>
          </cell>
          <cell r="C101">
            <v>0</v>
          </cell>
          <cell r="D101">
            <v>402237.6331699997</v>
          </cell>
          <cell r="E101">
            <v>402237.6331699997</v>
          </cell>
          <cell r="F101">
            <v>0</v>
          </cell>
          <cell r="G101">
            <v>0</v>
          </cell>
          <cell r="H101">
            <v>0</v>
          </cell>
          <cell r="I101">
            <v>2.4250000000000003</v>
          </cell>
          <cell r="J101" t="str">
            <v/>
          </cell>
          <cell r="K101">
            <v>2.4250000000000003</v>
          </cell>
          <cell r="L101">
            <v>402237.6331699997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LV: NHH UMS category A</v>
          </cell>
          <cell r="B102">
            <v>150.33150000000001</v>
          </cell>
          <cell r="C102">
            <v>0</v>
          </cell>
          <cell r="D102">
            <v>2319.615045</v>
          </cell>
          <cell r="E102">
            <v>2319.615045</v>
          </cell>
          <cell r="F102">
            <v>0</v>
          </cell>
          <cell r="G102">
            <v>0</v>
          </cell>
          <cell r="H102">
            <v>0</v>
          </cell>
          <cell r="I102">
            <v>1.5430000000000001</v>
          </cell>
          <cell r="J102" t="str">
            <v/>
          </cell>
          <cell r="K102">
            <v>1.5430000000000001</v>
          </cell>
          <cell r="L102">
            <v>2319.615045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LDNO HV: NHH UMS category A</v>
          </cell>
          <cell r="B103">
            <v>251.55347255145</v>
          </cell>
          <cell r="C103">
            <v>0</v>
          </cell>
          <cell r="D103">
            <v>2145.7511208638684</v>
          </cell>
          <cell r="E103">
            <v>2145.7511208638684</v>
          </cell>
          <cell r="F103">
            <v>0</v>
          </cell>
          <cell r="G103">
            <v>0</v>
          </cell>
          <cell r="H103">
            <v>0</v>
          </cell>
          <cell r="I103">
            <v>0.85300000000000009</v>
          </cell>
          <cell r="J103" t="str">
            <v/>
          </cell>
          <cell r="K103">
            <v>0.85300000000000009</v>
          </cell>
          <cell r="L103">
            <v>2145.7511208638684</v>
          </cell>
          <cell r="M103">
            <v>0</v>
          </cell>
          <cell r="N103">
            <v>0</v>
          </cell>
          <cell r="O103">
            <v>1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5766.9751068351807</v>
          </cell>
          <cell r="C105">
            <v>0</v>
          </cell>
          <cell r="D105">
            <v>212397.69318473968</v>
          </cell>
          <cell r="E105">
            <v>212397.69318473968</v>
          </cell>
          <cell r="F105">
            <v>0</v>
          </cell>
          <cell r="G105">
            <v>0</v>
          </cell>
          <cell r="H105">
            <v>0</v>
          </cell>
          <cell r="I105">
            <v>3.6829999999999998</v>
          </cell>
          <cell r="J105" t="str">
            <v/>
          </cell>
          <cell r="K105">
            <v>3.6829999999999998</v>
          </cell>
          <cell r="L105">
            <v>212397.69318473968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 t="str">
            <v>LDNO LV: NHH UMS category B</v>
          </cell>
          <cell r="B106">
            <v>50.110499999999995</v>
          </cell>
          <cell r="C106">
            <v>0</v>
          </cell>
          <cell r="D106">
            <v>1174.0890149999998</v>
          </cell>
          <cell r="E106">
            <v>1174.0890149999998</v>
          </cell>
          <cell r="F106">
            <v>0</v>
          </cell>
          <cell r="G106">
            <v>0</v>
          </cell>
          <cell r="H106">
            <v>0</v>
          </cell>
          <cell r="I106">
            <v>2.343</v>
          </cell>
          <cell r="J106" t="str">
            <v/>
          </cell>
          <cell r="K106">
            <v>2.343</v>
          </cell>
          <cell r="L106">
            <v>1174.0890149999998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LDNO HV: NHH UMS category B</v>
          </cell>
          <cell r="B107">
            <v>87.459589790556095</v>
          </cell>
          <cell r="C107">
            <v>0</v>
          </cell>
          <cell r="D107">
            <v>1133.4762836856071</v>
          </cell>
          <cell r="E107">
            <v>1133.4762836856071</v>
          </cell>
          <cell r="F107">
            <v>0</v>
          </cell>
          <cell r="G107">
            <v>0</v>
          </cell>
          <cell r="H107">
            <v>0</v>
          </cell>
          <cell r="I107">
            <v>1.2960000000000003</v>
          </cell>
          <cell r="J107" t="str">
            <v/>
          </cell>
          <cell r="K107">
            <v>1.2960000000000003</v>
          </cell>
          <cell r="L107">
            <v>1133.4762836856071</v>
          </cell>
          <cell r="M107">
            <v>0</v>
          </cell>
          <cell r="N107">
            <v>0</v>
          </cell>
          <cell r="O107">
            <v>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642.37108932858803</v>
          </cell>
          <cell r="C109">
            <v>0</v>
          </cell>
          <cell r="D109">
            <v>40193.159059289748</v>
          </cell>
          <cell r="E109">
            <v>40193.159059289748</v>
          </cell>
          <cell r="F109">
            <v>0</v>
          </cell>
          <cell r="G109">
            <v>0</v>
          </cell>
          <cell r="H109">
            <v>0</v>
          </cell>
          <cell r="I109">
            <v>6.2569999999999997</v>
          </cell>
          <cell r="J109" t="str">
            <v/>
          </cell>
          <cell r="K109">
            <v>6.2569999999999997</v>
          </cell>
          <cell r="L109">
            <v>40193.159059289748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LDNO HV: NHH UMS category C</v>
          </cell>
          <cell r="B111">
            <v>9.7419376579938906</v>
          </cell>
          <cell r="C111">
            <v>0</v>
          </cell>
          <cell r="D111">
            <v>214.51746722902544</v>
          </cell>
          <cell r="E111">
            <v>214.51746722902544</v>
          </cell>
          <cell r="F111">
            <v>0</v>
          </cell>
          <cell r="G111">
            <v>0</v>
          </cell>
          <cell r="H111">
            <v>0</v>
          </cell>
          <cell r="I111">
            <v>2.202</v>
          </cell>
          <cell r="J111" t="str">
            <v/>
          </cell>
          <cell r="K111">
            <v>2.202</v>
          </cell>
          <cell r="L111">
            <v>214.51746722902544</v>
          </cell>
          <cell r="M111">
            <v>0</v>
          </cell>
          <cell r="N111">
            <v>0</v>
          </cell>
          <cell r="O111">
            <v>1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138935.51956209098</v>
          </cell>
          <cell r="C117">
            <v>0</v>
          </cell>
          <cell r="D117">
            <v>4873313.2634417564</v>
          </cell>
          <cell r="E117">
            <v>4873313.2634417564</v>
          </cell>
          <cell r="F117">
            <v>0</v>
          </cell>
          <cell r="G117">
            <v>0</v>
          </cell>
          <cell r="H117">
            <v>0</v>
          </cell>
          <cell r="I117">
            <v>3.5076079024297662</v>
          </cell>
          <cell r="J117" t="str">
            <v/>
          </cell>
          <cell r="K117">
            <v>3.5076079024297662</v>
          </cell>
          <cell r="L117">
            <v>3717098.5577154788</v>
          </cell>
          <cell r="M117">
            <v>332100.65206697176</v>
          </cell>
          <cell r="N117">
            <v>824114.05365930567</v>
          </cell>
          <cell r="O117">
            <v>0.76274566332522076</v>
          </cell>
          <cell r="P117">
            <v>6.8146789281595885E-2</v>
          </cell>
          <cell r="Q117">
            <v>0.16910754739318332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1544.2379999999998</v>
          </cell>
          <cell r="C121">
            <v>0</v>
          </cell>
          <cell r="D121">
            <v>-10300.06746</v>
          </cell>
          <cell r="E121">
            <v>-10300.06746</v>
          </cell>
          <cell r="F121">
            <v>0</v>
          </cell>
          <cell r="G121">
            <v>0</v>
          </cell>
          <cell r="H121">
            <v>0</v>
          </cell>
          <cell r="I121">
            <v>-0.66700000000000004</v>
          </cell>
          <cell r="J121" t="str">
            <v/>
          </cell>
          <cell r="K121">
            <v>-0.66700000000000004</v>
          </cell>
          <cell r="L121">
            <v>-10300.06746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LDNO LV: LV Generation NHH</v>
          </cell>
          <cell r="B122">
            <v>61.588000000000008</v>
          </cell>
          <cell r="C122">
            <v>0</v>
          </cell>
          <cell r="D122">
            <v>-410.79196000000013</v>
          </cell>
          <cell r="E122">
            <v>-410.79196000000013</v>
          </cell>
          <cell r="F122">
            <v>0</v>
          </cell>
          <cell r="G122">
            <v>0</v>
          </cell>
          <cell r="H122">
            <v>0</v>
          </cell>
          <cell r="I122">
            <v>-0.66700000000000015</v>
          </cell>
          <cell r="J122" t="str">
            <v/>
          </cell>
          <cell r="K122">
            <v>-0.66700000000000015</v>
          </cell>
          <cell r="L122">
            <v>-410.79196000000013</v>
          </cell>
          <cell r="M122">
            <v>0</v>
          </cell>
          <cell r="N122">
            <v>0</v>
          </cell>
          <cell r="O122">
            <v>1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22813.648999999998</v>
          </cell>
          <cell r="C128">
            <v>340</v>
          </cell>
          <cell r="D128">
            <v>-151903.47437000001</v>
          </cell>
          <cell r="E128">
            <v>-152167.03883</v>
          </cell>
          <cell r="F128">
            <v>0</v>
          </cell>
          <cell r="G128">
            <v>0</v>
          </cell>
          <cell r="H128">
            <v>263.56446</v>
          </cell>
          <cell r="I128">
            <v>-0.66584470713124422</v>
          </cell>
          <cell r="J128">
            <v>-446.77492461764712</v>
          </cell>
          <cell r="K128">
            <v>-0.66700000000000015</v>
          </cell>
          <cell r="L128">
            <v>-152167.03883</v>
          </cell>
          <cell r="M128">
            <v>0</v>
          </cell>
          <cell r="N128">
            <v>0</v>
          </cell>
          <cell r="O128">
            <v>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-1.7350785496717536E-3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407.22099999999995</v>
          </cell>
          <cell r="C132">
            <v>7</v>
          </cell>
          <cell r="D132">
            <v>-3538.6048500000006</v>
          </cell>
          <cell r="E132">
            <v>-3777.5381900000002</v>
          </cell>
          <cell r="F132">
            <v>0</v>
          </cell>
          <cell r="G132">
            <v>0</v>
          </cell>
          <cell r="H132">
            <v>238.93333999999999</v>
          </cell>
          <cell r="I132">
            <v>-0.86896423563617819</v>
          </cell>
          <cell r="J132">
            <v>-505.51497857142868</v>
          </cell>
          <cell r="K132">
            <v>-0.92763835607692158</v>
          </cell>
          <cell r="L132">
            <v>-2944.2212800000007</v>
          </cell>
          <cell r="M132">
            <v>-540.56015999999988</v>
          </cell>
          <cell r="N132">
            <v>-292.7567499999999</v>
          </cell>
          <cell r="O132">
            <v>0.77940212167649869</v>
          </cell>
          <cell r="P132">
            <v>0.14309852946847371</v>
          </cell>
          <cell r="Q132">
            <v>7.7499348855027697E-2</v>
          </cell>
          <cell r="R132">
            <v>0</v>
          </cell>
          <cell r="S132">
            <v>0</v>
          </cell>
          <cell r="T132">
            <v>-6.7521904854677392E-2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2036.9130000000002</v>
          </cell>
          <cell r="C136">
            <v>48</v>
          </cell>
          <cell r="D136">
            <v>-12401.78465</v>
          </cell>
          <cell r="E136">
            <v>-12527.014950000001</v>
          </cell>
          <cell r="F136">
            <v>0</v>
          </cell>
          <cell r="G136">
            <v>0</v>
          </cell>
          <cell r="H136">
            <v>125.2303</v>
          </cell>
          <cell r="I136">
            <v>-0.60885195636730671</v>
          </cell>
          <cell r="J136">
            <v>-258.37051354166664</v>
          </cell>
          <cell r="K136">
            <v>-0.6150000000000001</v>
          </cell>
          <cell r="L136">
            <v>-12527.014950000001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-1.0097764437475537E-2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3352.8490000000002</v>
          </cell>
          <cell r="C139">
            <v>9</v>
          </cell>
          <cell r="D139">
            <v>-21316.266589999996</v>
          </cell>
          <cell r="E139">
            <v>-21728.087089999994</v>
          </cell>
          <cell r="F139">
            <v>0</v>
          </cell>
          <cell r="G139">
            <v>0</v>
          </cell>
          <cell r="H139">
            <v>411.82050000000004</v>
          </cell>
          <cell r="I139">
            <v>-0.63576577978906879</v>
          </cell>
          <cell r="J139">
            <v>-2368.4740655555552</v>
          </cell>
          <cell r="K139">
            <v>-0.64804848324514441</v>
          </cell>
          <cell r="L139">
            <v>-15707.648879999997</v>
          </cell>
          <cell r="M139">
            <v>-3554.4175099999993</v>
          </cell>
          <cell r="N139">
            <v>-2466.0207000000005</v>
          </cell>
          <cell r="O139">
            <v>0.72291908693744111</v>
          </cell>
          <cell r="P139">
            <v>0.16358630629918008</v>
          </cell>
          <cell r="Q139">
            <v>0.11349460676337897</v>
          </cell>
          <cell r="R139">
            <v>0</v>
          </cell>
          <cell r="S139">
            <v>0</v>
          </cell>
          <cell r="T139">
            <v>-1.9319541640241803E-2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64364.978999999992</v>
          </cell>
          <cell r="C142">
            <v>74</v>
          </cell>
          <cell r="D142">
            <v>-235073.92360999997</v>
          </cell>
          <cell r="E142">
            <v>-243943.27040999997</v>
          </cell>
          <cell r="F142">
            <v>8716.1270000000004</v>
          </cell>
          <cell r="G142">
            <v>0</v>
          </cell>
          <cell r="H142">
            <v>153.21979999999999</v>
          </cell>
          <cell r="I142">
            <v>-0.36522022886079092</v>
          </cell>
          <cell r="J142">
            <v>-3176.6746433783778</v>
          </cell>
          <cell r="K142">
            <v>-0.379</v>
          </cell>
          <cell r="L142">
            <v>-243943.27040999997</v>
          </cell>
          <cell r="M142">
            <v>0</v>
          </cell>
          <cell r="N142">
            <v>0</v>
          </cell>
          <cell r="O142">
            <v>1</v>
          </cell>
          <cell r="P142">
            <v>0</v>
          </cell>
          <cell r="Q142">
            <v>0</v>
          </cell>
          <cell r="R142">
            <v>-3.7078238479826095E-2</v>
          </cell>
          <cell r="S142">
            <v>0</v>
          </cell>
          <cell r="T142">
            <v>-6.5179411500443461E-4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173125.22099999999</v>
          </cell>
          <cell r="C145">
            <v>50</v>
          </cell>
          <cell r="D145">
            <v>-701255.74098000012</v>
          </cell>
          <cell r="E145">
            <v>-708052.70868000016</v>
          </cell>
          <cell r="F145">
            <v>5889.2749999999996</v>
          </cell>
          <cell r="G145">
            <v>0</v>
          </cell>
          <cell r="H145">
            <v>907.69270000000006</v>
          </cell>
          <cell r="I145">
            <v>-0.40505695064499014</v>
          </cell>
          <cell r="J145">
            <v>-14025.114819600003</v>
          </cell>
          <cell r="K145">
            <v>-0.40898299195817361</v>
          </cell>
          <cell r="L145">
            <v>-567877.41910000017</v>
          </cell>
          <cell r="M145">
            <v>-70992.709239999996</v>
          </cell>
          <cell r="N145">
            <v>-69182.580339999986</v>
          </cell>
          <cell r="O145">
            <v>0.80202704140299919</v>
          </cell>
          <cell r="P145">
            <v>0.10026472375531112</v>
          </cell>
          <cell r="Q145">
            <v>9.7708234841689737E-2</v>
          </cell>
          <cell r="R145">
            <v>-8.3981843653355027E-3</v>
          </cell>
          <cell r="S145">
            <v>0</v>
          </cell>
          <cell r="T145">
            <v>-1.2943818452473639E-3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13502437.755256986</v>
          </cell>
          <cell r="C165">
            <v>1566551</v>
          </cell>
          <cell r="D165">
            <v>358892438.45993954</v>
          </cell>
          <cell r="E165">
            <v>314814992.85854506</v>
          </cell>
          <cell r="F165">
            <v>27351651.825999998</v>
          </cell>
          <cell r="G165">
            <v>15624628</v>
          </cell>
          <cell r="H165">
            <v>1101165.7753945151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r6140: Summary statistics for WPD South West in 2013/14 (model version r6140 April 2013 Price Change)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175108464.759128</v>
          </cell>
          <cell r="D25">
            <v>-21024.999837815762</v>
          </cell>
          <cell r="E25">
            <v>-6.0404817217021735E-5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4243602.101785426</v>
          </cell>
          <cell r="C57">
            <v>1173205</v>
          </cell>
          <cell r="D57">
            <v>160062188.90222251</v>
          </cell>
          <cell r="E57">
            <v>141948490.30472252</v>
          </cell>
          <cell r="F57">
            <v>18113698.5975</v>
          </cell>
          <cell r="G57">
            <v>0</v>
          </cell>
          <cell r="H57">
            <v>0</v>
          </cell>
          <cell r="I57">
            <v>3.7718472435216999</v>
          </cell>
        </row>
        <row r="58">
          <cell r="A58" t="str">
            <v>LDNO LV: Domestic Unrestricted</v>
          </cell>
          <cell r="B58">
            <v>2197.8799999999997</v>
          </cell>
          <cell r="C58">
            <v>1414</v>
          </cell>
          <cell r="D58">
            <v>61226.675599999995</v>
          </cell>
          <cell r="E58">
            <v>47188.483599999992</v>
          </cell>
          <cell r="F58">
            <v>14038.192000000003</v>
          </cell>
          <cell r="G58">
            <v>0</v>
          </cell>
          <cell r="H58">
            <v>0</v>
          </cell>
          <cell r="I58">
            <v>2.785715125484558</v>
          </cell>
        </row>
        <row r="59">
          <cell r="A59" t="str">
            <v>LDNO HV: Domestic Unrestricted</v>
          </cell>
          <cell r="B59">
            <v>3876.1210000000001</v>
          </cell>
          <cell r="C59">
            <v>1852</v>
          </cell>
          <cell r="D59">
            <v>61359.361369999999</v>
          </cell>
          <cell r="E59">
            <v>50273.289369999999</v>
          </cell>
          <cell r="F59">
            <v>11086.071999999996</v>
          </cell>
          <cell r="G59">
            <v>0</v>
          </cell>
          <cell r="H59">
            <v>0</v>
          </cell>
          <cell r="I59">
            <v>1.5830094408817477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1469374.6636603761</v>
          </cell>
          <cell r="C61">
            <v>233105</v>
          </cell>
          <cell r="D61">
            <v>34648853.382402509</v>
          </cell>
          <cell r="E61">
            <v>31049828.734902512</v>
          </cell>
          <cell r="F61">
            <v>3599024.6475</v>
          </cell>
          <cell r="G61">
            <v>0</v>
          </cell>
          <cell r="H61">
            <v>0</v>
          </cell>
          <cell r="I61">
            <v>2.3580679753990279</v>
          </cell>
        </row>
        <row r="62">
          <cell r="A62" t="str">
            <v>LDNO LV: Domestic Two Rate</v>
          </cell>
          <cell r="B62">
            <v>359.01499999999999</v>
          </cell>
          <cell r="C62">
            <v>53</v>
          </cell>
          <cell r="D62">
            <v>5503.0081400000008</v>
          </cell>
          <cell r="E62">
            <v>4976.8241400000006</v>
          </cell>
          <cell r="F62">
            <v>526.18399999999997</v>
          </cell>
          <cell r="G62">
            <v>0</v>
          </cell>
          <cell r="H62">
            <v>0</v>
          </cell>
          <cell r="I62">
            <v>1.5328073033160177</v>
          </cell>
        </row>
        <row r="63">
          <cell r="A63" t="str">
            <v>LDNO HV: Domestic Two Rate</v>
          </cell>
          <cell r="B63">
            <v>235.64600000000002</v>
          </cell>
          <cell r="C63">
            <v>153</v>
          </cell>
          <cell r="D63">
            <v>3212.2103299999999</v>
          </cell>
          <cell r="E63">
            <v>2296.3523300000002</v>
          </cell>
          <cell r="F63">
            <v>915.85799999999983</v>
          </cell>
          <cell r="G63">
            <v>0</v>
          </cell>
          <cell r="H63">
            <v>0</v>
          </cell>
          <cell r="I63">
            <v>1.3631507982312452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73030.258110637151</v>
          </cell>
          <cell r="C65">
            <v>0</v>
          </cell>
          <cell r="D65">
            <v>157015.05493786986</v>
          </cell>
          <cell r="E65">
            <v>157015.05493786986</v>
          </cell>
          <cell r="F65">
            <v>0</v>
          </cell>
          <cell r="G65">
            <v>0</v>
          </cell>
          <cell r="H65">
            <v>0</v>
          </cell>
          <cell r="I65">
            <v>0.215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1167954.1994163799</v>
          </cell>
          <cell r="C69">
            <v>106596</v>
          </cell>
          <cell r="D69">
            <v>32241723.093170211</v>
          </cell>
          <cell r="E69">
            <v>29677716.207170211</v>
          </cell>
          <cell r="F69">
            <v>2564006.8859999999</v>
          </cell>
          <cell r="G69">
            <v>0</v>
          </cell>
          <cell r="H69">
            <v>0</v>
          </cell>
          <cell r="I69">
            <v>2.7605297458822631</v>
          </cell>
        </row>
        <row r="70">
          <cell r="A70" t="str">
            <v>LDNO LV: Small Non Domestic Unrestricted</v>
          </cell>
          <cell r="B70">
            <v>210.33899999999997</v>
          </cell>
          <cell r="C70">
            <v>53</v>
          </cell>
          <cell r="D70">
            <v>4248.9225899999992</v>
          </cell>
          <cell r="E70">
            <v>3430.6290899999995</v>
          </cell>
          <cell r="F70">
            <v>818.29350000000011</v>
          </cell>
          <cell r="G70">
            <v>0</v>
          </cell>
          <cell r="H70">
            <v>0</v>
          </cell>
          <cell r="I70">
            <v>2.0200355568867403</v>
          </cell>
        </row>
        <row r="71">
          <cell r="A71" t="str">
            <v>LDNO HV: Small Non Domestic Unrestricted</v>
          </cell>
          <cell r="B71">
            <v>5712.4309999999987</v>
          </cell>
          <cell r="C71">
            <v>127</v>
          </cell>
          <cell r="D71">
            <v>57511.257659999988</v>
          </cell>
          <cell r="E71">
            <v>56324.569659999986</v>
          </cell>
          <cell r="F71">
            <v>1186.6880000000001</v>
          </cell>
          <cell r="G71">
            <v>0</v>
          </cell>
          <cell r="H71">
            <v>0</v>
          </cell>
          <cell r="I71">
            <v>1.0067737826505039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525797.31030548387</v>
          </cell>
          <cell r="C73">
            <v>26498</v>
          </cell>
          <cell r="D73">
            <v>11173053.40487295</v>
          </cell>
          <cell r="E73">
            <v>10535683.761872951</v>
          </cell>
          <cell r="F73">
            <v>637369.64299999992</v>
          </cell>
          <cell r="G73">
            <v>0</v>
          </cell>
          <cell r="H73">
            <v>0</v>
          </cell>
          <cell r="I73">
            <v>2.1249734804427773</v>
          </cell>
        </row>
        <row r="74">
          <cell r="A74" t="str">
            <v>LDNO LV: Small Non Domestic Two Rate</v>
          </cell>
          <cell r="B74">
            <v>11.239999999999998</v>
          </cell>
          <cell r="C74">
            <v>0</v>
          </cell>
          <cell r="D74">
            <v>130.20024000000001</v>
          </cell>
          <cell r="E74">
            <v>130.20024000000001</v>
          </cell>
          <cell r="F74">
            <v>0</v>
          </cell>
          <cell r="G74">
            <v>0</v>
          </cell>
          <cell r="H74">
            <v>0</v>
          </cell>
          <cell r="I74">
            <v>1.1583651245551605</v>
          </cell>
        </row>
        <row r="75">
          <cell r="A75" t="str">
            <v>LDNO HV: Small Non Domestic Two Rate</v>
          </cell>
          <cell r="B75">
            <v>471.16100000000006</v>
          </cell>
          <cell r="C75">
            <v>8</v>
          </cell>
          <cell r="D75">
            <v>4308.6286200000013</v>
          </cell>
          <cell r="E75">
            <v>4233.8766200000009</v>
          </cell>
          <cell r="F75">
            <v>74.751999999999995</v>
          </cell>
          <cell r="G75">
            <v>0</v>
          </cell>
          <cell r="H75">
            <v>0</v>
          </cell>
          <cell r="I75">
            <v>0.91447055677358724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26029.068164710028</v>
          </cell>
          <cell r="C77">
            <v>0</v>
          </cell>
          <cell r="D77">
            <v>59085.984733891761</v>
          </cell>
          <cell r="E77">
            <v>59085.984733891761</v>
          </cell>
          <cell r="F77">
            <v>0</v>
          </cell>
          <cell r="G77">
            <v>0</v>
          </cell>
          <cell r="H77">
            <v>0</v>
          </cell>
          <cell r="I77">
            <v>0.22700000000000001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883195.50104027591</v>
          </cell>
          <cell r="C81">
            <v>9143</v>
          </cell>
          <cell r="D81">
            <v>19809065.836287424</v>
          </cell>
          <cell r="E81">
            <v>18626363.928287424</v>
          </cell>
          <cell r="F81">
            <v>1182701.9079999998</v>
          </cell>
          <cell r="G81">
            <v>0</v>
          </cell>
          <cell r="H81">
            <v>0</v>
          </cell>
          <cell r="I81">
            <v>2.2428857272206693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HV: LV Medium Non-Domestic</v>
          </cell>
          <cell r="B83">
            <v>4403.165</v>
          </cell>
          <cell r="C83">
            <v>16</v>
          </cell>
          <cell r="D83">
            <v>38964.419399999999</v>
          </cell>
          <cell r="E83">
            <v>38161.419399999999</v>
          </cell>
          <cell r="F83">
            <v>803</v>
          </cell>
          <cell r="G83">
            <v>0</v>
          </cell>
          <cell r="H83">
            <v>0</v>
          </cell>
          <cell r="I83">
            <v>0.88491844843425127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98886.189639227581</v>
          </cell>
          <cell r="C85">
            <v>749</v>
          </cell>
          <cell r="D85">
            <v>1994550.899763871</v>
          </cell>
          <cell r="E85">
            <v>1934132.814763871</v>
          </cell>
          <cell r="F85">
            <v>60418.085000000006</v>
          </cell>
          <cell r="G85">
            <v>0</v>
          </cell>
          <cell r="H85">
            <v>0</v>
          </cell>
          <cell r="I85">
            <v>2.0170166400795813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2923.6018918206896</v>
          </cell>
          <cell r="C87">
            <v>22</v>
          </cell>
          <cell r="D87">
            <v>73778.416428412136</v>
          </cell>
          <cell r="E87">
            <v>60962.536428412139</v>
          </cell>
          <cell r="F87">
            <v>12815.88</v>
          </cell>
          <cell r="G87">
            <v>0</v>
          </cell>
          <cell r="H87">
            <v>0</v>
          </cell>
          <cell r="I87">
            <v>2.5235452417383071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759728.19572980679</v>
          </cell>
          <cell r="C89">
            <v>2824</v>
          </cell>
          <cell r="D89">
            <v>18472394.975546043</v>
          </cell>
          <cell r="E89">
            <v>14631205.995546041</v>
          </cell>
          <cell r="F89">
            <v>93283.780000000013</v>
          </cell>
          <cell r="G89">
            <v>3463850</v>
          </cell>
          <cell r="H89">
            <v>284055.2</v>
          </cell>
          <cell r="I89">
            <v>2.4314478624557525</v>
          </cell>
        </row>
        <row r="90">
          <cell r="A90" t="str">
            <v>LDNO LV: LV HH Metered</v>
          </cell>
          <cell r="B90">
            <v>73.319159999999997</v>
          </cell>
          <cell r="C90">
            <v>0</v>
          </cell>
          <cell r="D90">
            <v>906.52585306283777</v>
          </cell>
          <cell r="E90">
            <v>906.52585306283777</v>
          </cell>
          <cell r="F90">
            <v>0</v>
          </cell>
          <cell r="G90">
            <v>0</v>
          </cell>
          <cell r="H90">
            <v>0</v>
          </cell>
          <cell r="I90">
            <v>1.2364105822582225</v>
          </cell>
        </row>
        <row r="91">
          <cell r="A91" t="str">
            <v>LDNO HV: LV HH Metered</v>
          </cell>
          <cell r="B91">
            <v>20888.580699999999</v>
          </cell>
          <cell r="C91">
            <v>0</v>
          </cell>
          <cell r="D91">
            <v>155884.54589205014</v>
          </cell>
          <cell r="E91">
            <v>155884.54589205014</v>
          </cell>
          <cell r="F91">
            <v>0</v>
          </cell>
          <cell r="G91">
            <v>0</v>
          </cell>
          <cell r="H91">
            <v>0</v>
          </cell>
          <cell r="I91">
            <v>0.74626681501654235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752862.34027171042</v>
          </cell>
          <cell r="C93">
            <v>1318</v>
          </cell>
          <cell r="D93">
            <v>15869603.725069962</v>
          </cell>
          <cell r="E93">
            <v>12134297.147069963</v>
          </cell>
          <cell r="F93">
            <v>31461.977999999999</v>
          </cell>
          <cell r="G93">
            <v>3446439.5</v>
          </cell>
          <cell r="H93">
            <v>257405.10000000003</v>
          </cell>
          <cell r="I93">
            <v>2.1079024512426234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2782635.0961378342</v>
          </cell>
          <cell r="C96">
            <v>923</v>
          </cell>
          <cell r="D96">
            <v>44053790.514632687</v>
          </cell>
          <cell r="E96">
            <v>35377286.612132683</v>
          </cell>
          <cell r="F96">
            <v>245764.9025</v>
          </cell>
          <cell r="G96">
            <v>7884219.0000000009</v>
          </cell>
          <cell r="H96">
            <v>546520</v>
          </cell>
          <cell r="I96">
            <v>1.5831680760361739</v>
          </cell>
        </row>
        <row r="97">
          <cell r="A97" t="str">
            <v>LDNO HV: HV HH Metered</v>
          </cell>
          <cell r="B97">
            <v>27.747600000000002</v>
          </cell>
          <cell r="C97">
            <v>0</v>
          </cell>
          <cell r="D97">
            <v>251.06272083044723</v>
          </cell>
          <cell r="E97">
            <v>251.06272083044723</v>
          </cell>
          <cell r="F97">
            <v>0</v>
          </cell>
          <cell r="G97">
            <v>0</v>
          </cell>
          <cell r="H97">
            <v>0</v>
          </cell>
          <cell r="I97">
            <v>0.90480877924738445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16740.149072172637</v>
          </cell>
          <cell r="C101">
            <v>0</v>
          </cell>
          <cell r="D101">
            <v>400089.56282492605</v>
          </cell>
          <cell r="E101">
            <v>400089.56282492605</v>
          </cell>
          <cell r="F101">
            <v>0</v>
          </cell>
          <cell r="G101">
            <v>0</v>
          </cell>
          <cell r="H101">
            <v>0</v>
          </cell>
          <cell r="I101">
            <v>2.3900000000000006</v>
          </cell>
        </row>
        <row r="102">
          <cell r="A102" t="str">
            <v>LDNO LV: NHH UMS category A</v>
          </cell>
          <cell r="B102">
            <v>3.2925000000000004</v>
          </cell>
          <cell r="C102">
            <v>0</v>
          </cell>
          <cell r="D102">
            <v>50.50695000000001</v>
          </cell>
          <cell r="E102">
            <v>50.50695000000001</v>
          </cell>
          <cell r="F102">
            <v>0</v>
          </cell>
          <cell r="G102">
            <v>0</v>
          </cell>
          <cell r="H102">
            <v>0</v>
          </cell>
          <cell r="I102">
            <v>1.534</v>
          </cell>
        </row>
        <row r="103">
          <cell r="A103" t="str">
            <v>LDNO HV: NHH UMS category A</v>
          </cell>
          <cell r="B103">
            <v>74.427744898758348</v>
          </cell>
          <cell r="C103">
            <v>0</v>
          </cell>
          <cell r="D103">
            <v>689.94519521148982</v>
          </cell>
          <cell r="E103">
            <v>689.94519521148982</v>
          </cell>
          <cell r="F103">
            <v>0</v>
          </cell>
          <cell r="G103">
            <v>0</v>
          </cell>
          <cell r="H103">
            <v>0</v>
          </cell>
          <cell r="I103">
            <v>0.92699999999999994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5820.180322040791</v>
          </cell>
          <cell r="C105">
            <v>0</v>
          </cell>
          <cell r="D105">
            <v>206267.19061312563</v>
          </cell>
          <cell r="E105">
            <v>206267.19061312563</v>
          </cell>
          <cell r="F105">
            <v>0</v>
          </cell>
          <cell r="G105">
            <v>0</v>
          </cell>
          <cell r="H105">
            <v>0</v>
          </cell>
          <cell r="I105">
            <v>3.544</v>
          </cell>
        </row>
        <row r="106">
          <cell r="A106" t="str">
            <v>LDNO LV: NHH UMS category B</v>
          </cell>
          <cell r="B106">
            <v>1.0975000000000001</v>
          </cell>
          <cell r="C106">
            <v>0</v>
          </cell>
          <cell r="D106">
            <v>24.968125000000004</v>
          </cell>
          <cell r="E106">
            <v>24.968125000000004</v>
          </cell>
          <cell r="F106">
            <v>0</v>
          </cell>
          <cell r="G106">
            <v>0</v>
          </cell>
          <cell r="H106">
            <v>0</v>
          </cell>
          <cell r="I106">
            <v>2.2750000000000004</v>
          </cell>
        </row>
        <row r="107">
          <cell r="A107" t="str">
            <v>LDNO HV: NHH UMS category B</v>
          </cell>
          <cell r="B107">
            <v>25.876884035262901</v>
          </cell>
          <cell r="C107">
            <v>0</v>
          </cell>
          <cell r="D107">
            <v>355.80715548486489</v>
          </cell>
          <cell r="E107">
            <v>355.80715548486489</v>
          </cell>
          <cell r="F107">
            <v>0</v>
          </cell>
          <cell r="G107">
            <v>0</v>
          </cell>
          <cell r="H107">
            <v>0</v>
          </cell>
          <cell r="I107">
            <v>1.375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648.29750506932567</v>
          </cell>
          <cell r="C109">
            <v>0</v>
          </cell>
          <cell r="D109">
            <v>38794.122703348447</v>
          </cell>
          <cell r="E109">
            <v>38794.122703348447</v>
          </cell>
          <cell r="F109">
            <v>0</v>
          </cell>
          <cell r="G109">
            <v>0</v>
          </cell>
          <cell r="H109">
            <v>0</v>
          </cell>
          <cell r="I109">
            <v>5.984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LDNO HV: NHH UMS category C</v>
          </cell>
          <cell r="B111">
            <v>2.8823710659787398</v>
          </cell>
          <cell r="C111">
            <v>0</v>
          </cell>
          <cell r="D111">
            <v>66.899832441366556</v>
          </cell>
          <cell r="E111">
            <v>66.899832441366556</v>
          </cell>
          <cell r="F111">
            <v>0</v>
          </cell>
          <cell r="G111">
            <v>0</v>
          </cell>
          <cell r="H111">
            <v>0</v>
          </cell>
          <cell r="I111">
            <v>2.3210000000000002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138584.51861664827</v>
          </cell>
          <cell r="C117">
            <v>0</v>
          </cell>
          <cell r="D117">
            <v>4720639.3608012795</v>
          </cell>
          <cell r="E117">
            <v>4720639.3608012795</v>
          </cell>
          <cell r="F117">
            <v>0</v>
          </cell>
          <cell r="G117">
            <v>0</v>
          </cell>
          <cell r="H117">
            <v>0</v>
          </cell>
          <cell r="I117">
            <v>3.4063251854700205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1252.3</v>
          </cell>
          <cell r="C121">
            <v>0</v>
          </cell>
          <cell r="D121">
            <v>-8127.4269999999997</v>
          </cell>
          <cell r="E121">
            <v>-8127.4269999999997</v>
          </cell>
          <cell r="F121">
            <v>0</v>
          </cell>
          <cell r="G121">
            <v>0</v>
          </cell>
          <cell r="H121">
            <v>0</v>
          </cell>
          <cell r="I121">
            <v>-0.64900000000000002</v>
          </cell>
        </row>
        <row r="122">
          <cell r="A122" t="str">
            <v>LDNO LV: LV Generation NHH</v>
          </cell>
          <cell r="B122">
            <v>61.980000000000004</v>
          </cell>
          <cell r="C122">
            <v>0</v>
          </cell>
          <cell r="D122">
            <v>-402.25020000000001</v>
          </cell>
          <cell r="E122">
            <v>-402.25020000000001</v>
          </cell>
          <cell r="F122">
            <v>0</v>
          </cell>
          <cell r="G122">
            <v>0</v>
          </cell>
          <cell r="H122">
            <v>0</v>
          </cell>
          <cell r="I122">
            <v>-0.64900000000000002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11117.547999999999</v>
          </cell>
          <cell r="C128">
            <v>0</v>
          </cell>
          <cell r="D128">
            <v>-71908.812423999989</v>
          </cell>
          <cell r="E128">
            <v>-72152.88652</v>
          </cell>
          <cell r="F128">
            <v>0</v>
          </cell>
          <cell r="G128">
            <v>0</v>
          </cell>
          <cell r="H128">
            <v>244.07409599999997</v>
          </cell>
          <cell r="I128">
            <v>-0.64680460497224745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266.23628571428571</v>
          </cell>
          <cell r="C132">
            <v>0</v>
          </cell>
          <cell r="D132">
            <v>-3408.4405945714288</v>
          </cell>
          <cell r="E132">
            <v>-3438.8081485714288</v>
          </cell>
          <cell r="F132">
            <v>0</v>
          </cell>
          <cell r="G132">
            <v>0</v>
          </cell>
          <cell r="H132">
            <v>30.367554000000002</v>
          </cell>
          <cell r="I132">
            <v>-1.2802314250391975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467.83699999999999</v>
          </cell>
          <cell r="C136">
            <v>0</v>
          </cell>
          <cell r="D136">
            <v>-2760.750536</v>
          </cell>
          <cell r="E136">
            <v>-2797.6652599999998</v>
          </cell>
          <cell r="F136">
            <v>0</v>
          </cell>
          <cell r="G136">
            <v>0</v>
          </cell>
          <cell r="H136">
            <v>36.914724000000007</v>
          </cell>
          <cell r="I136">
            <v>-0.5901094902711842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1232.4995454545453</v>
          </cell>
          <cell r="C139">
            <v>0</v>
          </cell>
          <cell r="D139">
            <v>-7458.8452745454542</v>
          </cell>
          <cell r="E139">
            <v>-7658.0764745454544</v>
          </cell>
          <cell r="F139">
            <v>0</v>
          </cell>
          <cell r="G139">
            <v>0</v>
          </cell>
          <cell r="H139">
            <v>199.2312</v>
          </cell>
          <cell r="I139">
            <v>-0.60518036716959889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34469.501000000004</v>
          </cell>
          <cell r="C142">
            <v>31</v>
          </cell>
          <cell r="D142">
            <v>-122292.24924</v>
          </cell>
          <cell r="E142">
            <v>-126847.76368</v>
          </cell>
          <cell r="F142">
            <v>3548.3839999999996</v>
          </cell>
          <cell r="G142">
            <v>0</v>
          </cell>
          <cell r="H142">
            <v>1007.1304400000001</v>
          </cell>
          <cell r="I142">
            <v>-0.35478392692716965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178663.31699999998</v>
          </cell>
          <cell r="C145">
            <v>47</v>
          </cell>
          <cell r="D145">
            <v>-669198.38620599988</v>
          </cell>
          <cell r="E145">
            <v>-675234.31814999995</v>
          </cell>
          <cell r="F145">
            <v>5379.8079999999991</v>
          </cell>
          <cell r="G145">
            <v>0</v>
          </cell>
          <cell r="H145">
            <v>656.12394399999994</v>
          </cell>
          <cell r="I145">
            <v>-0.37455835783346614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2</v>
          </cell>
          <cell r="D148">
            <v>228.928</v>
          </cell>
          <cell r="E148">
            <v>0</v>
          </cell>
          <cell r="F148">
            <v>228.928</v>
          </cell>
          <cell r="G148">
            <v>0</v>
          </cell>
          <cell r="H148">
            <v>0</v>
          </cell>
          <cell r="I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2</v>
          </cell>
          <cell r="D150">
            <v>228.928</v>
          </cell>
          <cell r="E150">
            <v>0</v>
          </cell>
          <cell r="F150">
            <v>228.928</v>
          </cell>
          <cell r="G150">
            <v>0</v>
          </cell>
          <cell r="H150">
            <v>0</v>
          </cell>
          <cell r="I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13213917.112960789</v>
          </cell>
          <cell r="C165">
            <v>1558141</v>
          </cell>
          <cell r="D165">
            <v>343490490.06721002</v>
          </cell>
          <cell r="E165">
            <v>301026446.03025204</v>
          </cell>
          <cell r="F165">
            <v>26579381.395</v>
          </cell>
          <cell r="G165">
            <v>14794508.5</v>
          </cell>
          <cell r="H165">
            <v>1090154.1419580004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77</v>
      </c>
    </row>
    <row r="3" spans="1:1" x14ac:dyDescent="0.2">
      <c r="A3" s="31"/>
    </row>
    <row r="4" spans="1:1" x14ac:dyDescent="0.2">
      <c r="A4" s="32" t="s">
        <v>66</v>
      </c>
    </row>
    <row r="5" spans="1:1" x14ac:dyDescent="0.2">
      <c r="A5" s="33" t="s">
        <v>74</v>
      </c>
    </row>
    <row r="6" spans="1:1" x14ac:dyDescent="0.2">
      <c r="A6" s="34"/>
    </row>
    <row r="7" spans="1:1" x14ac:dyDescent="0.2">
      <c r="A7" s="35" t="s">
        <v>67</v>
      </c>
    </row>
    <row r="8" spans="1:1" x14ac:dyDescent="0.2">
      <c r="A8" s="32" t="s">
        <v>68</v>
      </c>
    </row>
    <row r="9" spans="1:1" ht="12.75" customHeight="1" x14ac:dyDescent="0.2">
      <c r="A9" s="32" t="s">
        <v>78</v>
      </c>
    </row>
    <row r="11" spans="1:1" ht="15" x14ac:dyDescent="0.25">
      <c r="A11" s="39" t="s">
        <v>69</v>
      </c>
    </row>
    <row r="13" spans="1:1" x14ac:dyDescent="0.2">
      <c r="A13" s="32" t="s">
        <v>75</v>
      </c>
    </row>
    <row r="14" spans="1:1" x14ac:dyDescent="0.2">
      <c r="A14" s="32" t="s">
        <v>63</v>
      </c>
    </row>
    <row r="15" spans="1:1" x14ac:dyDescent="0.2">
      <c r="A15" s="36" t="s">
        <v>64</v>
      </c>
    </row>
    <row r="16" spans="1:1" x14ac:dyDescent="0.2">
      <c r="A16" s="32" t="s">
        <v>76</v>
      </c>
    </row>
    <row r="17" spans="1:1" x14ac:dyDescent="0.2">
      <c r="A17" s="36" t="s">
        <v>65</v>
      </c>
    </row>
    <row r="18" spans="1:1" x14ac:dyDescent="0.2">
      <c r="A18" s="37" t="s">
        <v>72</v>
      </c>
    </row>
    <row r="19" spans="1:1" x14ac:dyDescent="0.2">
      <c r="A19" s="38" t="s">
        <v>71</v>
      </c>
    </row>
    <row r="20" spans="1:1" x14ac:dyDescent="0.2">
      <c r="A20" s="38" t="s">
        <v>70</v>
      </c>
    </row>
    <row r="21" spans="1:1" x14ac:dyDescent="0.2">
      <c r="A21" s="32" t="s">
        <v>73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abSelected="1" topLeftCell="Y1" zoomScale="70" zoomScaleNormal="70" workbookViewId="0">
      <selection activeCell="AS5" sqref="AS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9" t="s">
        <v>89</v>
      </c>
      <c r="E4" s="60"/>
      <c r="F4" s="59" t="s">
        <v>60</v>
      </c>
      <c r="G4" s="60"/>
      <c r="H4" s="59" t="s">
        <v>60</v>
      </c>
      <c r="I4" s="60"/>
      <c r="J4" s="59" t="s">
        <v>0</v>
      </c>
      <c r="K4" s="60"/>
      <c r="L4" s="59" t="s">
        <v>33</v>
      </c>
      <c r="M4" s="60"/>
      <c r="N4" s="59" t="s">
        <v>1</v>
      </c>
      <c r="O4" s="60"/>
      <c r="P4" s="59" t="s">
        <v>32</v>
      </c>
      <c r="Q4" s="60"/>
      <c r="R4" s="59" t="s">
        <v>2</v>
      </c>
      <c r="S4" s="60"/>
      <c r="T4" s="59" t="s">
        <v>34</v>
      </c>
      <c r="U4" s="60"/>
      <c r="V4" s="59" t="s">
        <v>61</v>
      </c>
      <c r="W4" s="60"/>
      <c r="X4" s="59" t="s">
        <v>62</v>
      </c>
      <c r="Y4" s="60"/>
      <c r="Z4" s="59" t="s">
        <v>3</v>
      </c>
      <c r="AA4" s="60"/>
      <c r="AB4" s="59" t="s">
        <v>4</v>
      </c>
      <c r="AC4" s="60"/>
      <c r="AD4" s="59" t="s">
        <v>5</v>
      </c>
      <c r="AE4" s="60"/>
      <c r="AF4" s="59" t="s">
        <v>6</v>
      </c>
      <c r="AG4" s="60"/>
      <c r="AH4" s="59" t="s">
        <v>35</v>
      </c>
      <c r="AI4" s="60"/>
      <c r="AJ4" s="59" t="s">
        <v>7</v>
      </c>
      <c r="AK4" s="60"/>
      <c r="AL4" s="59" t="s">
        <v>8</v>
      </c>
      <c r="AM4" s="60"/>
      <c r="AN4" s="59" t="s">
        <v>9</v>
      </c>
      <c r="AO4" s="60"/>
      <c r="AP4" s="59" t="s">
        <v>10</v>
      </c>
      <c r="AQ4" s="60"/>
      <c r="AS4" s="1" t="s">
        <v>96</v>
      </c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S5" s="1" t="s">
        <v>90</v>
      </c>
      <c r="AT5" s="1" t="s">
        <v>90</v>
      </c>
      <c r="AU5" s="1" t="s">
        <v>90</v>
      </c>
      <c r="AV5" s="1" t="s">
        <v>90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0</v>
      </c>
      <c r="K7" s="7">
        <v>0</v>
      </c>
      <c r="L7" s="6">
        <v>0</v>
      </c>
      <c r="M7" s="7">
        <v>0</v>
      </c>
      <c r="N7" s="6">
        <v>-4.8226440585441566E-6</v>
      </c>
      <c r="O7" s="7">
        <v>-1.8190276698654468E-5</v>
      </c>
      <c r="P7" s="6">
        <v>1.0677223002506508E-3</v>
      </c>
      <c r="Q7" s="7">
        <v>4.0272854150471766E-3</v>
      </c>
      <c r="R7" s="6">
        <v>1.0677223002506508E-3</v>
      </c>
      <c r="S7" s="7">
        <v>4.0272854150471766E-3</v>
      </c>
      <c r="T7" s="6">
        <v>1.0677223002506508E-3</v>
      </c>
      <c r="U7" s="7">
        <v>4.0272854150471766E-3</v>
      </c>
      <c r="V7" s="6">
        <v>7.1631188996592599E-3</v>
      </c>
      <c r="W7" s="7">
        <v>2.7018190276697697E-2</v>
      </c>
      <c r="X7" s="6">
        <v>3.1862876465476031E-3</v>
      </c>
      <c r="Y7" s="7">
        <v>1.2018190276697996E-2</v>
      </c>
      <c r="Z7" s="6">
        <v>3.1862876465476031E-3</v>
      </c>
      <c r="AA7" s="7">
        <v>1.2018190276697996E-2</v>
      </c>
      <c r="AB7" s="6">
        <v>3.7454676779800078E-3</v>
      </c>
      <c r="AC7" s="7">
        <v>1.4127331936888291E-2</v>
      </c>
      <c r="AD7" s="6">
        <v>3.7454676779800078E-3</v>
      </c>
      <c r="AE7" s="7">
        <v>1.4127331936888291E-2</v>
      </c>
      <c r="AF7" s="6">
        <v>3.7454676779800078E-3</v>
      </c>
      <c r="AG7" s="7">
        <v>1.4127331936888291E-2</v>
      </c>
      <c r="AH7" s="6">
        <v>4.0105897615207997E-3</v>
      </c>
      <c r="AI7" s="7">
        <v>1.5127331936888177E-2</v>
      </c>
      <c r="AJ7" s="6">
        <v>3.7454676779800078E-3</v>
      </c>
      <c r="AK7" s="7">
        <v>1.4127331936888291E-2</v>
      </c>
      <c r="AL7" s="6">
        <v>3.7454676779800078E-3</v>
      </c>
      <c r="AM7" s="7">
        <v>1.4127331936888291E-2</v>
      </c>
      <c r="AN7" s="6">
        <v>-1.0842283638311745E-2</v>
      </c>
      <c r="AO7" s="7">
        <v>-4.0903102491762426E-2</v>
      </c>
      <c r="AP7" s="6">
        <v>3.1834373129222104E-2</v>
      </c>
      <c r="AQ7" s="7">
        <v>0.12009689750823782</v>
      </c>
      <c r="AS7" s="1">
        <v>3.1834373129222104E-2</v>
      </c>
      <c r="AT7" s="1">
        <v>0.12009689750823782</v>
      </c>
      <c r="AU7" s="48">
        <f>AP7-AS7</f>
        <v>0</v>
      </c>
      <c r="AV7" s="49">
        <f>AQ7-AT7</f>
        <v>0</v>
      </c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1.5787220616703124E-4</v>
      </c>
      <c r="O8" s="9">
        <v>3.722733935679089E-4</v>
      </c>
      <c r="P8" s="8">
        <v>1.1779204248352215E-3</v>
      </c>
      <c r="Q8" s="9">
        <v>2.7776164313724466E-3</v>
      </c>
      <c r="R8" s="8">
        <v>1.1779204248352215E-3</v>
      </c>
      <c r="S8" s="9">
        <v>2.7776164313724466E-3</v>
      </c>
      <c r="T8" s="8">
        <v>1.1779204248352215E-3</v>
      </c>
      <c r="U8" s="9">
        <v>2.7776164313724466E-3</v>
      </c>
      <c r="V8" s="8">
        <v>-3.2617754751059547E-2</v>
      </c>
      <c r="W8" s="9">
        <v>-7.6914882907892904E-2</v>
      </c>
      <c r="X8" s="8">
        <v>-2.0118657859076294E-2</v>
      </c>
      <c r="Y8" s="9">
        <v>-4.7441162805497851E-2</v>
      </c>
      <c r="Z8" s="8">
        <v>-2.0118657859076294E-2</v>
      </c>
      <c r="AA8" s="9">
        <v>-4.7441162805497851E-2</v>
      </c>
      <c r="AB8" s="8">
        <v>-1.9630568115039493E-2</v>
      </c>
      <c r="AC8" s="9">
        <v>-4.6290214010963851E-2</v>
      </c>
      <c r="AD8" s="8">
        <v>-1.9630568115039493E-2</v>
      </c>
      <c r="AE8" s="9">
        <v>-4.6290214010963851E-2</v>
      </c>
      <c r="AF8" s="8">
        <v>-1.7735102104370681E-2</v>
      </c>
      <c r="AG8" s="9">
        <v>-4.1820576312748381E-2</v>
      </c>
      <c r="AH8" s="8">
        <v>-1.7735102104370681E-2</v>
      </c>
      <c r="AI8" s="9">
        <v>-4.1820576312748381E-2</v>
      </c>
      <c r="AJ8" s="8">
        <v>-2.2320951154494395E-2</v>
      </c>
      <c r="AK8" s="9">
        <v>-5.2634320097859164E-2</v>
      </c>
      <c r="AL8" s="8">
        <v>-2.2320951154494395E-2</v>
      </c>
      <c r="AM8" s="9">
        <v>-5.2634320097859164E-2</v>
      </c>
      <c r="AN8" s="8">
        <v>-3.8560599227713488E-2</v>
      </c>
      <c r="AO8" s="9">
        <v>-9.1019495298830633E-2</v>
      </c>
      <c r="AP8" s="8">
        <v>3.2415569670656286E-3</v>
      </c>
      <c r="AQ8" s="9">
        <v>7.6514599107338193E-3</v>
      </c>
      <c r="AS8" s="1">
        <v>3.2415569670656286E-3</v>
      </c>
      <c r="AT8" s="1">
        <v>7.6514599107338193E-3</v>
      </c>
      <c r="AU8" s="48">
        <f t="shared" ref="AU8:AU24" si="0">AP8-AS8</f>
        <v>0</v>
      </c>
      <c r="AV8" s="49">
        <f t="shared" ref="AV8:AV24" si="1">AQ8-AT8</f>
        <v>0</v>
      </c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9.302325581395543E-3</v>
      </c>
      <c r="O9" s="9">
        <v>2.0000000000000378E-3</v>
      </c>
      <c r="P9" s="8">
        <v>4.6511627906977715E-3</v>
      </c>
      <c r="Q9" s="9">
        <v>1.0000000000000388E-3</v>
      </c>
      <c r="R9" s="8">
        <v>4.6511627906977715E-3</v>
      </c>
      <c r="S9" s="9">
        <v>1.0000000000000388E-3</v>
      </c>
      <c r="T9" s="8">
        <v>4.6511627906977715E-3</v>
      </c>
      <c r="U9" s="9">
        <v>1.0000000000000388E-3</v>
      </c>
      <c r="V9" s="8">
        <v>1.8604651162790864E-2</v>
      </c>
      <c r="W9" s="9">
        <v>4.0000000000000365E-3</v>
      </c>
      <c r="X9" s="8">
        <v>1.3953488372093092E-2</v>
      </c>
      <c r="Y9" s="9">
        <v>3.0000000000000369E-3</v>
      </c>
      <c r="Z9" s="8">
        <v>1.3953488372093092E-2</v>
      </c>
      <c r="AA9" s="9">
        <v>3.0000000000000369E-3</v>
      </c>
      <c r="AB9" s="8">
        <v>2.3255813953488635E-2</v>
      </c>
      <c r="AC9" s="9">
        <v>5.0000000000000348E-3</v>
      </c>
      <c r="AD9" s="8">
        <v>2.3255813953488635E-2</v>
      </c>
      <c r="AE9" s="9">
        <v>5.0000000000000348E-3</v>
      </c>
      <c r="AF9" s="8">
        <v>-0.11162790697674407</v>
      </c>
      <c r="AG9" s="9">
        <v>-2.3999999999999976E-2</v>
      </c>
      <c r="AH9" s="8">
        <v>-0.11162790697674407</v>
      </c>
      <c r="AI9" s="9">
        <v>-2.3999999999999976E-2</v>
      </c>
      <c r="AJ9" s="8">
        <v>-0.17209302325581388</v>
      </c>
      <c r="AK9" s="9">
        <v>-3.6999999999999984E-2</v>
      </c>
      <c r="AL9" s="8">
        <v>-0.17209302325581388</v>
      </c>
      <c r="AM9" s="9">
        <v>-3.6999999999999984E-2</v>
      </c>
      <c r="AN9" s="8">
        <v>-0.17674418604651154</v>
      </c>
      <c r="AO9" s="9">
        <v>-3.7999999999999978E-2</v>
      </c>
      <c r="AP9" s="8">
        <v>-0.17209302325581388</v>
      </c>
      <c r="AQ9" s="9">
        <v>-3.6999999999999977E-2</v>
      </c>
      <c r="AS9" s="1">
        <v>-0.17209302325581388</v>
      </c>
      <c r="AT9" s="1">
        <v>-3.6999999999999977E-2</v>
      </c>
      <c r="AU9" s="48">
        <f t="shared" si="0"/>
        <v>0</v>
      </c>
      <c r="AV9" s="49">
        <f t="shared" si="1"/>
        <v>0</v>
      </c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-4.8247222894637343E-4</v>
      </c>
      <c r="O10" s="9">
        <v>-1.3318789395687218E-3</v>
      </c>
      <c r="P10" s="8">
        <v>2.1721411041717431E-3</v>
      </c>
      <c r="Q10" s="9">
        <v>5.9962601303198363E-3</v>
      </c>
      <c r="R10" s="8">
        <v>2.1721411041717431E-3</v>
      </c>
      <c r="S10" s="9">
        <v>5.9962601303198363E-3</v>
      </c>
      <c r="T10" s="8">
        <v>2.5343904157366648E-3</v>
      </c>
      <c r="U10" s="9">
        <v>6.9962601303199933E-3</v>
      </c>
      <c r="V10" s="8">
        <v>-2.0166867501261065E-2</v>
      </c>
      <c r="W10" s="9">
        <v>-5.5671237618497425E-2</v>
      </c>
      <c r="X10" s="8">
        <v>-2.7290953432566933E-2</v>
      </c>
      <c r="Y10" s="9">
        <v>-7.5337488744088729E-2</v>
      </c>
      <c r="Z10" s="8">
        <v>-2.7290953432566933E-2</v>
      </c>
      <c r="AA10" s="9">
        <v>-7.5337488744088729E-2</v>
      </c>
      <c r="AB10" s="8">
        <v>-2.7775457809338988E-2</v>
      </c>
      <c r="AC10" s="9">
        <v>-7.6674977488178003E-2</v>
      </c>
      <c r="AD10" s="8">
        <v>-2.7775457809338988E-2</v>
      </c>
      <c r="AE10" s="9">
        <v>-7.6674977488178003E-2</v>
      </c>
      <c r="AF10" s="8">
        <v>-2.7413208497774177E-2</v>
      </c>
      <c r="AG10" s="9">
        <v>-7.5674977488178169E-2</v>
      </c>
      <c r="AH10" s="8">
        <v>-2.7413208497774177E-2</v>
      </c>
      <c r="AI10" s="9">
        <v>-7.5674977488178169E-2</v>
      </c>
      <c r="AJ10" s="8">
        <v>-2.7413208497774177E-2</v>
      </c>
      <c r="AK10" s="9">
        <v>-7.5674977488178169E-2</v>
      </c>
      <c r="AL10" s="8">
        <v>-2.7413208497774177E-2</v>
      </c>
      <c r="AM10" s="9">
        <v>-7.5674977488178169E-2</v>
      </c>
      <c r="AN10" s="8">
        <v>-4.2393304472822968E-2</v>
      </c>
      <c r="AO10" s="9">
        <v>-0.11670729774087715</v>
      </c>
      <c r="AP10" s="8">
        <v>8.3281188767059255E-4</v>
      </c>
      <c r="AQ10" s="9">
        <v>2.292702259122583E-3</v>
      </c>
      <c r="AS10" s="1">
        <v>8.3281188767059255E-4</v>
      </c>
      <c r="AT10" s="1">
        <v>2.292702259122583E-3</v>
      </c>
      <c r="AU10" s="48">
        <f t="shared" si="0"/>
        <v>0</v>
      </c>
      <c r="AV10" s="49">
        <f t="shared" si="1"/>
        <v>0</v>
      </c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4.901903177383371E-4</v>
      </c>
      <c r="O11" s="9">
        <v>1.041641425563649E-3</v>
      </c>
      <c r="P11" s="8">
        <v>2.022977189720887E-3</v>
      </c>
      <c r="Q11" s="9">
        <v>4.2987728796974106E-3</v>
      </c>
      <c r="R11" s="8">
        <v>2.022977189720887E-3</v>
      </c>
      <c r="S11" s="9">
        <v>4.2987728796974106E-3</v>
      </c>
      <c r="T11" s="8">
        <v>2.3386257042969927E-3</v>
      </c>
      <c r="U11" s="9">
        <v>4.969517602312787E-3</v>
      </c>
      <c r="V11" s="8">
        <v>-1.0239437987213384E-2</v>
      </c>
      <c r="W11" s="9">
        <v>-2.1758534177466753E-2</v>
      </c>
      <c r="X11" s="8">
        <v>1.3559450426543718E-2</v>
      </c>
      <c r="Y11" s="9">
        <v>2.8813472565783822E-2</v>
      </c>
      <c r="Z11" s="8">
        <v>1.3559450426543718E-2</v>
      </c>
      <c r="AA11" s="9">
        <v>2.8813472565783822E-2</v>
      </c>
      <c r="AB11" s="8">
        <v>1.2754014776230838E-2</v>
      </c>
      <c r="AC11" s="9">
        <v>2.7101943168665654E-2</v>
      </c>
      <c r="AD11" s="8">
        <v>1.2754014776230838E-2</v>
      </c>
      <c r="AE11" s="9">
        <v>2.7101943168665654E-2</v>
      </c>
      <c r="AF11" s="8">
        <v>1.3540257399017097E-2</v>
      </c>
      <c r="AG11" s="9">
        <v>2.8772687891280492E-2</v>
      </c>
      <c r="AH11" s="8">
        <v>1.3540257399017097E-2</v>
      </c>
      <c r="AI11" s="9">
        <v>2.8772687891280492E-2</v>
      </c>
      <c r="AJ11" s="8">
        <v>1.5818884928727739E-2</v>
      </c>
      <c r="AK11" s="9">
        <v>3.3614710963722386E-2</v>
      </c>
      <c r="AL11" s="8">
        <v>1.5818884928727739E-2</v>
      </c>
      <c r="AM11" s="9">
        <v>3.3614710963722386E-2</v>
      </c>
      <c r="AN11" s="8">
        <v>-7.3226208833521156E-3</v>
      </c>
      <c r="AO11" s="9">
        <v>-1.564343013774536E-2</v>
      </c>
      <c r="AP11" s="8">
        <v>3.7639176948663478E-2</v>
      </c>
      <c r="AQ11" s="9">
        <v>8.0409165573120417E-2</v>
      </c>
      <c r="AS11" s="1">
        <v>3.7639176948663478E-2</v>
      </c>
      <c r="AT11" s="1">
        <v>8.0409165573120417E-2</v>
      </c>
      <c r="AU11" s="48">
        <f t="shared" si="0"/>
        <v>0</v>
      </c>
      <c r="AV11" s="49">
        <f t="shared" si="1"/>
        <v>0</v>
      </c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8.8105726872247381E-3</v>
      </c>
      <c r="O12" s="9">
        <v>2.0000000000000291E-3</v>
      </c>
      <c r="P12" s="8">
        <v>8.8105726872247381E-3</v>
      </c>
      <c r="Q12" s="9">
        <v>2.0000000000000291E-3</v>
      </c>
      <c r="R12" s="8">
        <v>8.8105726872247381E-3</v>
      </c>
      <c r="S12" s="9">
        <v>2.0000000000000291E-3</v>
      </c>
      <c r="T12" s="8">
        <v>8.8105726872247381E-3</v>
      </c>
      <c r="U12" s="9">
        <v>2.0000000000000291E-3</v>
      </c>
      <c r="V12" s="8">
        <v>1.7621145374449254E-2</v>
      </c>
      <c r="W12" s="9">
        <v>4.0000000000000018E-3</v>
      </c>
      <c r="X12" s="8">
        <v>1.3215859030837107E-2</v>
      </c>
      <c r="Y12" s="9">
        <v>3.0000000000000296E-3</v>
      </c>
      <c r="Z12" s="8">
        <v>1.3215859030837107E-2</v>
      </c>
      <c r="AA12" s="9">
        <v>3.0000000000000296E-3</v>
      </c>
      <c r="AB12" s="8">
        <v>2.6431718061674214E-2</v>
      </c>
      <c r="AC12" s="9">
        <v>6.0000000000000313E-3</v>
      </c>
      <c r="AD12" s="8">
        <v>2.6431718061674214E-2</v>
      </c>
      <c r="AE12" s="9">
        <v>6.0000000000000313E-3</v>
      </c>
      <c r="AF12" s="8">
        <v>-6.1674008810572611E-2</v>
      </c>
      <c r="AG12" s="9">
        <v>-1.3999999999999979E-2</v>
      </c>
      <c r="AH12" s="8">
        <v>-6.1674008810572611E-2</v>
      </c>
      <c r="AI12" s="9">
        <v>-1.3999999999999979E-2</v>
      </c>
      <c r="AJ12" s="8">
        <v>-0.11453744493392048</v>
      </c>
      <c r="AK12" s="9">
        <v>-2.5999999999999957E-2</v>
      </c>
      <c r="AL12" s="8">
        <v>-0.11453744493392048</v>
      </c>
      <c r="AM12" s="9">
        <v>-2.5999999999999957E-2</v>
      </c>
      <c r="AN12" s="8">
        <v>-0.11894273127753296</v>
      </c>
      <c r="AO12" s="9">
        <v>-2.6999999999999986E-2</v>
      </c>
      <c r="AP12" s="8">
        <v>-0.11013215859030834</v>
      </c>
      <c r="AQ12" s="9">
        <v>-2.5000000000000005E-2</v>
      </c>
      <c r="AS12" s="1">
        <v>-0.11013215859030834</v>
      </c>
      <c r="AT12" s="1">
        <v>-2.5000000000000005E-2</v>
      </c>
      <c r="AU12" s="48">
        <f t="shared" si="0"/>
        <v>0</v>
      </c>
      <c r="AV12" s="49">
        <f t="shared" si="1"/>
        <v>0</v>
      </c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1.0979383129345877E-3</v>
      </c>
      <c r="O13" s="9">
        <v>2.4625501714495069E-3</v>
      </c>
      <c r="P13" s="8">
        <v>1.4142586707788229E-3</v>
      </c>
      <c r="Q13" s="9">
        <v>3.1720205872881068E-3</v>
      </c>
      <c r="R13" s="8">
        <v>1.4142586707788229E-3</v>
      </c>
      <c r="S13" s="9">
        <v>3.1720205872881068E-3</v>
      </c>
      <c r="T13" s="8">
        <v>1.4142586707788229E-3</v>
      </c>
      <c r="U13" s="9">
        <v>3.1720205872881068E-3</v>
      </c>
      <c r="V13" s="8">
        <v>-1.0313822750576129E-2</v>
      </c>
      <c r="W13" s="9">
        <v>-2.3132725840350914E-2</v>
      </c>
      <c r="X13" s="8">
        <v>1.6132264374342231E-2</v>
      </c>
      <c r="Y13" s="9">
        <v>3.6182825512962431E-2</v>
      </c>
      <c r="Z13" s="8">
        <v>1.6132264374342231E-2</v>
      </c>
      <c r="AA13" s="9">
        <v>3.6182825512962431E-2</v>
      </c>
      <c r="AB13" s="8">
        <v>1.488479981230828E-2</v>
      </c>
      <c r="AC13" s="9">
        <v>3.3384905051563232E-2</v>
      </c>
      <c r="AD13" s="8">
        <v>1.488479981230828E-2</v>
      </c>
      <c r="AE13" s="9">
        <v>3.3384905051563232E-2</v>
      </c>
      <c r="AF13" s="8">
        <v>1.0872112098988085E-2</v>
      </c>
      <c r="AG13" s="9">
        <v>2.4384905051563467E-2</v>
      </c>
      <c r="AH13" s="8">
        <v>1.0872112098988085E-2</v>
      </c>
      <c r="AI13" s="9">
        <v>2.4384905051563467E-2</v>
      </c>
      <c r="AJ13" s="8">
        <v>1.3295882884988508E-2</v>
      </c>
      <c r="AK13" s="9">
        <v>2.9821145953538169E-2</v>
      </c>
      <c r="AL13" s="8">
        <v>1.3295882884988508E-2</v>
      </c>
      <c r="AM13" s="9">
        <v>2.9821145953538169E-2</v>
      </c>
      <c r="AN13" s="8">
        <v>-6.0016957278830052E-4</v>
      </c>
      <c r="AO13" s="9">
        <v>-1.3440282331807489E-3</v>
      </c>
      <c r="AP13" s="8">
        <v>4.5244693973538919E-2</v>
      </c>
      <c r="AQ13" s="9">
        <v>0.10132160785750741</v>
      </c>
      <c r="AS13" s="1">
        <v>4.5244693973538919E-2</v>
      </c>
      <c r="AT13" s="1">
        <v>0.10132160785750741</v>
      </c>
      <c r="AU13" s="48">
        <f t="shared" si="0"/>
        <v>0</v>
      </c>
      <c r="AV13" s="49">
        <f t="shared" si="1"/>
        <v>0</v>
      </c>
    </row>
    <row r="14" spans="2:48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7.5320651252819282E-4</v>
      </c>
      <c r="O14" s="9">
        <v>1.5192300691857169E-3</v>
      </c>
      <c r="P14" s="8">
        <v>6.8082895075738392E-4</v>
      </c>
      <c r="Q14" s="9">
        <v>1.3732433227254721E-3</v>
      </c>
      <c r="R14" s="8">
        <v>6.8082895075738392E-4</v>
      </c>
      <c r="S14" s="9">
        <v>1.3732433227254721E-3</v>
      </c>
      <c r="T14" s="8">
        <v>1.0684581815001426E-3</v>
      </c>
      <c r="U14" s="9">
        <v>2.1550979313149322E-3</v>
      </c>
      <c r="V14" s="8">
        <v>-1.8829369569353438E-2</v>
      </c>
      <c r="W14" s="9">
        <v>-3.7979151743594092E-2</v>
      </c>
      <c r="X14" s="8">
        <v>9.6862300041711258E-3</v>
      </c>
      <c r="Y14" s="9">
        <v>1.9537287098051061E-2</v>
      </c>
      <c r="Z14" s="8">
        <v>9.6862300041711258E-3</v>
      </c>
      <c r="AA14" s="9">
        <v>1.9537287098051061E-2</v>
      </c>
      <c r="AB14" s="8">
        <v>6.9430842595037401E-3</v>
      </c>
      <c r="AC14" s="9">
        <v>1.4004316484893659E-2</v>
      </c>
      <c r="AD14" s="8">
        <v>6.9430842595037401E-3</v>
      </c>
      <c r="AE14" s="9">
        <v>1.4004316484893659E-2</v>
      </c>
      <c r="AF14" s="8">
        <v>2.9768304165584958E-3</v>
      </c>
      <c r="AG14" s="9">
        <v>6.0043164848934041E-3</v>
      </c>
      <c r="AH14" s="8">
        <v>2.9905370108613827E-3</v>
      </c>
      <c r="AI14" s="9">
        <v>6.0319629136814674E-3</v>
      </c>
      <c r="AJ14" s="8">
        <v>5.2627327880174768E-3</v>
      </c>
      <c r="AK14" s="9">
        <v>1.0615019605723594E-2</v>
      </c>
      <c r="AL14" s="8">
        <v>5.2627327880174768E-3</v>
      </c>
      <c r="AM14" s="9">
        <v>1.0615019605723594E-2</v>
      </c>
      <c r="AN14" s="8">
        <v>-1.147964734150364E-2</v>
      </c>
      <c r="AO14" s="9">
        <v>-2.3185137619737416E-2</v>
      </c>
      <c r="AP14" s="8">
        <v>3.6983909731437059E-2</v>
      </c>
      <c r="AQ14" s="9">
        <v>7.4695416272866161E-2</v>
      </c>
      <c r="AS14" s="1">
        <v>3.6983909731437059E-2</v>
      </c>
      <c r="AT14" s="1">
        <v>7.4695416272866161E-2</v>
      </c>
      <c r="AU14" s="48">
        <f t="shared" si="0"/>
        <v>0</v>
      </c>
      <c r="AV14" s="49">
        <f t="shared" si="1"/>
        <v>0</v>
      </c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-2.8183852949232868E-3</v>
      </c>
      <c r="O15" s="9">
        <v>-7.1123228003887613E-3</v>
      </c>
      <c r="P15" s="8">
        <v>-1.1460235186329437E-2</v>
      </c>
      <c r="Q15" s="9">
        <v>-2.8920421973663585E-2</v>
      </c>
      <c r="R15" s="8">
        <v>-1.1460235186329437E-2</v>
      </c>
      <c r="S15" s="9">
        <v>-2.8920421973663585E-2</v>
      </c>
      <c r="T15" s="8">
        <v>-1.1449351244400718E-2</v>
      </c>
      <c r="U15" s="9">
        <v>-2.8892955853798002E-2</v>
      </c>
      <c r="V15" s="8">
        <v>-4.7356026421815356E-2</v>
      </c>
      <c r="W15" s="9">
        <v>-0.11950507514440556</v>
      </c>
      <c r="X15" s="8">
        <v>-7.8610679631768154E-2</v>
      </c>
      <c r="Y15" s="9">
        <v>-0.19837760653456299</v>
      </c>
      <c r="Z15" s="8">
        <v>-7.8610679631768154E-2</v>
      </c>
      <c r="AA15" s="9">
        <v>-0.19837760653456299</v>
      </c>
      <c r="AB15" s="8">
        <v>-8.008043979077728E-2</v>
      </c>
      <c r="AC15" s="9">
        <v>-0.202086612790327</v>
      </c>
      <c r="AD15" s="8">
        <v>-8.008043979077728E-2</v>
      </c>
      <c r="AE15" s="9">
        <v>-0.202086612790327</v>
      </c>
      <c r="AF15" s="8">
        <v>-8.2916220311033184E-2</v>
      </c>
      <c r="AG15" s="9">
        <v>-0.20924283322883305</v>
      </c>
      <c r="AH15" s="8">
        <v>-8.2905336369104687E-2</v>
      </c>
      <c r="AI15" s="9">
        <v>-0.20921536710896799</v>
      </c>
      <c r="AJ15" s="8">
        <v>-8.1666499508737389E-2</v>
      </c>
      <c r="AK15" s="9">
        <v>-0.20608910624469817</v>
      </c>
      <c r="AL15" s="8">
        <v>-8.1666499508737389E-2</v>
      </c>
      <c r="AM15" s="9">
        <v>-0.20608910624469817</v>
      </c>
      <c r="AN15" s="8">
        <v>-9.6088762172880315E-2</v>
      </c>
      <c r="AO15" s="9">
        <v>-0.24158589288421445</v>
      </c>
      <c r="AP15" s="8">
        <v>-4.9497565607045768E-2</v>
      </c>
      <c r="AQ15" s="9">
        <v>-0.12444653581090763</v>
      </c>
      <c r="AS15" s="1">
        <v>-4.9497565607045768E-2</v>
      </c>
      <c r="AT15" s="1">
        <v>-0.12444653581090763</v>
      </c>
      <c r="AU15" s="48">
        <f t="shared" si="0"/>
        <v>0</v>
      </c>
      <c r="AV15" s="49">
        <f t="shared" si="1"/>
        <v>0</v>
      </c>
    </row>
    <row r="16" spans="2:48" x14ac:dyDescent="0.25">
      <c r="B16" s="5" t="s">
        <v>23</v>
      </c>
      <c r="D16" s="8"/>
      <c r="E16" s="9"/>
      <c r="F16" s="8"/>
      <c r="G16" s="9"/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6.4617207764294804E-4</v>
      </c>
      <c r="O16" s="9">
        <v>1.5711337169636741E-3</v>
      </c>
      <c r="P16" s="8">
        <v>2.7773546219922451E-4</v>
      </c>
      <c r="Q16" s="9">
        <v>6.752992958926747E-4</v>
      </c>
      <c r="R16" s="8">
        <v>2.7773546219922451E-4</v>
      </c>
      <c r="S16" s="9">
        <v>6.752992958926747E-4</v>
      </c>
      <c r="T16" s="8">
        <v>3.3544764458781628E-4</v>
      </c>
      <c r="U16" s="9">
        <v>8.1562345839904129E-4</v>
      </c>
      <c r="V16" s="8">
        <v>1.9034065708235071E-2</v>
      </c>
      <c r="W16" s="9">
        <v>4.6280338380130459E-2</v>
      </c>
      <c r="X16" s="8">
        <v>1.3928507381203659E-2</v>
      </c>
      <c r="Y16" s="9">
        <v>3.3866439499226547E-2</v>
      </c>
      <c r="Z16" s="8">
        <v>1.3957363472397732E-2</v>
      </c>
      <c r="AA16" s="9">
        <v>3.3936601580479238E-2</v>
      </c>
      <c r="AB16" s="8">
        <v>1.5533949771326716E-2</v>
      </c>
      <c r="AC16" s="9">
        <v>3.7769988966987272E-2</v>
      </c>
      <c r="AD16" s="8">
        <v>1.5533949771326716E-2</v>
      </c>
      <c r="AE16" s="9">
        <v>3.7769988966987272E-2</v>
      </c>
      <c r="AF16" s="8">
        <v>1.5620518044908938E-2</v>
      </c>
      <c r="AG16" s="9">
        <v>3.7980475210745351E-2</v>
      </c>
      <c r="AH16" s="8">
        <v>1.5620518044908938E-2</v>
      </c>
      <c r="AI16" s="9">
        <v>3.7980475210745351E-2</v>
      </c>
      <c r="AJ16" s="8">
        <v>1.8121769110243546E-2</v>
      </c>
      <c r="AK16" s="9">
        <v>4.4062136767018451E-2</v>
      </c>
      <c r="AL16" s="8">
        <v>1.8121769110243546E-2</v>
      </c>
      <c r="AM16" s="9">
        <v>4.4062136767018451E-2</v>
      </c>
      <c r="AN16" s="8">
        <v>3.0264047327459576E-3</v>
      </c>
      <c r="AO16" s="9">
        <v>7.3245161429408593E-3</v>
      </c>
      <c r="AP16" s="8">
        <v>4.5145171217055635E-2</v>
      </c>
      <c r="AQ16" s="9">
        <v>0.10926051356492608</v>
      </c>
      <c r="AS16" s="1">
        <v>4.5145171217055635E-2</v>
      </c>
      <c r="AT16" s="1">
        <v>0.10926051356492608</v>
      </c>
      <c r="AU16" s="48">
        <f t="shared" si="0"/>
        <v>0</v>
      </c>
      <c r="AV16" s="49">
        <f t="shared" si="1"/>
        <v>0</v>
      </c>
    </row>
    <row r="17" spans="2:48" x14ac:dyDescent="0.25">
      <c r="B17" s="5" t="s">
        <v>24</v>
      </c>
      <c r="D17" s="8"/>
      <c r="E17" s="9"/>
      <c r="F17" s="8"/>
      <c r="G17" s="9"/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8">
        <v>1.019932987164518E-3</v>
      </c>
      <c r="O17" s="9">
        <v>2.1499192437471047E-3</v>
      </c>
      <c r="P17" s="8">
        <v>8.4949346292861883E-4</v>
      </c>
      <c r="Q17" s="9">
        <v>1.7906493528217435E-3</v>
      </c>
      <c r="R17" s="8">
        <v>8.4949346292861883E-4</v>
      </c>
      <c r="S17" s="9">
        <v>1.7906493528217435E-3</v>
      </c>
      <c r="T17" s="8">
        <v>9.4321993885704281E-4</v>
      </c>
      <c r="U17" s="9">
        <v>1.9882156211778698E-3</v>
      </c>
      <c r="V17" s="8">
        <v>1.5089500786334753E-2</v>
      </c>
      <c r="W17" s="9">
        <v>3.1807195695542453E-2</v>
      </c>
      <c r="X17" s="8">
        <v>6.9479779788654827E-3</v>
      </c>
      <c r="Y17" s="9">
        <v>1.4645659812830499E-2</v>
      </c>
      <c r="Z17" s="8">
        <v>6.9792201375085128E-3</v>
      </c>
      <c r="AA17" s="9">
        <v>1.4711515235616205E-2</v>
      </c>
      <c r="AB17" s="8">
        <v>7.0685165344108736E-3</v>
      </c>
      <c r="AC17" s="9">
        <v>1.4899743329533593E-2</v>
      </c>
      <c r="AD17" s="8">
        <v>7.0685165344108736E-3</v>
      </c>
      <c r="AE17" s="9">
        <v>1.4899743329533593E-2</v>
      </c>
      <c r="AF17" s="8">
        <v>7.1622430103392976E-3</v>
      </c>
      <c r="AG17" s="9">
        <v>1.5097309597889718E-2</v>
      </c>
      <c r="AH17" s="8">
        <v>7.1622430103392976E-3</v>
      </c>
      <c r="AI17" s="9">
        <v>1.5097309597889718E-2</v>
      </c>
      <c r="AJ17" s="8">
        <v>9.1633462625506645E-3</v>
      </c>
      <c r="AK17" s="9">
        <v>1.9315440048415646E-2</v>
      </c>
      <c r="AL17" s="8">
        <v>9.1633462625506645E-3</v>
      </c>
      <c r="AM17" s="9">
        <v>1.9315440048415646E-2</v>
      </c>
      <c r="AN17" s="8">
        <v>-7.4490886579416937E-3</v>
      </c>
      <c r="AO17" s="9">
        <v>-1.562496697078412E-2</v>
      </c>
      <c r="AP17" s="8">
        <v>3.6597827186109599E-2</v>
      </c>
      <c r="AQ17" s="9">
        <v>7.6766416301915302E-2</v>
      </c>
      <c r="AS17" s="1">
        <v>3.6597827186109599E-2</v>
      </c>
      <c r="AT17" s="1">
        <v>7.6766416301915302E-2</v>
      </c>
      <c r="AU17" s="48">
        <f t="shared" si="0"/>
        <v>0</v>
      </c>
      <c r="AV17" s="49">
        <f t="shared" si="1"/>
        <v>0</v>
      </c>
    </row>
    <row r="18" spans="2:48" x14ac:dyDescent="0.25">
      <c r="B18" s="5" t="s">
        <v>25</v>
      </c>
      <c r="D18" s="8"/>
      <c r="E18" s="9"/>
      <c r="F18" s="8"/>
      <c r="G18" s="9"/>
      <c r="H18" s="8">
        <v>0</v>
      </c>
      <c r="I18" s="9">
        <v>0</v>
      </c>
      <c r="J18" s="8">
        <v>0</v>
      </c>
      <c r="K18" s="9">
        <v>0</v>
      </c>
      <c r="L18" s="8">
        <v>0</v>
      </c>
      <c r="M18" s="9">
        <v>0</v>
      </c>
      <c r="N18" s="8">
        <v>-9.9819324113481489E-4</v>
      </c>
      <c r="O18" s="9">
        <v>-1.5803076730796361E-3</v>
      </c>
      <c r="P18" s="8">
        <v>-1.7123276398816056E-3</v>
      </c>
      <c r="Q18" s="9">
        <v>-2.7109024551749327E-3</v>
      </c>
      <c r="R18" s="8">
        <v>-1.7123276398816056E-3</v>
      </c>
      <c r="S18" s="9">
        <v>-2.7109024551749327E-3</v>
      </c>
      <c r="T18" s="8">
        <v>-1.6310964996629762E-3</v>
      </c>
      <c r="U18" s="9">
        <v>-2.5822999072006919E-3</v>
      </c>
      <c r="V18" s="8">
        <v>1.2705352410328885E-2</v>
      </c>
      <c r="W18" s="9">
        <v>2.0114708330821851E-2</v>
      </c>
      <c r="X18" s="8">
        <v>5.4573305074387957E-3</v>
      </c>
      <c r="Y18" s="9">
        <v>8.6398714397553453E-3</v>
      </c>
      <c r="Z18" s="8">
        <v>5.4975637097700591E-3</v>
      </c>
      <c r="AA18" s="9">
        <v>8.7035673612827873E-3</v>
      </c>
      <c r="AB18" s="8">
        <v>4.5361880662031506E-3</v>
      </c>
      <c r="AC18" s="9">
        <v>7.1815481333090845E-3</v>
      </c>
      <c r="AD18" s="8">
        <v>4.5361880662031506E-3</v>
      </c>
      <c r="AE18" s="9">
        <v>7.1815481333090845E-3</v>
      </c>
      <c r="AF18" s="8">
        <v>4.6584171443095901E-3</v>
      </c>
      <c r="AG18" s="9">
        <v>7.3750573077303915E-3</v>
      </c>
      <c r="AH18" s="8">
        <v>4.6584171443095901E-3</v>
      </c>
      <c r="AI18" s="9">
        <v>7.3750573077303915E-3</v>
      </c>
      <c r="AJ18" s="8">
        <v>5.5681006253549548E-3</v>
      </c>
      <c r="AK18" s="9">
        <v>8.8152391542191347E-3</v>
      </c>
      <c r="AL18" s="8">
        <v>5.5681006253549548E-3</v>
      </c>
      <c r="AM18" s="9">
        <v>8.8152391542191347E-3</v>
      </c>
      <c r="AN18" s="8">
        <v>-1.0322676544853748E-2</v>
      </c>
      <c r="AO18" s="9">
        <v>-1.6284007319522897E-2</v>
      </c>
      <c r="AP18" s="8">
        <v>4.0314213148425537E-2</v>
      </c>
      <c r="AQ18" s="9">
        <v>6.3595612934035692E-2</v>
      </c>
      <c r="AS18" s="1">
        <v>4.0314213148425537E-2</v>
      </c>
      <c r="AT18" s="1">
        <v>6.3595612934035692E-2</v>
      </c>
      <c r="AU18" s="48">
        <f t="shared" si="0"/>
        <v>0</v>
      </c>
      <c r="AV18" s="49">
        <f t="shared" si="1"/>
        <v>0</v>
      </c>
    </row>
    <row r="19" spans="2:48" x14ac:dyDescent="0.25">
      <c r="B19" s="5" t="s">
        <v>26</v>
      </c>
      <c r="D19" s="8"/>
      <c r="E19" s="9"/>
      <c r="F19" s="8"/>
      <c r="G19" s="9"/>
      <c r="H19" s="8" t="s">
        <v>84</v>
      </c>
      <c r="I19" s="9">
        <v>0</v>
      </c>
      <c r="J19" s="8" t="s">
        <v>84</v>
      </c>
      <c r="K19" s="9">
        <v>0</v>
      </c>
      <c r="L19" s="8" t="s">
        <v>84</v>
      </c>
      <c r="M19" s="9">
        <v>0</v>
      </c>
      <c r="N19" s="8" t="s">
        <v>84</v>
      </c>
      <c r="O19" s="9">
        <v>0</v>
      </c>
      <c r="P19" s="8" t="s">
        <v>84</v>
      </c>
      <c r="Q19" s="9">
        <v>0</v>
      </c>
      <c r="R19" s="8" t="s">
        <v>84</v>
      </c>
      <c r="S19" s="9">
        <v>0</v>
      </c>
      <c r="T19" s="8" t="s">
        <v>84</v>
      </c>
      <c r="U19" s="9">
        <v>0</v>
      </c>
      <c r="V19" s="8" t="s">
        <v>84</v>
      </c>
      <c r="W19" s="9">
        <v>0</v>
      </c>
      <c r="X19" s="8" t="s">
        <v>84</v>
      </c>
      <c r="Y19" s="9">
        <v>0</v>
      </c>
      <c r="Z19" s="8" t="s">
        <v>84</v>
      </c>
      <c r="AA19" s="9">
        <v>0</v>
      </c>
      <c r="AB19" s="8" t="s">
        <v>84</v>
      </c>
      <c r="AC19" s="9">
        <v>0</v>
      </c>
      <c r="AD19" s="8" t="s">
        <v>84</v>
      </c>
      <c r="AE19" s="9">
        <v>0</v>
      </c>
      <c r="AF19" s="8" t="s">
        <v>84</v>
      </c>
      <c r="AG19" s="9">
        <v>0</v>
      </c>
      <c r="AH19" s="8" t="s">
        <v>84</v>
      </c>
      <c r="AI19" s="9">
        <v>0</v>
      </c>
      <c r="AJ19" s="8" t="s">
        <v>84</v>
      </c>
      <c r="AK19" s="9">
        <v>0</v>
      </c>
      <c r="AL19" s="8" t="s">
        <v>84</v>
      </c>
      <c r="AM19" s="9">
        <v>0</v>
      </c>
      <c r="AN19" s="8" t="s">
        <v>84</v>
      </c>
      <c r="AO19" s="9">
        <v>0</v>
      </c>
      <c r="AP19" s="8" t="s">
        <v>84</v>
      </c>
      <c r="AQ19" s="9">
        <v>0</v>
      </c>
      <c r="AS19" s="1" t="s">
        <v>84</v>
      </c>
      <c r="AT19" s="1">
        <v>0</v>
      </c>
      <c r="AU19" s="48" t="e">
        <f t="shared" si="0"/>
        <v>#VALUE!</v>
      </c>
      <c r="AV19" s="49">
        <f t="shared" si="1"/>
        <v>0</v>
      </c>
    </row>
    <row r="20" spans="2:48" x14ac:dyDescent="0.25">
      <c r="B20" s="5" t="s">
        <v>80</v>
      </c>
      <c r="D20" s="8"/>
      <c r="E20" s="9"/>
      <c r="F20" s="8"/>
      <c r="G20" s="9"/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-5.0209205020920189E-3</v>
      </c>
      <c r="O20" s="9">
        <v>-1.1999999999999936E-2</v>
      </c>
      <c r="P20" s="8">
        <v>-5.0209205020920633E-2</v>
      </c>
      <c r="Q20" s="9">
        <v>-0.1200000000000004</v>
      </c>
      <c r="R20" s="8">
        <v>-5.0209205020920633E-2</v>
      </c>
      <c r="S20" s="9">
        <v>-0.1200000000000004</v>
      </c>
      <c r="T20" s="8">
        <v>-5.0209205020920633E-2</v>
      </c>
      <c r="U20" s="9">
        <v>-0.1200000000000004</v>
      </c>
      <c r="V20" s="8">
        <v>-3.8493723849372552E-2</v>
      </c>
      <c r="W20" s="9">
        <v>-9.2000000000000318E-2</v>
      </c>
      <c r="X20" s="8">
        <v>-1.3807531380753191E-2</v>
      </c>
      <c r="Y20" s="9">
        <v>-3.2999999999999995E-2</v>
      </c>
      <c r="Z20" s="8">
        <v>-1.3807531380753191E-2</v>
      </c>
      <c r="AA20" s="9">
        <v>-3.2999999999999995E-2</v>
      </c>
      <c r="AB20" s="8">
        <v>-7.1129707112970175E-3</v>
      </c>
      <c r="AC20" s="9">
        <v>-1.6999999999999852E-2</v>
      </c>
      <c r="AD20" s="8">
        <v>-7.1129707112970175E-3</v>
      </c>
      <c r="AE20" s="9">
        <v>-1.6999999999999852E-2</v>
      </c>
      <c r="AF20" s="8">
        <v>-2.9288702928870203E-3</v>
      </c>
      <c r="AG20" s="9">
        <v>-7.0000000000000201E-3</v>
      </c>
      <c r="AH20" s="8">
        <v>-4.6025104602511746E-3</v>
      </c>
      <c r="AI20" s="9">
        <v>-1.100000000000023E-2</v>
      </c>
      <c r="AJ20" s="8">
        <v>-4.6025104602511746E-3</v>
      </c>
      <c r="AK20" s="9">
        <v>-1.100000000000023E-2</v>
      </c>
      <c r="AL20" s="8">
        <v>-4.6025104602511746E-3</v>
      </c>
      <c r="AM20" s="9">
        <v>-1.100000000000023E-2</v>
      </c>
      <c r="AN20" s="8">
        <v>-1.882845188284521E-2</v>
      </c>
      <c r="AO20" s="9">
        <v>-4.5000000000000026E-2</v>
      </c>
      <c r="AP20" s="8">
        <v>1.464435146443499E-2</v>
      </c>
      <c r="AQ20" s="9">
        <v>3.4999999999999469E-2</v>
      </c>
      <c r="AS20" s="1">
        <v>1.464435146443499E-2</v>
      </c>
      <c r="AT20" s="1">
        <v>3.4999999999999469E-2</v>
      </c>
      <c r="AU20" s="48">
        <f t="shared" si="0"/>
        <v>0</v>
      </c>
      <c r="AV20" s="49">
        <f t="shared" si="1"/>
        <v>0</v>
      </c>
    </row>
    <row r="21" spans="2:48" x14ac:dyDescent="0.25">
      <c r="B21" s="5" t="s">
        <v>81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-3.950338600451575E-3</v>
      </c>
      <c r="O21" s="9">
        <v>-1.4000000000000252E-2</v>
      </c>
      <c r="P21" s="8">
        <v>-3.4706546275395156E-2</v>
      </c>
      <c r="Q21" s="9">
        <v>-0.1230000000000003</v>
      </c>
      <c r="R21" s="8">
        <v>-3.4706546275395156E-2</v>
      </c>
      <c r="S21" s="9">
        <v>-0.1230000000000003</v>
      </c>
      <c r="T21" s="8">
        <v>-3.4706546275395156E-2</v>
      </c>
      <c r="U21" s="9">
        <v>-0.1230000000000003</v>
      </c>
      <c r="V21" s="8">
        <v>-2.20090293453723E-2</v>
      </c>
      <c r="W21" s="9">
        <v>-7.7999999999999611E-2</v>
      </c>
      <c r="X21" s="8">
        <v>6.2076749435666656E-3</v>
      </c>
      <c r="Y21" s="9">
        <v>2.200000000000011E-2</v>
      </c>
      <c r="Z21" s="8">
        <v>6.2076749435666656E-3</v>
      </c>
      <c r="AA21" s="9">
        <v>2.200000000000011E-2</v>
      </c>
      <c r="AB21" s="8">
        <v>8.1828442437923421E-3</v>
      </c>
      <c r="AC21" s="9">
        <v>2.8999999999999981E-2</v>
      </c>
      <c r="AD21" s="8">
        <v>8.1828442437923421E-3</v>
      </c>
      <c r="AE21" s="9">
        <v>2.8999999999999981E-2</v>
      </c>
      <c r="AF21" s="8">
        <v>1.6083521444695492E-2</v>
      </c>
      <c r="AG21" s="9">
        <v>5.7000000000000481E-2</v>
      </c>
      <c r="AH21" s="8">
        <v>1.4954853273137614E-2</v>
      </c>
      <c r="AI21" s="9">
        <v>5.3000000000000061E-2</v>
      </c>
      <c r="AJ21" s="8">
        <v>1.1851015801354281E-2</v>
      </c>
      <c r="AK21" s="9">
        <v>4.1999999999999753E-2</v>
      </c>
      <c r="AL21" s="8">
        <v>1.1851015801354281E-2</v>
      </c>
      <c r="AM21" s="9">
        <v>4.1999999999999753E-2</v>
      </c>
      <c r="AN21" s="8">
        <v>-3.668171557562161E-3</v>
      </c>
      <c r="AO21" s="9">
        <v>-1.3000000000000336E-2</v>
      </c>
      <c r="AP21" s="8">
        <v>3.9221218961625004E-2</v>
      </c>
      <c r="AQ21" s="9">
        <v>0.13899999999999918</v>
      </c>
      <c r="AS21" s="1">
        <v>3.9221218961625004E-2</v>
      </c>
      <c r="AT21" s="1">
        <v>0.13899999999999918</v>
      </c>
      <c r="AU21" s="48">
        <f t="shared" si="0"/>
        <v>0</v>
      </c>
      <c r="AV21" s="49">
        <f t="shared" si="1"/>
        <v>0</v>
      </c>
    </row>
    <row r="22" spans="2:48" x14ac:dyDescent="0.25">
      <c r="B22" s="5" t="s">
        <v>82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-2.8409090909090606E-3</v>
      </c>
      <c r="O22" s="9">
        <v>-1.6999999999999727E-2</v>
      </c>
      <c r="P22" s="8">
        <v>-2.1223262032085466E-2</v>
      </c>
      <c r="Q22" s="9">
        <v>-0.12699999999999928</v>
      </c>
      <c r="R22" s="8">
        <v>-2.1223262032085466E-2</v>
      </c>
      <c r="S22" s="9">
        <v>-0.12699999999999928</v>
      </c>
      <c r="T22" s="8">
        <v>-2.1056149732620266E-2</v>
      </c>
      <c r="U22" s="9">
        <v>-0.1259999999999997</v>
      </c>
      <c r="V22" s="8">
        <v>-8.3556149732619822E-3</v>
      </c>
      <c r="W22" s="9">
        <v>-4.9999999999999586E-2</v>
      </c>
      <c r="X22" s="8">
        <v>2.3061497326203106E-2</v>
      </c>
      <c r="Y22" s="9">
        <v>0.13799999999999921</v>
      </c>
      <c r="Z22" s="8">
        <v>2.3061497326203106E-2</v>
      </c>
      <c r="AA22" s="9">
        <v>0.13799999999999921</v>
      </c>
      <c r="AB22" s="8">
        <v>2.2225935828876997E-2</v>
      </c>
      <c r="AC22" s="9">
        <v>0.13300000000000017</v>
      </c>
      <c r="AD22" s="8">
        <v>2.2225935828876997E-2</v>
      </c>
      <c r="AE22" s="9">
        <v>0.13300000000000017</v>
      </c>
      <c r="AF22" s="8">
        <v>1.4204545454545636E-2</v>
      </c>
      <c r="AG22" s="9">
        <v>8.500000000000088E-2</v>
      </c>
      <c r="AH22" s="8">
        <v>1.3536096256684615E-2</v>
      </c>
      <c r="AI22" s="9">
        <v>8.1000000000000266E-2</v>
      </c>
      <c r="AJ22" s="8">
        <v>1.3703208556149704E-2</v>
      </c>
      <c r="AK22" s="9">
        <v>8.1999999999999865E-2</v>
      </c>
      <c r="AL22" s="8">
        <v>1.3703208556149704E-2</v>
      </c>
      <c r="AM22" s="9">
        <v>8.1999999999999865E-2</v>
      </c>
      <c r="AN22" s="8">
        <v>-2.1724598930481509E-3</v>
      </c>
      <c r="AO22" s="9">
        <v>-1.3000000000000376E-2</v>
      </c>
      <c r="AP22" s="8">
        <v>4.5621657754010503E-2</v>
      </c>
      <c r="AQ22" s="9">
        <v>0.2729999999999988</v>
      </c>
      <c r="AS22" s="1">
        <v>4.5621657754010503E-2</v>
      </c>
      <c r="AT22" s="1">
        <v>0.2729999999999988</v>
      </c>
      <c r="AU22" s="48">
        <f t="shared" si="0"/>
        <v>0</v>
      </c>
      <c r="AV22" s="49">
        <f t="shared" si="1"/>
        <v>0</v>
      </c>
    </row>
    <row r="23" spans="2:48" x14ac:dyDescent="0.25">
      <c r="B23" s="5" t="s">
        <v>83</v>
      </c>
      <c r="D23" s="8"/>
      <c r="E23" s="9"/>
      <c r="F23" s="8"/>
      <c r="G23" s="9"/>
      <c r="H23" s="8" t="s">
        <v>84</v>
      </c>
      <c r="I23" s="9">
        <v>0</v>
      </c>
      <c r="J23" s="8" t="s">
        <v>84</v>
      </c>
      <c r="K23" s="9">
        <v>0</v>
      </c>
      <c r="L23" s="8" t="s">
        <v>84</v>
      </c>
      <c r="M23" s="9">
        <v>0</v>
      </c>
      <c r="N23" s="8" t="s">
        <v>84</v>
      </c>
      <c r="O23" s="9">
        <v>0</v>
      </c>
      <c r="P23" s="8" t="s">
        <v>84</v>
      </c>
      <c r="Q23" s="9">
        <v>0</v>
      </c>
      <c r="R23" s="8" t="s">
        <v>84</v>
      </c>
      <c r="S23" s="9">
        <v>0</v>
      </c>
      <c r="T23" s="8" t="s">
        <v>84</v>
      </c>
      <c r="U23" s="9">
        <v>0</v>
      </c>
      <c r="V23" s="8" t="s">
        <v>84</v>
      </c>
      <c r="W23" s="9">
        <v>0</v>
      </c>
      <c r="X23" s="8" t="s">
        <v>84</v>
      </c>
      <c r="Y23" s="9">
        <v>0</v>
      </c>
      <c r="Z23" s="8" t="s">
        <v>84</v>
      </c>
      <c r="AA23" s="9">
        <v>0</v>
      </c>
      <c r="AB23" s="8" t="s">
        <v>84</v>
      </c>
      <c r="AC23" s="9">
        <v>0</v>
      </c>
      <c r="AD23" s="8" t="s">
        <v>84</v>
      </c>
      <c r="AE23" s="9">
        <v>0</v>
      </c>
      <c r="AF23" s="8" t="s">
        <v>84</v>
      </c>
      <c r="AG23" s="9">
        <v>0</v>
      </c>
      <c r="AH23" s="8" t="s">
        <v>84</v>
      </c>
      <c r="AI23" s="9">
        <v>0</v>
      </c>
      <c r="AJ23" s="8" t="s">
        <v>84</v>
      </c>
      <c r="AK23" s="9">
        <v>0</v>
      </c>
      <c r="AL23" s="8" t="s">
        <v>84</v>
      </c>
      <c r="AM23" s="9">
        <v>0</v>
      </c>
      <c r="AN23" s="8" t="s">
        <v>84</v>
      </c>
      <c r="AO23" s="9">
        <v>0</v>
      </c>
      <c r="AP23" s="8" t="s">
        <v>84</v>
      </c>
      <c r="AQ23" s="9">
        <v>0</v>
      </c>
      <c r="AS23" s="1" t="s">
        <v>84</v>
      </c>
      <c r="AT23" s="1">
        <v>0</v>
      </c>
      <c r="AU23" s="48" t="e">
        <f t="shared" si="0"/>
        <v>#VALUE!</v>
      </c>
      <c r="AV23" s="49">
        <f t="shared" si="1"/>
        <v>0</v>
      </c>
    </row>
    <row r="24" spans="2:48" ht="16.5" thickBot="1" x14ac:dyDescent="0.3">
      <c r="B24" s="5" t="s">
        <v>27</v>
      </c>
      <c r="D24" s="10"/>
      <c r="E24" s="11"/>
      <c r="F24" s="10"/>
      <c r="G24" s="11"/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-3.8226801167366986E-3</v>
      </c>
      <c r="O24" s="11">
        <v>-1.3021291557635779E-2</v>
      </c>
      <c r="P24" s="10">
        <v>-3.5767594665909952E-2</v>
      </c>
      <c r="Q24" s="11">
        <v>-0.12183605853417208</v>
      </c>
      <c r="R24" s="10">
        <v>-3.5767594665909952E-2</v>
      </c>
      <c r="S24" s="11">
        <v>-0.12183605853417208</v>
      </c>
      <c r="T24" s="10">
        <v>-3.569399701518905E-2</v>
      </c>
      <c r="U24" s="11">
        <v>-0.12158536100293013</v>
      </c>
      <c r="V24" s="10">
        <v>-2.3166781576402284E-2</v>
      </c>
      <c r="W24" s="11">
        <v>-7.891359154998194E-2</v>
      </c>
      <c r="X24" s="10">
        <v>4.7030990434329123E-3</v>
      </c>
      <c r="Y24" s="11">
        <v>1.602028472140523E-2</v>
      </c>
      <c r="Z24" s="10">
        <v>4.7122987497729696E-3</v>
      </c>
      <c r="AA24" s="11">
        <v>1.6051621912810475E-2</v>
      </c>
      <c r="AB24" s="10">
        <v>6.9876896868164007E-3</v>
      </c>
      <c r="AC24" s="11">
        <v>2.3802343368451856E-2</v>
      </c>
      <c r="AD24" s="10">
        <v>6.9876896868164007E-3</v>
      </c>
      <c r="AE24" s="11">
        <v>2.3802343368451856E-2</v>
      </c>
      <c r="AF24" s="10">
        <v>6.3567032403668566E-3</v>
      </c>
      <c r="AG24" s="11">
        <v>2.1652998344220693E-2</v>
      </c>
      <c r="AH24" s="10">
        <v>5.4941360891613833E-3</v>
      </c>
      <c r="AI24" s="11">
        <v>1.8714814132909922E-2</v>
      </c>
      <c r="AJ24" s="10">
        <v>2.8318286494977141E-3</v>
      </c>
      <c r="AK24" s="11">
        <v>9.6461292497193214E-3</v>
      </c>
      <c r="AL24" s="10">
        <v>2.8318286494977141E-3</v>
      </c>
      <c r="AM24" s="11">
        <v>9.6461292497193214E-3</v>
      </c>
      <c r="AN24" s="10">
        <v>-1.2261307886802131E-2</v>
      </c>
      <c r="AO24" s="11">
        <v>-4.1788262994361766E-2</v>
      </c>
      <c r="AP24" s="10">
        <v>2.9185167224453412E-2</v>
      </c>
      <c r="AQ24" s="11">
        <v>9.9467157563398356E-2</v>
      </c>
      <c r="AS24" s="1">
        <v>2.9185167224453412E-2</v>
      </c>
      <c r="AT24" s="1">
        <v>9.9467157563398356E-2</v>
      </c>
      <c r="AU24" s="48">
        <f t="shared" si="0"/>
        <v>0</v>
      </c>
      <c r="AV24" s="49">
        <f t="shared" si="1"/>
        <v>0</v>
      </c>
    </row>
    <row r="25" spans="2:48" ht="7.5" customHeight="1" x14ac:dyDescent="0.25"/>
    <row r="26" spans="2:48" ht="3" customHeight="1" thickBot="1" x14ac:dyDescent="0.3"/>
    <row r="27" spans="2:48" ht="72.75" customHeight="1" x14ac:dyDescent="0.25">
      <c r="D27" s="59" t="s">
        <v>89</v>
      </c>
      <c r="E27" s="60"/>
      <c r="F27" s="59"/>
      <c r="G27" s="60"/>
      <c r="H27" s="59"/>
      <c r="I27" s="60"/>
      <c r="J27" s="59" t="s">
        <v>33</v>
      </c>
      <c r="K27" s="60"/>
      <c r="L27" s="59" t="s">
        <v>33</v>
      </c>
      <c r="M27" s="60"/>
      <c r="N27" s="59" t="str">
        <f>N4</f>
        <v>Table 1020: Change In 500MW Model</v>
      </c>
      <c r="O27" s="60"/>
      <c r="P27" s="59" t="str">
        <f>P4</f>
        <v>Table 1022 - 1028: service model inputs</v>
      </c>
      <c r="Q27" s="60"/>
      <c r="R27" s="59" t="str">
        <f>R4</f>
        <v>Table 1032: LAF values</v>
      </c>
      <c r="S27" s="60"/>
      <c r="T27" s="59" t="s">
        <v>34</v>
      </c>
      <c r="U27" s="60"/>
      <c r="V27" s="59" t="str">
        <f>V4</f>
        <v>Table 1041: load characteristics (Load Factor)</v>
      </c>
      <c r="W27" s="60"/>
      <c r="X27" s="59" t="str">
        <f>X4</f>
        <v>Table 1041: load characteristics (Coincidence Factor)</v>
      </c>
      <c r="Y27" s="60"/>
      <c r="Z27" s="59" t="str">
        <f>Z4</f>
        <v>Table 1055: NGC exit</v>
      </c>
      <c r="AA27" s="60"/>
      <c r="AB27" s="59" t="str">
        <f>AB4</f>
        <v>Table 1059: Otex</v>
      </c>
      <c r="AC27" s="60"/>
      <c r="AD27" s="59" t="str">
        <f>AD4</f>
        <v>Table 1060: Customer Contribs</v>
      </c>
      <c r="AE27" s="60"/>
      <c r="AF27" s="59" t="str">
        <f>AF4</f>
        <v>Table 1061/1062: TPR data</v>
      </c>
      <c r="AG27" s="60"/>
      <c r="AH27" s="59" t="s">
        <v>35</v>
      </c>
      <c r="AI27" s="60"/>
      <c r="AJ27" s="59" t="str">
        <f>AJ4</f>
        <v>Table 1069: Peaking probabailities</v>
      </c>
      <c r="AK27" s="60"/>
      <c r="AL27" s="59" t="str">
        <f>AL4</f>
        <v>Table 1092: power factor</v>
      </c>
      <c r="AM27" s="60"/>
      <c r="AN27" s="59" t="str">
        <f>AN4</f>
        <v>Table 1053: volumes and mpans etc forecast</v>
      </c>
      <c r="AO27" s="60"/>
      <c r="AP27" s="59" t="str">
        <f>AP4</f>
        <v>Table 1076: allowed revenue</v>
      </c>
      <c r="AQ27" s="60"/>
    </row>
    <row r="28" spans="2:48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8" ht="5.25" customHeight="1" thickBot="1" x14ac:dyDescent="0.3"/>
    <row r="30" spans="2:48" ht="12" customHeight="1" thickBot="1" x14ac:dyDescent="0.3">
      <c r="B30" s="5" t="s">
        <v>14</v>
      </c>
      <c r="D30" s="25"/>
      <c r="E30" s="26"/>
      <c r="F30" s="22" t="str">
        <f t="shared" ref="F30:F41" si="2">IF(OR(D7=0,D7 = ""),"-",F7-D7)</f>
        <v>-</v>
      </c>
      <c r="G30" s="13" t="str">
        <f t="shared" ref="G30:G41" si="3">IF(G7-E7=0,"-",G7-E7)</f>
        <v>-</v>
      </c>
      <c r="H30" s="22" t="str">
        <f t="shared" ref="H30:H41" si="4">IF(OR(F7=0,F7 = ""),"-",H7-F7)</f>
        <v>-</v>
      </c>
      <c r="I30" s="13" t="str">
        <f t="shared" ref="I30:I41" si="5">IF(I7-G7=0,"-",I7-G7)</f>
        <v>-</v>
      </c>
      <c r="J30" s="22" t="str">
        <f t="shared" ref="J30:J41" si="6">IF(OR(H7=0,H7 = ""),"-",J7-H7)</f>
        <v>-</v>
      </c>
      <c r="K30" s="13" t="str">
        <f t="shared" ref="K30:K41" si="7">IF(K7-I7=0,"-",K7-I7)</f>
        <v>-</v>
      </c>
      <c r="L30" s="22" t="str">
        <f t="shared" ref="L30:L41" si="8">IF(OR(J7=0,J7 = ""),"-",L7-J7)</f>
        <v>-</v>
      </c>
      <c r="M30" s="13" t="str">
        <f t="shared" ref="M30:M41" si="9">IF(M7-K7=0,"-",M7-K7)</f>
        <v>-</v>
      </c>
      <c r="N30" s="22">
        <f>N7-L7</f>
        <v>-4.8226440585441566E-6</v>
      </c>
      <c r="O30" s="13">
        <f t="shared" ref="O30:O41" si="10">IF(O7-M7=0,"-",O7-M7)</f>
        <v>-1.8190276698654468E-5</v>
      </c>
      <c r="P30" s="14">
        <f t="shared" ref="P30:P41" si="11">IF(OR(N7=0,N7 = ""),"-",P7-N7)</f>
        <v>1.072544944309195E-3</v>
      </c>
      <c r="Q30" s="13">
        <f t="shared" ref="Q30:Q41" si="12">IF(Q7-O7=0,"-",Q7-O7)</f>
        <v>4.0454756917458314E-3</v>
      </c>
      <c r="R30" s="14">
        <f t="shared" ref="R30:R41" si="13">IF(OR(P7=0,P7 = ""),"-",R7-P7)</f>
        <v>0</v>
      </c>
      <c r="S30" s="13" t="str">
        <f t="shared" ref="S30:S41" si="14">IF(S7-Q7=0,"-",S7-Q7)</f>
        <v>-</v>
      </c>
      <c r="T30" s="22">
        <f t="shared" ref="T30:T41" si="15">IF(OR(R7=0,R7 = ""),"-",T7-R7)</f>
        <v>0</v>
      </c>
      <c r="U30" s="13" t="str">
        <f t="shared" ref="U30:U41" si="16">IF(U7-S7=0,"-",U7-S7)</f>
        <v>-</v>
      </c>
      <c r="V30" s="22">
        <f t="shared" ref="V30:V41" si="17">IF(OR(R7=0,R7 = ""),"-",V7-R7)</f>
        <v>6.095396599408609E-3</v>
      </c>
      <c r="W30" s="13">
        <f t="shared" ref="W30:W41" si="18">IF(W7-S7=0,"-",W7-S7)</f>
        <v>2.2990904861650521E-2</v>
      </c>
      <c r="X30" s="22">
        <f t="shared" ref="X30:X41" si="19">IF(OR(T7=0,T7 = ""),"-",X7-T7)</f>
        <v>2.1185653462969523E-3</v>
      </c>
      <c r="Y30" s="13">
        <f t="shared" ref="Y30:Y41" si="20">IF(Y7-U7=0,"-",Y7-U7)</f>
        <v>7.9909048616508202E-3</v>
      </c>
      <c r="Z30" s="14">
        <f t="shared" ref="Z30:Z41" si="21">IF(OR(X7=0,X7 = ""),"-",Z7-X7)</f>
        <v>0</v>
      </c>
      <c r="AA30" s="13" t="str">
        <f t="shared" ref="AA30:AA41" si="22">IF(AA7-Y7=0,"-",AA7-Y7)</f>
        <v>-</v>
      </c>
      <c r="AB30" s="14">
        <f t="shared" ref="AB30:AB41" si="23">IF(OR(Z7=0,Z7 = ""),"-",AB7-Z7)</f>
        <v>5.5918003143240469E-4</v>
      </c>
      <c r="AC30" s="13">
        <f t="shared" ref="AC30:AC41" si="24">IF(AC7-AA7=0,"-",AC7-AA7)</f>
        <v>2.1091416601902949E-3</v>
      </c>
      <c r="AD30" s="14">
        <f t="shared" ref="AD30:AD41" si="25">IF(OR(AB7=0,AB7 = ""),"-",AD7-AB7)</f>
        <v>0</v>
      </c>
      <c r="AE30" s="13" t="str">
        <f t="shared" ref="AE30:AE41" si="26">IF(AE7-AC7=0,"-",AE7-AC7)</f>
        <v>-</v>
      </c>
      <c r="AF30" s="22">
        <f t="shared" ref="AF30:AF41" si="27">IF(OR(AD7=0,AD7 = ""),"-",AF7-AD7)</f>
        <v>0</v>
      </c>
      <c r="AG30" s="13" t="str">
        <f t="shared" ref="AG30:AG41" si="28">IF(AG7-AE7=0,"-",AG7-AE7)</f>
        <v>-</v>
      </c>
      <c r="AH30" s="14">
        <f t="shared" ref="AH30:AH41" si="29">IF(OR(AF7=0,AF7 = ""),"-",AH7-AF7)</f>
        <v>2.6512208354079192E-4</v>
      </c>
      <c r="AI30" s="13">
        <f t="shared" ref="AI30:AI41" si="30">IF(AI7-AG7=0,"-",AI7-AG7)</f>
        <v>9.999999999998864E-4</v>
      </c>
      <c r="AJ30" s="14">
        <f t="shared" ref="AJ30:AJ41" si="31">IF(OR(AH7=0,AH7 = ""),"-",AJ7-AH7)</f>
        <v>-2.6512208354079192E-4</v>
      </c>
      <c r="AK30" s="13">
        <f t="shared" ref="AK30:AK41" si="32">IF(AK7-AI7=0,"-",AK7-AI7)</f>
        <v>-9.999999999998864E-4</v>
      </c>
      <c r="AL30" s="14">
        <f t="shared" ref="AL30:AL41" si="33">IF(OR(AJ7=0,AJ7 = ""),"-",AL7-AJ7)</f>
        <v>0</v>
      </c>
      <c r="AM30" s="13" t="str">
        <f t="shared" ref="AM30:AM41" si="34">IF(AM7-AK7=0,"-",AM7-AK7)</f>
        <v>-</v>
      </c>
      <c r="AN30" s="22">
        <f t="shared" ref="AN30:AN41" si="35">IF(OR(AL7=0,AL7 = ""),"-",AN7-AL7)</f>
        <v>-1.4587751316291753E-2</v>
      </c>
      <c r="AO30" s="13">
        <f t="shared" ref="AO30:AO41" si="36">IF(AO7-AM7=0,"-",AO7-AM7)</f>
        <v>-5.5030434428650715E-2</v>
      </c>
      <c r="AP30" s="22">
        <f t="shared" ref="AP30:AP41" si="37">IF(OR(AN7=0,AN7 = ""),"-",AP7-AN7)</f>
        <v>4.2676656767533849E-2</v>
      </c>
      <c r="AQ30" s="13">
        <f t="shared" ref="AQ30:AQ41" si="38">IF(AQ7-AO7=0,"-",AQ7-AO7)</f>
        <v>0.16100000000000025</v>
      </c>
    </row>
    <row r="31" spans="2:48" ht="16.5" thickBot="1" x14ac:dyDescent="0.3">
      <c r="B31" s="5" t="s">
        <v>15</v>
      </c>
      <c r="D31" s="27"/>
      <c r="E31" s="28"/>
      <c r="F31" s="23" t="str">
        <f t="shared" si="2"/>
        <v>-</v>
      </c>
      <c r="G31" s="15" t="str">
        <f t="shared" si="3"/>
        <v>-</v>
      </c>
      <c r="H31" s="23" t="str">
        <f t="shared" si="4"/>
        <v>-</v>
      </c>
      <c r="I31" s="15" t="str">
        <f t="shared" si="5"/>
        <v>-</v>
      </c>
      <c r="J31" s="23" t="str">
        <f t="shared" si="6"/>
        <v>-</v>
      </c>
      <c r="K31" s="15" t="str">
        <f t="shared" si="7"/>
        <v>-</v>
      </c>
      <c r="L31" s="23" t="str">
        <f t="shared" si="8"/>
        <v>-</v>
      </c>
      <c r="M31" s="15" t="str">
        <f t="shared" si="9"/>
        <v>-</v>
      </c>
      <c r="N31" s="22">
        <f t="shared" ref="N31:N47" si="39">N8-L8</f>
        <v>1.5787220616703124E-4</v>
      </c>
      <c r="O31" s="15">
        <f t="shared" si="10"/>
        <v>3.722733935679089E-4</v>
      </c>
      <c r="P31" s="16">
        <f t="shared" si="11"/>
        <v>1.0200482186681903E-3</v>
      </c>
      <c r="Q31" s="15">
        <f t="shared" si="12"/>
        <v>2.4053430378045376E-3</v>
      </c>
      <c r="R31" s="16">
        <f t="shared" si="13"/>
        <v>0</v>
      </c>
      <c r="S31" s="15" t="str">
        <f t="shared" si="14"/>
        <v>-</v>
      </c>
      <c r="T31" s="23">
        <f t="shared" si="15"/>
        <v>0</v>
      </c>
      <c r="U31" s="15" t="str">
        <f t="shared" si="16"/>
        <v>-</v>
      </c>
      <c r="V31" s="23">
        <f t="shared" si="17"/>
        <v>-3.3795675175894768E-2</v>
      </c>
      <c r="W31" s="15">
        <f t="shared" si="18"/>
        <v>-7.9692499339265352E-2</v>
      </c>
      <c r="X31" s="23">
        <f t="shared" si="19"/>
        <v>-2.1296578283911516E-2</v>
      </c>
      <c r="Y31" s="15">
        <f t="shared" si="20"/>
        <v>-5.0218779236870299E-2</v>
      </c>
      <c r="Z31" s="16">
        <f t="shared" si="21"/>
        <v>0</v>
      </c>
      <c r="AA31" s="15" t="str">
        <f t="shared" si="22"/>
        <v>-</v>
      </c>
      <c r="AB31" s="16">
        <f t="shared" si="23"/>
        <v>4.880897440368015E-4</v>
      </c>
      <c r="AC31" s="15">
        <f t="shared" si="24"/>
        <v>1.150948794534E-3</v>
      </c>
      <c r="AD31" s="16">
        <f t="shared" si="25"/>
        <v>0</v>
      </c>
      <c r="AE31" s="15" t="str">
        <f t="shared" si="26"/>
        <v>-</v>
      </c>
      <c r="AF31" s="23">
        <f t="shared" si="27"/>
        <v>1.8954660106688115E-3</v>
      </c>
      <c r="AG31" s="15">
        <f t="shared" si="28"/>
        <v>4.4696376982154701E-3</v>
      </c>
      <c r="AH31" s="16">
        <f t="shared" si="29"/>
        <v>0</v>
      </c>
      <c r="AI31" s="15" t="str">
        <f t="shared" si="30"/>
        <v>-</v>
      </c>
      <c r="AJ31" s="16">
        <f t="shared" si="31"/>
        <v>-4.5858490501237137E-3</v>
      </c>
      <c r="AK31" s="15">
        <f t="shared" si="32"/>
        <v>-1.0813743785110783E-2</v>
      </c>
      <c r="AL31" s="16">
        <f t="shared" si="33"/>
        <v>0</v>
      </c>
      <c r="AM31" s="15" t="str">
        <f t="shared" si="34"/>
        <v>-</v>
      </c>
      <c r="AN31" s="23">
        <f t="shared" si="35"/>
        <v>-1.6239648073219093E-2</v>
      </c>
      <c r="AO31" s="15">
        <f t="shared" si="36"/>
        <v>-3.8385175200971469E-2</v>
      </c>
      <c r="AP31" s="23">
        <f t="shared" si="37"/>
        <v>4.1802156194779116E-2</v>
      </c>
      <c r="AQ31" s="15">
        <f t="shared" si="38"/>
        <v>9.8670955209564454E-2</v>
      </c>
    </row>
    <row r="32" spans="2:48" ht="16.5" thickBot="1" x14ac:dyDescent="0.3">
      <c r="B32" s="5" t="s">
        <v>16</v>
      </c>
      <c r="D32" s="27"/>
      <c r="E32" s="28"/>
      <c r="F32" s="23" t="str">
        <f t="shared" si="2"/>
        <v>-</v>
      </c>
      <c r="G32" s="15" t="str">
        <f t="shared" si="3"/>
        <v>-</v>
      </c>
      <c r="H32" s="23" t="str">
        <f t="shared" si="4"/>
        <v>-</v>
      </c>
      <c r="I32" s="15" t="str">
        <f t="shared" si="5"/>
        <v>-</v>
      </c>
      <c r="J32" s="23" t="str">
        <f t="shared" si="6"/>
        <v>-</v>
      </c>
      <c r="K32" s="15" t="str">
        <f t="shared" si="7"/>
        <v>-</v>
      </c>
      <c r="L32" s="23" t="str">
        <f t="shared" si="8"/>
        <v>-</v>
      </c>
      <c r="M32" s="15" t="str">
        <f t="shared" si="9"/>
        <v>-</v>
      </c>
      <c r="N32" s="22">
        <f t="shared" si="39"/>
        <v>9.302325581395543E-3</v>
      </c>
      <c r="O32" s="15">
        <f t="shared" si="10"/>
        <v>2.0000000000000378E-3</v>
      </c>
      <c r="P32" s="16">
        <f t="shared" si="11"/>
        <v>-4.6511627906977715E-3</v>
      </c>
      <c r="Q32" s="15">
        <f t="shared" si="12"/>
        <v>-9.9999999999999894E-4</v>
      </c>
      <c r="R32" s="16">
        <f t="shared" si="13"/>
        <v>0</v>
      </c>
      <c r="S32" s="15" t="str">
        <f t="shared" si="14"/>
        <v>-</v>
      </c>
      <c r="T32" s="23">
        <f t="shared" si="15"/>
        <v>0</v>
      </c>
      <c r="U32" s="15" t="str">
        <f t="shared" si="16"/>
        <v>-</v>
      </c>
      <c r="V32" s="23">
        <f t="shared" si="17"/>
        <v>1.3953488372093092E-2</v>
      </c>
      <c r="W32" s="15">
        <f t="shared" si="18"/>
        <v>2.9999999999999975E-3</v>
      </c>
      <c r="X32" s="23">
        <f t="shared" si="19"/>
        <v>9.302325581395321E-3</v>
      </c>
      <c r="Y32" s="15">
        <f t="shared" si="20"/>
        <v>1.9999999999999983E-3</v>
      </c>
      <c r="Z32" s="16">
        <f t="shared" si="21"/>
        <v>0</v>
      </c>
      <c r="AA32" s="15" t="str">
        <f t="shared" si="22"/>
        <v>-</v>
      </c>
      <c r="AB32" s="16">
        <f t="shared" si="23"/>
        <v>9.302325581395543E-3</v>
      </c>
      <c r="AC32" s="15">
        <f t="shared" si="24"/>
        <v>1.9999999999999979E-3</v>
      </c>
      <c r="AD32" s="16">
        <f t="shared" si="25"/>
        <v>0</v>
      </c>
      <c r="AE32" s="15" t="str">
        <f t="shared" si="26"/>
        <v>-</v>
      </c>
      <c r="AF32" s="23">
        <f t="shared" si="27"/>
        <v>-0.13488372093023271</v>
      </c>
      <c r="AG32" s="15">
        <f t="shared" si="28"/>
        <v>-2.9000000000000012E-2</v>
      </c>
      <c r="AH32" s="16">
        <f t="shared" si="29"/>
        <v>0</v>
      </c>
      <c r="AI32" s="15" t="str">
        <f t="shared" si="30"/>
        <v>-</v>
      </c>
      <c r="AJ32" s="16">
        <f t="shared" si="31"/>
        <v>-6.0465116279069808E-2</v>
      </c>
      <c r="AK32" s="15">
        <f t="shared" si="32"/>
        <v>-1.3000000000000008E-2</v>
      </c>
      <c r="AL32" s="16">
        <f t="shared" si="33"/>
        <v>0</v>
      </c>
      <c r="AM32" s="15" t="str">
        <f t="shared" si="34"/>
        <v>-</v>
      </c>
      <c r="AN32" s="23">
        <f t="shared" si="35"/>
        <v>-4.6511627906976605E-3</v>
      </c>
      <c r="AO32" s="15">
        <f t="shared" si="36"/>
        <v>-9.9999999999999395E-4</v>
      </c>
      <c r="AP32" s="23">
        <f t="shared" si="37"/>
        <v>4.6511627906976605E-3</v>
      </c>
      <c r="AQ32" s="15">
        <f t="shared" si="38"/>
        <v>1.0000000000000009E-3</v>
      </c>
    </row>
    <row r="33" spans="2:43" ht="16.5" thickBot="1" x14ac:dyDescent="0.3">
      <c r="B33" s="5" t="s">
        <v>17</v>
      </c>
      <c r="D33" s="27"/>
      <c r="E33" s="28"/>
      <c r="F33" s="23" t="str">
        <f t="shared" si="2"/>
        <v>-</v>
      </c>
      <c r="G33" s="15" t="str">
        <f t="shared" si="3"/>
        <v>-</v>
      </c>
      <c r="H33" s="23" t="str">
        <f t="shared" si="4"/>
        <v>-</v>
      </c>
      <c r="I33" s="15" t="str">
        <f t="shared" si="5"/>
        <v>-</v>
      </c>
      <c r="J33" s="23" t="str">
        <f t="shared" si="6"/>
        <v>-</v>
      </c>
      <c r="K33" s="15" t="str">
        <f t="shared" si="7"/>
        <v>-</v>
      </c>
      <c r="L33" s="23" t="str">
        <f t="shared" si="8"/>
        <v>-</v>
      </c>
      <c r="M33" s="15" t="str">
        <f t="shared" si="9"/>
        <v>-</v>
      </c>
      <c r="N33" s="22">
        <f t="shared" si="39"/>
        <v>-4.8247222894637343E-4</v>
      </c>
      <c r="O33" s="15">
        <f t="shared" si="10"/>
        <v>-1.3318789395687218E-3</v>
      </c>
      <c r="P33" s="16">
        <f t="shared" si="11"/>
        <v>2.6546133331181165E-3</v>
      </c>
      <c r="Q33" s="15">
        <f t="shared" si="12"/>
        <v>7.3281390698885576E-3</v>
      </c>
      <c r="R33" s="16">
        <f t="shared" si="13"/>
        <v>0</v>
      </c>
      <c r="S33" s="15" t="str">
        <f t="shared" si="14"/>
        <v>-</v>
      </c>
      <c r="T33" s="23">
        <f t="shared" si="15"/>
        <v>3.6224931156492168E-4</v>
      </c>
      <c r="U33" s="15">
        <f t="shared" si="16"/>
        <v>1.000000000000157E-3</v>
      </c>
      <c r="V33" s="23">
        <f t="shared" si="17"/>
        <v>-2.2339008605432809E-2</v>
      </c>
      <c r="W33" s="15">
        <f t="shared" si="18"/>
        <v>-6.166749774881726E-2</v>
      </c>
      <c r="X33" s="23">
        <f t="shared" si="19"/>
        <v>-2.9825343848303598E-2</v>
      </c>
      <c r="Y33" s="15">
        <f t="shared" si="20"/>
        <v>-8.2333748874408724E-2</v>
      </c>
      <c r="Z33" s="16">
        <f t="shared" si="21"/>
        <v>0</v>
      </c>
      <c r="AA33" s="15" t="str">
        <f t="shared" si="22"/>
        <v>-</v>
      </c>
      <c r="AB33" s="16">
        <f t="shared" si="23"/>
        <v>-4.8450437677205471E-4</v>
      </c>
      <c r="AC33" s="15">
        <f t="shared" si="24"/>
        <v>-1.3374887440892741E-3</v>
      </c>
      <c r="AD33" s="16">
        <f t="shared" si="25"/>
        <v>0</v>
      </c>
      <c r="AE33" s="15" t="str">
        <f t="shared" si="26"/>
        <v>-</v>
      </c>
      <c r="AF33" s="23">
        <f t="shared" si="27"/>
        <v>3.6224931156481066E-4</v>
      </c>
      <c r="AG33" s="15">
        <f t="shared" si="28"/>
        <v>9.9999999999983435E-4</v>
      </c>
      <c r="AH33" s="16">
        <f t="shared" si="29"/>
        <v>0</v>
      </c>
      <c r="AI33" s="15" t="str">
        <f t="shared" si="30"/>
        <v>-</v>
      </c>
      <c r="AJ33" s="16">
        <f t="shared" si="31"/>
        <v>0</v>
      </c>
      <c r="AK33" s="15" t="str">
        <f t="shared" si="32"/>
        <v>-</v>
      </c>
      <c r="AL33" s="16">
        <f t="shared" si="33"/>
        <v>0</v>
      </c>
      <c r="AM33" s="15" t="str">
        <f t="shared" si="34"/>
        <v>-</v>
      </c>
      <c r="AN33" s="23">
        <f t="shared" si="35"/>
        <v>-1.4980095975048791E-2</v>
      </c>
      <c r="AO33" s="15">
        <f t="shared" si="36"/>
        <v>-4.1032320252698984E-2</v>
      </c>
      <c r="AP33" s="23">
        <f t="shared" si="37"/>
        <v>4.3226116360493561E-2</v>
      </c>
      <c r="AQ33" s="15">
        <f t="shared" si="38"/>
        <v>0.11899999999999973</v>
      </c>
    </row>
    <row r="34" spans="2:43" ht="16.5" thickBot="1" x14ac:dyDescent="0.3">
      <c r="B34" s="5" t="s">
        <v>18</v>
      </c>
      <c r="D34" s="27"/>
      <c r="E34" s="28"/>
      <c r="F34" s="23" t="str">
        <f t="shared" si="2"/>
        <v>-</v>
      </c>
      <c r="G34" s="15" t="str">
        <f t="shared" si="3"/>
        <v>-</v>
      </c>
      <c r="H34" s="23" t="str">
        <f t="shared" si="4"/>
        <v>-</v>
      </c>
      <c r="I34" s="15" t="str">
        <f t="shared" si="5"/>
        <v>-</v>
      </c>
      <c r="J34" s="23" t="str">
        <f t="shared" si="6"/>
        <v>-</v>
      </c>
      <c r="K34" s="15" t="str">
        <f t="shared" si="7"/>
        <v>-</v>
      </c>
      <c r="L34" s="23" t="str">
        <f t="shared" si="8"/>
        <v>-</v>
      </c>
      <c r="M34" s="15" t="str">
        <f t="shared" si="9"/>
        <v>-</v>
      </c>
      <c r="N34" s="22">
        <f t="shared" si="39"/>
        <v>4.901903177383371E-4</v>
      </c>
      <c r="O34" s="15">
        <f t="shared" si="10"/>
        <v>1.041641425563649E-3</v>
      </c>
      <c r="P34" s="16">
        <f t="shared" si="11"/>
        <v>1.5327868719825499E-3</v>
      </c>
      <c r="Q34" s="15">
        <f t="shared" si="12"/>
        <v>3.2571314541337618E-3</v>
      </c>
      <c r="R34" s="16">
        <f t="shared" si="13"/>
        <v>0</v>
      </c>
      <c r="S34" s="15" t="str">
        <f t="shared" si="14"/>
        <v>-</v>
      </c>
      <c r="T34" s="23">
        <f t="shared" si="15"/>
        <v>3.1564851457610565E-4</v>
      </c>
      <c r="U34" s="15">
        <f t="shared" si="16"/>
        <v>6.7074472261537642E-4</v>
      </c>
      <c r="V34" s="23">
        <f t="shared" si="17"/>
        <v>-1.2262415176934272E-2</v>
      </c>
      <c r="W34" s="15">
        <f t="shared" si="18"/>
        <v>-2.6057307057164164E-2</v>
      </c>
      <c r="X34" s="23">
        <f t="shared" si="19"/>
        <v>1.1220824722246725E-2</v>
      </c>
      <c r="Y34" s="15">
        <f t="shared" si="20"/>
        <v>2.3843954963471036E-2</v>
      </c>
      <c r="Z34" s="16">
        <f t="shared" si="21"/>
        <v>0</v>
      </c>
      <c r="AA34" s="15" t="str">
        <f t="shared" si="22"/>
        <v>-</v>
      </c>
      <c r="AB34" s="16">
        <f t="shared" si="23"/>
        <v>-8.0543565031288011E-4</v>
      </c>
      <c r="AC34" s="15">
        <f t="shared" si="24"/>
        <v>-1.711529397118168E-3</v>
      </c>
      <c r="AD34" s="16">
        <f t="shared" si="25"/>
        <v>0</v>
      </c>
      <c r="AE34" s="15" t="str">
        <f t="shared" si="26"/>
        <v>-</v>
      </c>
      <c r="AF34" s="23">
        <f t="shared" si="27"/>
        <v>7.8624262278625956E-4</v>
      </c>
      <c r="AG34" s="15">
        <f t="shared" si="28"/>
        <v>1.6707447226148378E-3</v>
      </c>
      <c r="AH34" s="16">
        <f t="shared" si="29"/>
        <v>0</v>
      </c>
      <c r="AI34" s="15" t="str">
        <f t="shared" si="30"/>
        <v>-</v>
      </c>
      <c r="AJ34" s="16">
        <f t="shared" si="31"/>
        <v>2.2786275297106418E-3</v>
      </c>
      <c r="AK34" s="15">
        <f t="shared" si="32"/>
        <v>4.8420230724418936E-3</v>
      </c>
      <c r="AL34" s="16">
        <f t="shared" si="33"/>
        <v>0</v>
      </c>
      <c r="AM34" s="15" t="str">
        <f t="shared" si="34"/>
        <v>-</v>
      </c>
      <c r="AN34" s="23">
        <f t="shared" si="35"/>
        <v>-2.3141505812079854E-2</v>
      </c>
      <c r="AO34" s="15">
        <f t="shared" si="36"/>
        <v>-4.9258141101467742E-2</v>
      </c>
      <c r="AP34" s="23">
        <f t="shared" si="37"/>
        <v>4.4961797832015593E-2</v>
      </c>
      <c r="AQ34" s="15">
        <f t="shared" si="38"/>
        <v>9.6052595710865774E-2</v>
      </c>
    </row>
    <row r="35" spans="2:43" ht="16.5" thickBot="1" x14ac:dyDescent="0.3">
      <c r="B35" s="5" t="s">
        <v>19</v>
      </c>
      <c r="D35" s="27"/>
      <c r="E35" s="28"/>
      <c r="F35" s="23" t="str">
        <f t="shared" si="2"/>
        <v>-</v>
      </c>
      <c r="G35" s="15" t="str">
        <f t="shared" si="3"/>
        <v>-</v>
      </c>
      <c r="H35" s="23" t="str">
        <f t="shared" si="4"/>
        <v>-</v>
      </c>
      <c r="I35" s="15" t="str">
        <f t="shared" si="5"/>
        <v>-</v>
      </c>
      <c r="J35" s="23" t="str">
        <f t="shared" si="6"/>
        <v>-</v>
      </c>
      <c r="K35" s="15" t="str">
        <f t="shared" si="7"/>
        <v>-</v>
      </c>
      <c r="L35" s="23" t="str">
        <f t="shared" si="8"/>
        <v>-</v>
      </c>
      <c r="M35" s="15" t="str">
        <f t="shared" si="9"/>
        <v>-</v>
      </c>
      <c r="N35" s="22">
        <f t="shared" si="39"/>
        <v>8.8105726872247381E-3</v>
      </c>
      <c r="O35" s="15">
        <f t="shared" si="10"/>
        <v>2.0000000000000291E-3</v>
      </c>
      <c r="P35" s="16">
        <f t="shared" si="11"/>
        <v>0</v>
      </c>
      <c r="Q35" s="15" t="str">
        <f t="shared" si="12"/>
        <v>-</v>
      </c>
      <c r="R35" s="16">
        <f t="shared" si="13"/>
        <v>0</v>
      </c>
      <c r="S35" s="15" t="str">
        <f t="shared" si="14"/>
        <v>-</v>
      </c>
      <c r="T35" s="23">
        <f t="shared" si="15"/>
        <v>0</v>
      </c>
      <c r="U35" s="15" t="str">
        <f t="shared" si="16"/>
        <v>-</v>
      </c>
      <c r="V35" s="23">
        <f t="shared" si="17"/>
        <v>8.810572687224516E-3</v>
      </c>
      <c r="W35" s="15">
        <f t="shared" si="18"/>
        <v>1.9999999999999727E-3</v>
      </c>
      <c r="X35" s="23">
        <f t="shared" si="19"/>
        <v>4.405286343612369E-3</v>
      </c>
      <c r="Y35" s="15">
        <f t="shared" si="20"/>
        <v>1.0000000000000005E-3</v>
      </c>
      <c r="Z35" s="16">
        <f t="shared" si="21"/>
        <v>0</v>
      </c>
      <c r="AA35" s="15" t="str">
        <f t="shared" si="22"/>
        <v>-</v>
      </c>
      <c r="AB35" s="16">
        <f t="shared" si="23"/>
        <v>1.3215859030837107E-2</v>
      </c>
      <c r="AC35" s="15">
        <f t="shared" si="24"/>
        <v>3.0000000000000018E-3</v>
      </c>
      <c r="AD35" s="16">
        <f t="shared" si="25"/>
        <v>0</v>
      </c>
      <c r="AE35" s="15" t="str">
        <f t="shared" si="26"/>
        <v>-</v>
      </c>
      <c r="AF35" s="23">
        <f t="shared" si="27"/>
        <v>-8.8105726872246826E-2</v>
      </c>
      <c r="AG35" s="15">
        <f t="shared" si="28"/>
        <v>-2.0000000000000011E-2</v>
      </c>
      <c r="AH35" s="16">
        <f t="shared" si="29"/>
        <v>0</v>
      </c>
      <c r="AI35" s="15" t="str">
        <f t="shared" si="30"/>
        <v>-</v>
      </c>
      <c r="AJ35" s="16">
        <f t="shared" si="31"/>
        <v>-5.2863436123347873E-2</v>
      </c>
      <c r="AK35" s="15">
        <f t="shared" si="32"/>
        <v>-1.1999999999999978E-2</v>
      </c>
      <c r="AL35" s="16">
        <f t="shared" si="33"/>
        <v>0</v>
      </c>
      <c r="AM35" s="15" t="str">
        <f t="shared" si="34"/>
        <v>-</v>
      </c>
      <c r="AN35" s="23">
        <f t="shared" si="35"/>
        <v>-4.4052863436124801E-3</v>
      </c>
      <c r="AO35" s="15">
        <f t="shared" si="36"/>
        <v>-1.0000000000000286E-3</v>
      </c>
      <c r="AP35" s="23">
        <f t="shared" si="37"/>
        <v>8.8105726872246271E-3</v>
      </c>
      <c r="AQ35" s="15">
        <f t="shared" si="38"/>
        <v>1.999999999999981E-3</v>
      </c>
    </row>
    <row r="36" spans="2:43" ht="16.5" thickBot="1" x14ac:dyDescent="0.3">
      <c r="B36" s="5" t="s">
        <v>20</v>
      </c>
      <c r="D36" s="27"/>
      <c r="E36" s="28"/>
      <c r="F36" s="23" t="str">
        <f t="shared" si="2"/>
        <v>-</v>
      </c>
      <c r="G36" s="15" t="str">
        <f t="shared" si="3"/>
        <v>-</v>
      </c>
      <c r="H36" s="23" t="str">
        <f t="shared" si="4"/>
        <v>-</v>
      </c>
      <c r="I36" s="15" t="str">
        <f t="shared" si="5"/>
        <v>-</v>
      </c>
      <c r="J36" s="23" t="str">
        <f t="shared" si="6"/>
        <v>-</v>
      </c>
      <c r="K36" s="15" t="str">
        <f t="shared" si="7"/>
        <v>-</v>
      </c>
      <c r="L36" s="23" t="str">
        <f t="shared" si="8"/>
        <v>-</v>
      </c>
      <c r="M36" s="15" t="str">
        <f t="shared" si="9"/>
        <v>-</v>
      </c>
      <c r="N36" s="22">
        <f t="shared" si="39"/>
        <v>1.0979383129345877E-3</v>
      </c>
      <c r="O36" s="15">
        <f t="shared" si="10"/>
        <v>2.4625501714495069E-3</v>
      </c>
      <c r="P36" s="16">
        <f t="shared" si="11"/>
        <v>3.1632035784423529E-4</v>
      </c>
      <c r="Q36" s="15">
        <f t="shared" si="12"/>
        <v>7.094704158385999E-4</v>
      </c>
      <c r="R36" s="16">
        <f t="shared" si="13"/>
        <v>0</v>
      </c>
      <c r="S36" s="15" t="str">
        <f t="shared" si="14"/>
        <v>-</v>
      </c>
      <c r="T36" s="23">
        <f t="shared" si="15"/>
        <v>0</v>
      </c>
      <c r="U36" s="15" t="str">
        <f t="shared" si="16"/>
        <v>-</v>
      </c>
      <c r="V36" s="23">
        <f t="shared" si="17"/>
        <v>-1.1728081421354952E-2</v>
      </c>
      <c r="W36" s="15">
        <f t="shared" si="18"/>
        <v>-2.6304746427639022E-2</v>
      </c>
      <c r="X36" s="23">
        <f t="shared" si="19"/>
        <v>1.4718005703563408E-2</v>
      </c>
      <c r="Y36" s="15">
        <f t="shared" si="20"/>
        <v>3.3010804925674327E-2</v>
      </c>
      <c r="Z36" s="16">
        <f t="shared" si="21"/>
        <v>0</v>
      </c>
      <c r="AA36" s="15" t="str">
        <f t="shared" si="22"/>
        <v>-</v>
      </c>
      <c r="AB36" s="16">
        <f t="shared" si="23"/>
        <v>-1.2474645620339508E-3</v>
      </c>
      <c r="AC36" s="15">
        <f t="shared" si="24"/>
        <v>-2.797920461399199E-3</v>
      </c>
      <c r="AD36" s="16">
        <f t="shared" si="25"/>
        <v>0</v>
      </c>
      <c r="AE36" s="15" t="str">
        <f t="shared" si="26"/>
        <v>-</v>
      </c>
      <c r="AF36" s="23">
        <f t="shared" si="27"/>
        <v>-4.0126877133201955E-3</v>
      </c>
      <c r="AG36" s="15">
        <f t="shared" si="28"/>
        <v>-8.9999999999997651E-3</v>
      </c>
      <c r="AH36" s="16">
        <f t="shared" si="29"/>
        <v>0</v>
      </c>
      <c r="AI36" s="15" t="str">
        <f t="shared" si="30"/>
        <v>-</v>
      </c>
      <c r="AJ36" s="16">
        <f t="shared" si="31"/>
        <v>2.4237707860004232E-3</v>
      </c>
      <c r="AK36" s="15">
        <f t="shared" si="32"/>
        <v>5.4362409019747017E-3</v>
      </c>
      <c r="AL36" s="16">
        <f t="shared" si="33"/>
        <v>0</v>
      </c>
      <c r="AM36" s="15" t="str">
        <f t="shared" si="34"/>
        <v>-</v>
      </c>
      <c r="AN36" s="23">
        <f t="shared" si="35"/>
        <v>-1.3896052457776809E-2</v>
      </c>
      <c r="AO36" s="15">
        <f t="shared" si="36"/>
        <v>-3.1165174186718918E-2</v>
      </c>
      <c r="AP36" s="23">
        <f t="shared" si="37"/>
        <v>4.5844863546327219E-2</v>
      </c>
      <c r="AQ36" s="15">
        <f t="shared" si="38"/>
        <v>0.10266563609068816</v>
      </c>
    </row>
    <row r="37" spans="2:43" ht="16.5" thickBot="1" x14ac:dyDescent="0.3">
      <c r="B37" s="5" t="s">
        <v>21</v>
      </c>
      <c r="D37" s="27"/>
      <c r="E37" s="28"/>
      <c r="F37" s="23" t="str">
        <f t="shared" si="2"/>
        <v>-</v>
      </c>
      <c r="G37" s="15" t="str">
        <f t="shared" si="3"/>
        <v>-</v>
      </c>
      <c r="H37" s="23" t="str">
        <f t="shared" si="4"/>
        <v>-</v>
      </c>
      <c r="I37" s="15" t="str">
        <f t="shared" si="5"/>
        <v>-</v>
      </c>
      <c r="J37" s="23" t="str">
        <f t="shared" si="6"/>
        <v>-</v>
      </c>
      <c r="K37" s="15" t="str">
        <f t="shared" si="7"/>
        <v>-</v>
      </c>
      <c r="L37" s="23" t="str">
        <f t="shared" si="8"/>
        <v>-</v>
      </c>
      <c r="M37" s="15" t="str">
        <f t="shared" si="9"/>
        <v>-</v>
      </c>
      <c r="N37" s="22">
        <f t="shared" si="39"/>
        <v>7.5320651252819282E-4</v>
      </c>
      <c r="O37" s="15">
        <f t="shared" si="10"/>
        <v>1.5192300691857169E-3</v>
      </c>
      <c r="P37" s="16">
        <f t="shared" si="11"/>
        <v>-7.2377561770808896E-5</v>
      </c>
      <c r="Q37" s="15">
        <f t="shared" si="12"/>
        <v>-1.4598674646024482E-4</v>
      </c>
      <c r="R37" s="16">
        <f t="shared" si="13"/>
        <v>0</v>
      </c>
      <c r="S37" s="15" t="str">
        <f t="shared" si="14"/>
        <v>-</v>
      </c>
      <c r="T37" s="23">
        <f t="shared" si="15"/>
        <v>3.8762923074275868E-4</v>
      </c>
      <c r="U37" s="15">
        <f t="shared" si="16"/>
        <v>7.8185460858946009E-4</v>
      </c>
      <c r="V37" s="23">
        <f t="shared" si="17"/>
        <v>-1.9510198520110822E-2</v>
      </c>
      <c r="W37" s="15">
        <f t="shared" si="18"/>
        <v>-3.9352395066319566E-2</v>
      </c>
      <c r="X37" s="23">
        <f t="shared" si="19"/>
        <v>8.6177718226709832E-3</v>
      </c>
      <c r="Y37" s="15">
        <f t="shared" si="20"/>
        <v>1.7382189166736128E-2</v>
      </c>
      <c r="Z37" s="16">
        <f t="shared" si="21"/>
        <v>0</v>
      </c>
      <c r="AA37" s="15" t="str">
        <f t="shared" si="22"/>
        <v>-</v>
      </c>
      <c r="AB37" s="16">
        <f t="shared" si="23"/>
        <v>-2.7431457446673857E-3</v>
      </c>
      <c r="AC37" s="15">
        <f t="shared" si="24"/>
        <v>-5.5329706131574015E-3</v>
      </c>
      <c r="AD37" s="16">
        <f t="shared" si="25"/>
        <v>0</v>
      </c>
      <c r="AE37" s="15" t="str">
        <f t="shared" si="26"/>
        <v>-</v>
      </c>
      <c r="AF37" s="23">
        <f t="shared" si="27"/>
        <v>-3.9662538429452443E-3</v>
      </c>
      <c r="AG37" s="15">
        <f t="shared" si="28"/>
        <v>-8.0000000000002552E-3</v>
      </c>
      <c r="AH37" s="16">
        <f t="shared" si="29"/>
        <v>1.3706594302886899E-5</v>
      </c>
      <c r="AI37" s="15">
        <f t="shared" si="30"/>
        <v>2.764642878806331E-5</v>
      </c>
      <c r="AJ37" s="16">
        <f t="shared" si="31"/>
        <v>2.2721957771560941E-3</v>
      </c>
      <c r="AK37" s="15">
        <f t="shared" si="32"/>
        <v>4.583056692042127E-3</v>
      </c>
      <c r="AL37" s="16">
        <f t="shared" si="33"/>
        <v>0</v>
      </c>
      <c r="AM37" s="15" t="str">
        <f t="shared" si="34"/>
        <v>-</v>
      </c>
      <c r="AN37" s="23">
        <f t="shared" si="35"/>
        <v>-1.6742380129521117E-2</v>
      </c>
      <c r="AO37" s="15">
        <f t="shared" si="36"/>
        <v>-3.3800157225461008E-2</v>
      </c>
      <c r="AP37" s="23">
        <f t="shared" si="37"/>
        <v>4.8463557072940699E-2</v>
      </c>
      <c r="AQ37" s="15">
        <f t="shared" si="38"/>
        <v>9.7880553892603583E-2</v>
      </c>
    </row>
    <row r="38" spans="2:43" ht="16.5" thickBot="1" x14ac:dyDescent="0.3">
      <c r="B38" s="5" t="s">
        <v>22</v>
      </c>
      <c r="D38" s="27"/>
      <c r="E38" s="28"/>
      <c r="F38" s="23" t="str">
        <f t="shared" si="2"/>
        <v>-</v>
      </c>
      <c r="G38" s="15" t="str">
        <f t="shared" si="3"/>
        <v>-</v>
      </c>
      <c r="H38" s="23" t="str">
        <f t="shared" si="4"/>
        <v>-</v>
      </c>
      <c r="I38" s="15" t="str">
        <f t="shared" si="5"/>
        <v>-</v>
      </c>
      <c r="J38" s="23" t="str">
        <f t="shared" si="6"/>
        <v>-</v>
      </c>
      <c r="K38" s="15" t="str">
        <f t="shared" si="7"/>
        <v>-</v>
      </c>
      <c r="L38" s="23" t="str">
        <f t="shared" si="8"/>
        <v>-</v>
      </c>
      <c r="M38" s="15" t="str">
        <f t="shared" si="9"/>
        <v>-</v>
      </c>
      <c r="N38" s="22">
        <f t="shared" si="39"/>
        <v>-2.8183852949232868E-3</v>
      </c>
      <c r="O38" s="15">
        <f t="shared" si="10"/>
        <v>-7.1123228003887613E-3</v>
      </c>
      <c r="P38" s="16">
        <f t="shared" si="11"/>
        <v>-8.6418498914061503E-3</v>
      </c>
      <c r="Q38" s="15">
        <f t="shared" si="12"/>
        <v>-2.1808099173274823E-2</v>
      </c>
      <c r="R38" s="16">
        <f t="shared" si="13"/>
        <v>0</v>
      </c>
      <c r="S38" s="15" t="str">
        <f t="shared" si="14"/>
        <v>-</v>
      </c>
      <c r="T38" s="23">
        <f t="shared" si="15"/>
        <v>1.0883941928718777E-5</v>
      </c>
      <c r="U38" s="15">
        <f t="shared" si="16"/>
        <v>2.7466119865583033E-5</v>
      </c>
      <c r="V38" s="23">
        <f t="shared" si="17"/>
        <v>-3.5895791235485919E-2</v>
      </c>
      <c r="W38" s="15">
        <f t="shared" si="18"/>
        <v>-9.0584653170741977E-2</v>
      </c>
      <c r="X38" s="23">
        <f t="shared" si="19"/>
        <v>-6.7161328387367436E-2</v>
      </c>
      <c r="Y38" s="15">
        <f t="shared" si="20"/>
        <v>-0.16948465068076499</v>
      </c>
      <c r="Z38" s="16">
        <f t="shared" si="21"/>
        <v>0</v>
      </c>
      <c r="AA38" s="15" t="str">
        <f t="shared" si="22"/>
        <v>-</v>
      </c>
      <c r="AB38" s="16">
        <f t="shared" si="23"/>
        <v>-1.4697601590091258E-3</v>
      </c>
      <c r="AC38" s="15">
        <f t="shared" si="24"/>
        <v>-3.709006255764008E-3</v>
      </c>
      <c r="AD38" s="16">
        <f t="shared" si="25"/>
        <v>0</v>
      </c>
      <c r="AE38" s="15" t="str">
        <f t="shared" si="26"/>
        <v>-</v>
      </c>
      <c r="AF38" s="23">
        <f t="shared" si="27"/>
        <v>-2.8357805202559039E-3</v>
      </c>
      <c r="AG38" s="15">
        <f t="shared" si="28"/>
        <v>-7.1562204385060557E-3</v>
      </c>
      <c r="AH38" s="16">
        <f t="shared" si="29"/>
        <v>1.0883941928496732E-5</v>
      </c>
      <c r="AI38" s="15">
        <f t="shared" si="30"/>
        <v>2.7466119865066085E-5</v>
      </c>
      <c r="AJ38" s="16">
        <f t="shared" si="31"/>
        <v>1.2388368603672983E-3</v>
      </c>
      <c r="AK38" s="15">
        <f t="shared" si="32"/>
        <v>3.1262608642698142E-3</v>
      </c>
      <c r="AL38" s="16">
        <f t="shared" si="33"/>
        <v>0</v>
      </c>
      <c r="AM38" s="15" t="str">
        <f t="shared" si="34"/>
        <v>-</v>
      </c>
      <c r="AN38" s="23">
        <f t="shared" si="35"/>
        <v>-1.4422262664142926E-2</v>
      </c>
      <c r="AO38" s="15">
        <f t="shared" si="36"/>
        <v>-3.5496786639516276E-2</v>
      </c>
      <c r="AP38" s="23">
        <f t="shared" si="37"/>
        <v>4.6591196565834547E-2</v>
      </c>
      <c r="AQ38" s="15">
        <f t="shared" si="38"/>
        <v>0.11713935707330682</v>
      </c>
    </row>
    <row r="39" spans="2:43" ht="16.5" thickBot="1" x14ac:dyDescent="0.3">
      <c r="B39" s="5" t="s">
        <v>23</v>
      </c>
      <c r="D39" s="27"/>
      <c r="E39" s="28"/>
      <c r="F39" s="23" t="str">
        <f t="shared" si="2"/>
        <v>-</v>
      </c>
      <c r="G39" s="15" t="str">
        <f t="shared" si="3"/>
        <v>-</v>
      </c>
      <c r="H39" s="23" t="str">
        <f t="shared" si="4"/>
        <v>-</v>
      </c>
      <c r="I39" s="15" t="str">
        <f t="shared" si="5"/>
        <v>-</v>
      </c>
      <c r="J39" s="23" t="str">
        <f t="shared" si="6"/>
        <v>-</v>
      </c>
      <c r="K39" s="15" t="str">
        <f t="shared" si="7"/>
        <v>-</v>
      </c>
      <c r="L39" s="23" t="str">
        <f t="shared" si="8"/>
        <v>-</v>
      </c>
      <c r="M39" s="15" t="str">
        <f t="shared" si="9"/>
        <v>-</v>
      </c>
      <c r="N39" s="22">
        <f t="shared" si="39"/>
        <v>6.4617207764294804E-4</v>
      </c>
      <c r="O39" s="15">
        <f t="shared" si="10"/>
        <v>1.5711337169636741E-3</v>
      </c>
      <c r="P39" s="16">
        <f t="shared" si="11"/>
        <v>-3.6843661544372353E-4</v>
      </c>
      <c r="Q39" s="15">
        <f t="shared" si="12"/>
        <v>-8.9583442107099944E-4</v>
      </c>
      <c r="R39" s="16">
        <f t="shared" si="13"/>
        <v>0</v>
      </c>
      <c r="S39" s="15" t="str">
        <f t="shared" si="14"/>
        <v>-</v>
      </c>
      <c r="T39" s="23">
        <f t="shared" si="15"/>
        <v>5.7712182388591771E-5</v>
      </c>
      <c r="U39" s="15">
        <f t="shared" si="16"/>
        <v>1.4032416250636659E-4</v>
      </c>
      <c r="V39" s="23">
        <f t="shared" si="17"/>
        <v>1.8756330246035846E-2</v>
      </c>
      <c r="W39" s="15">
        <f t="shared" si="18"/>
        <v>4.5605039084237783E-2</v>
      </c>
      <c r="X39" s="23">
        <f t="shared" si="19"/>
        <v>1.3593059736615842E-2</v>
      </c>
      <c r="Y39" s="15">
        <f t="shared" si="20"/>
        <v>3.3050816040827505E-2</v>
      </c>
      <c r="Z39" s="16">
        <f t="shared" si="21"/>
        <v>2.8856091194073841E-5</v>
      </c>
      <c r="AA39" s="15">
        <f t="shared" si="22"/>
        <v>7.0162081252690689E-5</v>
      </c>
      <c r="AB39" s="16">
        <f t="shared" si="23"/>
        <v>1.5765862989289836E-3</v>
      </c>
      <c r="AC39" s="15">
        <f t="shared" si="24"/>
        <v>3.8333873865080345E-3</v>
      </c>
      <c r="AD39" s="16">
        <f t="shared" si="25"/>
        <v>0</v>
      </c>
      <c r="AE39" s="15" t="str">
        <f t="shared" si="26"/>
        <v>-</v>
      </c>
      <c r="AF39" s="23">
        <f t="shared" si="27"/>
        <v>8.6568273582221522E-5</v>
      </c>
      <c r="AG39" s="15">
        <f t="shared" si="28"/>
        <v>2.1048624375807901E-4</v>
      </c>
      <c r="AH39" s="16">
        <f t="shared" si="29"/>
        <v>0</v>
      </c>
      <c r="AI39" s="15" t="str">
        <f t="shared" si="30"/>
        <v>-</v>
      </c>
      <c r="AJ39" s="16">
        <f t="shared" si="31"/>
        <v>2.5012510653346087E-3</v>
      </c>
      <c r="AK39" s="15">
        <f t="shared" si="32"/>
        <v>6.0816615562730991E-3</v>
      </c>
      <c r="AL39" s="16">
        <f t="shared" si="33"/>
        <v>0</v>
      </c>
      <c r="AM39" s="15" t="str">
        <f t="shared" si="34"/>
        <v>-</v>
      </c>
      <c r="AN39" s="23">
        <f t="shared" si="35"/>
        <v>-1.5095364377497589E-2</v>
      </c>
      <c r="AO39" s="15">
        <f t="shared" si="36"/>
        <v>-3.6737620624077594E-2</v>
      </c>
      <c r="AP39" s="23">
        <f t="shared" si="37"/>
        <v>4.2118766484309678E-2</v>
      </c>
      <c r="AQ39" s="15">
        <f t="shared" si="38"/>
        <v>0.10193599742198522</v>
      </c>
    </row>
    <row r="40" spans="2:43" ht="16.5" thickBot="1" x14ac:dyDescent="0.3">
      <c r="B40" s="5" t="s">
        <v>24</v>
      </c>
      <c r="D40" s="27"/>
      <c r="E40" s="28"/>
      <c r="F40" s="23" t="str">
        <f t="shared" si="2"/>
        <v>-</v>
      </c>
      <c r="G40" s="15" t="str">
        <f t="shared" si="3"/>
        <v>-</v>
      </c>
      <c r="H40" s="23" t="str">
        <f t="shared" si="4"/>
        <v>-</v>
      </c>
      <c r="I40" s="15" t="str">
        <f t="shared" si="5"/>
        <v>-</v>
      </c>
      <c r="J40" s="23" t="str">
        <f t="shared" si="6"/>
        <v>-</v>
      </c>
      <c r="K40" s="15" t="str">
        <f t="shared" si="7"/>
        <v>-</v>
      </c>
      <c r="L40" s="23" t="str">
        <f t="shared" si="8"/>
        <v>-</v>
      </c>
      <c r="M40" s="15" t="str">
        <f t="shared" si="9"/>
        <v>-</v>
      </c>
      <c r="N40" s="22">
        <f t="shared" si="39"/>
        <v>1.019932987164518E-3</v>
      </c>
      <c r="O40" s="15">
        <f t="shared" si="10"/>
        <v>2.1499192437471047E-3</v>
      </c>
      <c r="P40" s="16">
        <f t="shared" si="11"/>
        <v>-1.7043952423589914E-4</v>
      </c>
      <c r="Q40" s="15">
        <f t="shared" si="12"/>
        <v>-3.5926989092536121E-4</v>
      </c>
      <c r="R40" s="16">
        <f t="shared" si="13"/>
        <v>0</v>
      </c>
      <c r="S40" s="15" t="str">
        <f t="shared" si="14"/>
        <v>-</v>
      </c>
      <c r="T40" s="23">
        <f t="shared" si="15"/>
        <v>9.372647592842398E-5</v>
      </c>
      <c r="U40" s="15">
        <f t="shared" si="16"/>
        <v>1.9756626835612631E-4</v>
      </c>
      <c r="V40" s="23">
        <f t="shared" si="17"/>
        <v>1.4240007323406134E-2</v>
      </c>
      <c r="W40" s="15">
        <f t="shared" si="18"/>
        <v>3.0016546342720711E-2</v>
      </c>
      <c r="X40" s="23">
        <f t="shared" si="19"/>
        <v>6.0047580400084399E-3</v>
      </c>
      <c r="Y40" s="15">
        <f t="shared" si="20"/>
        <v>1.265744419165263E-2</v>
      </c>
      <c r="Z40" s="16">
        <f t="shared" si="21"/>
        <v>3.1242158643030038E-5</v>
      </c>
      <c r="AA40" s="15">
        <f t="shared" si="22"/>
        <v>6.5855422785705831E-5</v>
      </c>
      <c r="AB40" s="16">
        <f t="shared" si="23"/>
        <v>8.9296396902360797E-5</v>
      </c>
      <c r="AC40" s="15">
        <f t="shared" si="24"/>
        <v>1.8822809391738811E-4</v>
      </c>
      <c r="AD40" s="16">
        <f t="shared" si="25"/>
        <v>0</v>
      </c>
      <c r="AE40" s="15" t="str">
        <f t="shared" si="26"/>
        <v>-</v>
      </c>
      <c r="AF40" s="23">
        <f t="shared" si="27"/>
        <v>9.372647592842398E-5</v>
      </c>
      <c r="AG40" s="15">
        <f t="shared" si="28"/>
        <v>1.9756626835612523E-4</v>
      </c>
      <c r="AH40" s="16">
        <f t="shared" si="29"/>
        <v>0</v>
      </c>
      <c r="AI40" s="15" t="str">
        <f t="shared" si="30"/>
        <v>-</v>
      </c>
      <c r="AJ40" s="16">
        <f t="shared" si="31"/>
        <v>2.001103252211367E-3</v>
      </c>
      <c r="AK40" s="15">
        <f t="shared" si="32"/>
        <v>4.2181304505259278E-3</v>
      </c>
      <c r="AL40" s="16">
        <f t="shared" si="33"/>
        <v>0</v>
      </c>
      <c r="AM40" s="15" t="str">
        <f t="shared" si="34"/>
        <v>-</v>
      </c>
      <c r="AN40" s="23">
        <f t="shared" si="35"/>
        <v>-1.6612434920492358E-2</v>
      </c>
      <c r="AO40" s="15">
        <f t="shared" si="36"/>
        <v>-3.4940407019199766E-2</v>
      </c>
      <c r="AP40" s="23">
        <f t="shared" si="37"/>
        <v>4.4046915844051293E-2</v>
      </c>
      <c r="AQ40" s="15">
        <f t="shared" si="38"/>
        <v>9.2391383272699426E-2</v>
      </c>
    </row>
    <row r="41" spans="2:43" ht="16.5" thickBot="1" x14ac:dyDescent="0.3">
      <c r="B41" s="5" t="s">
        <v>25</v>
      </c>
      <c r="D41" s="27"/>
      <c r="E41" s="28"/>
      <c r="F41" s="23" t="str">
        <f t="shared" si="2"/>
        <v>-</v>
      </c>
      <c r="G41" s="15" t="str">
        <f t="shared" si="3"/>
        <v>-</v>
      </c>
      <c r="H41" s="23" t="str">
        <f t="shared" si="4"/>
        <v>-</v>
      </c>
      <c r="I41" s="15" t="str">
        <f t="shared" si="5"/>
        <v>-</v>
      </c>
      <c r="J41" s="23" t="str">
        <f t="shared" si="6"/>
        <v>-</v>
      </c>
      <c r="K41" s="15" t="str">
        <f t="shared" si="7"/>
        <v>-</v>
      </c>
      <c r="L41" s="23" t="str">
        <f t="shared" si="8"/>
        <v>-</v>
      </c>
      <c r="M41" s="15" t="str">
        <f t="shared" si="9"/>
        <v>-</v>
      </c>
      <c r="N41" s="22">
        <f t="shared" si="39"/>
        <v>-9.9819324113481489E-4</v>
      </c>
      <c r="O41" s="15">
        <f t="shared" si="10"/>
        <v>-1.5803076730796361E-3</v>
      </c>
      <c r="P41" s="16">
        <f t="shared" si="11"/>
        <v>-7.1413439874679074E-4</v>
      </c>
      <c r="Q41" s="15">
        <f t="shared" si="12"/>
        <v>-1.1305947820952967E-3</v>
      </c>
      <c r="R41" s="16">
        <f t="shared" si="13"/>
        <v>0</v>
      </c>
      <c r="S41" s="15" t="str">
        <f t="shared" si="14"/>
        <v>-</v>
      </c>
      <c r="T41" s="23">
        <f t="shared" si="15"/>
        <v>8.1231140218629427E-5</v>
      </c>
      <c r="U41" s="15">
        <f t="shared" si="16"/>
        <v>1.2860254797424087E-4</v>
      </c>
      <c r="V41" s="23">
        <f t="shared" si="17"/>
        <v>1.4417680050210491E-2</v>
      </c>
      <c r="W41" s="15">
        <f t="shared" si="18"/>
        <v>2.2825610785996785E-2</v>
      </c>
      <c r="X41" s="23">
        <f t="shared" si="19"/>
        <v>7.0884270071017719E-3</v>
      </c>
      <c r="Y41" s="15">
        <f t="shared" si="20"/>
        <v>1.1222171346956036E-2</v>
      </c>
      <c r="Z41" s="16">
        <f t="shared" si="21"/>
        <v>4.0233202331263485E-5</v>
      </c>
      <c r="AA41" s="15">
        <f t="shared" si="22"/>
        <v>6.3695921527441926E-5</v>
      </c>
      <c r="AB41" s="16">
        <f t="shared" si="23"/>
        <v>-9.6137564356690852E-4</v>
      </c>
      <c r="AC41" s="15">
        <f t="shared" si="24"/>
        <v>-1.5220192279737027E-3</v>
      </c>
      <c r="AD41" s="16">
        <f t="shared" si="25"/>
        <v>0</v>
      </c>
      <c r="AE41" s="15" t="str">
        <f t="shared" si="26"/>
        <v>-</v>
      </c>
      <c r="AF41" s="23">
        <f t="shared" si="27"/>
        <v>1.2222907810643946E-4</v>
      </c>
      <c r="AG41" s="15">
        <f t="shared" si="28"/>
        <v>1.9350917442130695E-4</v>
      </c>
      <c r="AH41" s="16">
        <f t="shared" si="29"/>
        <v>0</v>
      </c>
      <c r="AI41" s="15" t="str">
        <f t="shared" si="30"/>
        <v>-</v>
      </c>
      <c r="AJ41" s="16">
        <f t="shared" si="31"/>
        <v>9.0968348104536467E-4</v>
      </c>
      <c r="AK41" s="15">
        <f t="shared" si="32"/>
        <v>1.4401818464887433E-3</v>
      </c>
      <c r="AL41" s="16">
        <f t="shared" si="33"/>
        <v>0</v>
      </c>
      <c r="AM41" s="15" t="str">
        <f t="shared" si="34"/>
        <v>-</v>
      </c>
      <c r="AN41" s="23">
        <f t="shared" si="35"/>
        <v>-1.5890777170208703E-2</v>
      </c>
      <c r="AO41" s="15">
        <f t="shared" si="36"/>
        <v>-2.509924647374203E-2</v>
      </c>
      <c r="AP41" s="23">
        <f t="shared" si="37"/>
        <v>5.0636889693279286E-2</v>
      </c>
      <c r="AQ41" s="15">
        <f t="shared" si="38"/>
        <v>7.9879620253558589E-2</v>
      </c>
    </row>
    <row r="42" spans="2:43" ht="16.5" thickBot="1" x14ac:dyDescent="0.3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2" t="e">
        <f t="shared" si="39"/>
        <v>#VALUE!</v>
      </c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ht="16.5" thickBot="1" x14ac:dyDescent="0.3">
      <c r="B43" s="5" t="s">
        <v>80</v>
      </c>
      <c r="D43" s="27"/>
      <c r="E43" s="28"/>
      <c r="F43" s="23" t="str">
        <f>IF(OR(D20=0,D20 = ""),"-",F20-D20)</f>
        <v>-</v>
      </c>
      <c r="G43" s="15" t="str">
        <f>IF(G20-E20=0,"-",G20-E20)</f>
        <v>-</v>
      </c>
      <c r="H43" s="23" t="str">
        <f>IF(OR(F20=0,F20 = ""),"-",H20-F20)</f>
        <v>-</v>
      </c>
      <c r="I43" s="15" t="str">
        <f>IF(I20-G20=0,"-",I20-G20)</f>
        <v>-</v>
      </c>
      <c r="J43" s="23" t="str">
        <f>IF(OR(H20=0,H20 = ""),"-",J20-H20)</f>
        <v>-</v>
      </c>
      <c r="K43" s="15" t="str">
        <f>IF(K20-I20=0,"-",K20-I20)</f>
        <v>-</v>
      </c>
      <c r="L43" s="23" t="str">
        <f>IF(OR(J20=0,J20 = ""),"-",L20-J20)</f>
        <v>-</v>
      </c>
      <c r="M43" s="15" t="str">
        <f>IF(M20-K20=0,"-",M20-K20)</f>
        <v>-</v>
      </c>
      <c r="N43" s="22">
        <f t="shared" si="39"/>
        <v>-5.0209205020920189E-3</v>
      </c>
      <c r="O43" s="15">
        <f>IF(O20-M20=0,"-",O20-M20)</f>
        <v>-1.1999999999999936E-2</v>
      </c>
      <c r="P43" s="16">
        <f>IF(OR(N20=0,N20 = ""),"-",P20-N20)</f>
        <v>-4.5188284518828614E-2</v>
      </c>
      <c r="Q43" s="15">
        <f>IF(Q20-O20=0,"-",Q20-O20)</f>
        <v>-0.10800000000000046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1.1715481171548081E-2</v>
      </c>
      <c r="W43" s="15">
        <f>IF(W20-S20=0,"-",W20-S20)</f>
        <v>2.800000000000008E-2</v>
      </c>
      <c r="X43" s="23">
        <f>IF(OR(T20=0,T20 = ""),"-",X20-T20)</f>
        <v>3.6401673640167442E-2</v>
      </c>
      <c r="Y43" s="15">
        <f>IF(Y20-U20=0,"-",Y20-U20)</f>
        <v>8.700000000000041E-2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6.6945606694561732E-3</v>
      </c>
      <c r="AC43" s="15">
        <f>IF(AC20-AA20=0,"-",AC20-AA20)</f>
        <v>1.6000000000000143E-2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4.1841004184099972E-3</v>
      </c>
      <c r="AG43" s="15">
        <f>IF(AG20-AE20=0,"-",AG20-AE20)</f>
        <v>9.9999999999998319E-3</v>
      </c>
      <c r="AH43" s="16">
        <f>IF(OR(AF20=0,AF20 = ""),"-",AH20-AF20)</f>
        <v>-1.6736401673641543E-3</v>
      </c>
      <c r="AI43" s="15">
        <f>IF(AI20-AG20=0,"-",AI20-AG20)</f>
        <v>-4.00000000000021E-3</v>
      </c>
      <c r="AJ43" s="16">
        <f>IF(OR(AH20=0,AH20 = ""),"-",AJ20-AH20)</f>
        <v>0</v>
      </c>
      <c r="AK43" s="15" t="str">
        <f>IF(AK20-AI20=0,"-",AK20-AI20)</f>
        <v>-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-1.4225941422594035E-2</v>
      </c>
      <c r="AO43" s="15">
        <f>IF(AO20-AM20=0,"-",AO20-AM20)</f>
        <v>-3.3999999999999794E-2</v>
      </c>
      <c r="AP43" s="23">
        <f>IF(OR(AN20=0,AN20 = ""),"-",AP20-AN20)</f>
        <v>3.34728033472802E-2</v>
      </c>
      <c r="AQ43" s="15">
        <f>IF(AQ20-AO20=0,"-",AQ20-AO20)</f>
        <v>7.9999999999999488E-2</v>
      </c>
    </row>
    <row r="44" spans="2:43" ht="16.5" thickBot="1" x14ac:dyDescent="0.3">
      <c r="B44" s="5" t="s">
        <v>81</v>
      </c>
      <c r="D44" s="27"/>
      <c r="E44" s="28"/>
      <c r="F44" s="23" t="str">
        <f t="shared" ref="F44:F46" si="40">IF(OR(D21=0,D21 = ""),"-",F21-D21)</f>
        <v>-</v>
      </c>
      <c r="G44" s="15" t="str">
        <f t="shared" ref="G44:G46" si="41">IF(G21-E21=0,"-",G21-E21)</f>
        <v>-</v>
      </c>
      <c r="H44" s="23" t="str">
        <f t="shared" ref="H44:H46" si="42">IF(OR(F21=0,F21 = ""),"-",H21-F21)</f>
        <v>-</v>
      </c>
      <c r="I44" s="15" t="str">
        <f t="shared" ref="I44:I46" si="43">IF(I21-G21=0,"-",I21-G21)</f>
        <v>-</v>
      </c>
      <c r="J44" s="23" t="str">
        <f t="shared" ref="J44:J46" si="44">IF(OR(H21=0,H21 = ""),"-",J21-H21)</f>
        <v>-</v>
      </c>
      <c r="K44" s="15" t="str">
        <f t="shared" ref="K44:K46" si="45">IF(K21-I21=0,"-",K21-I21)</f>
        <v>-</v>
      </c>
      <c r="L44" s="23" t="str">
        <f t="shared" ref="L44:L46" si="46">IF(OR(J21=0,J21 = ""),"-",L21-J21)</f>
        <v>-</v>
      </c>
      <c r="M44" s="15" t="str">
        <f t="shared" ref="M44:M46" si="47">IF(M21-K21=0,"-",M21-K21)</f>
        <v>-</v>
      </c>
      <c r="N44" s="22">
        <f t="shared" si="39"/>
        <v>-3.950338600451575E-3</v>
      </c>
      <c r="O44" s="15">
        <f t="shared" ref="O44:O46" si="48">IF(O21-M21=0,"-",O21-M21)</f>
        <v>-1.4000000000000252E-2</v>
      </c>
      <c r="P44" s="16">
        <f t="shared" ref="P44:P46" si="49">IF(OR(N21=0,N21 = ""),"-",P21-N21)</f>
        <v>-3.0756207674943581E-2</v>
      </c>
      <c r="Q44" s="15">
        <f t="shared" ref="Q44:Q46" si="50">IF(Q21-O21=0,"-",Q21-O21)</f>
        <v>-0.10900000000000006</v>
      </c>
      <c r="R44" s="16">
        <f t="shared" ref="R44:R46" si="51">IF(OR(P21=0,P21 = ""),"-",R21-P21)</f>
        <v>0</v>
      </c>
      <c r="S44" s="15" t="str">
        <f t="shared" ref="S44:S46" si="52">IF(S21-Q21=0,"-",S21-Q21)</f>
        <v>-</v>
      </c>
      <c r="T44" s="23">
        <f t="shared" ref="T44:T46" si="53">IF(OR(R21=0,R21 = ""),"-",T21-R21)</f>
        <v>0</v>
      </c>
      <c r="U44" s="15" t="str">
        <f t="shared" ref="U44:U46" si="54">IF(U21-S21=0,"-",U21-S21)</f>
        <v>-</v>
      </c>
      <c r="V44" s="23">
        <f t="shared" ref="V44:V46" si="55">IF(OR(R21=0,R21 = ""),"-",V21-R21)</f>
        <v>1.2697516930022856E-2</v>
      </c>
      <c r="W44" s="15">
        <f t="shared" ref="W44:W46" si="56">IF(W21-S21=0,"-",W21-S21)</f>
        <v>4.5000000000000692E-2</v>
      </c>
      <c r="X44" s="23">
        <f t="shared" ref="X44:X46" si="57">IF(OR(T21=0,T21 = ""),"-",X21-T21)</f>
        <v>4.0914221218961822E-2</v>
      </c>
      <c r="Y44" s="15">
        <f t="shared" ref="Y44:Y46" si="58">IF(Y21-U21=0,"-",Y21-U21)</f>
        <v>0.14500000000000041</v>
      </c>
      <c r="Z44" s="16">
        <f t="shared" ref="Z44:Z46" si="59">IF(OR(X21=0,X21 = ""),"-",Z21-X21)</f>
        <v>0</v>
      </c>
      <c r="AA44" s="15" t="str">
        <f t="shared" ref="AA44:AA46" si="60">IF(AA21-Y21=0,"-",AA21-Y21)</f>
        <v>-</v>
      </c>
      <c r="AB44" s="16">
        <f t="shared" ref="AB44:AB46" si="61">IF(OR(Z21=0,Z21 = ""),"-",AB21-Z21)</f>
        <v>1.9751693002256765E-3</v>
      </c>
      <c r="AC44" s="15">
        <f t="shared" ref="AC44:AC46" si="62">IF(AC21-AA21=0,"-",AC21-AA21)</f>
        <v>6.9999999999998709E-3</v>
      </c>
      <c r="AD44" s="16">
        <f t="shared" ref="AD44:AD46" si="63">IF(OR(AB21=0,AB21 = ""),"-",AD21-AB21)</f>
        <v>0</v>
      </c>
      <c r="AE44" s="15" t="str">
        <f t="shared" ref="AE44:AE46" si="64">IF(AE21-AC21=0,"-",AE21-AC21)</f>
        <v>-</v>
      </c>
      <c r="AF44" s="23">
        <f t="shared" ref="AF44:AF46" si="65">IF(OR(AD21=0,AD21 = ""),"-",AF21-AD21)</f>
        <v>7.9006772009031501E-3</v>
      </c>
      <c r="AG44" s="15">
        <f t="shared" ref="AG44:AG46" si="66">IF(AG21-AE21=0,"-",AG21-AE21)</f>
        <v>2.80000000000005E-2</v>
      </c>
      <c r="AH44" s="16">
        <f t="shared" ref="AH44:AH46" si="67">IF(OR(AF21=0,AF21 = ""),"-",AH21-AF21)</f>
        <v>-1.1286681715578784E-3</v>
      </c>
      <c r="AI44" s="15">
        <f t="shared" ref="AI44:AI46" si="68">IF(AI21-AG21=0,"-",AI21-AG21)</f>
        <v>-4.0000000000004199E-3</v>
      </c>
      <c r="AJ44" s="16">
        <f t="shared" ref="AJ44:AJ46" si="69">IF(OR(AH21=0,AH21 = ""),"-",AJ21-AH21)</f>
        <v>-3.1038374717833328E-3</v>
      </c>
      <c r="AK44" s="15">
        <f t="shared" ref="AK44:AK46" si="70">IF(AK21-AI21=0,"-",AK21-AI21)</f>
        <v>-1.1000000000000308E-2</v>
      </c>
      <c r="AL44" s="16">
        <f t="shared" ref="AL44:AL46" si="71">IF(OR(AJ21=0,AJ21 = ""),"-",AL21-AJ21)</f>
        <v>0</v>
      </c>
      <c r="AM44" s="15" t="str">
        <f t="shared" ref="AM44:AM46" si="72">IF(AM21-AK21=0,"-",AM21-AK21)</f>
        <v>-</v>
      </c>
      <c r="AN44" s="23">
        <f t="shared" ref="AN44:AN46" si="73">IF(OR(AL21=0,AL21 = ""),"-",AN21-AL21)</f>
        <v>-1.5519187358916442E-2</v>
      </c>
      <c r="AO44" s="15">
        <f t="shared" ref="AO44:AO46" si="74">IF(AO21-AM21=0,"-",AO21-AM21)</f>
        <v>-5.500000000000009E-2</v>
      </c>
      <c r="AP44" s="23">
        <f t="shared" ref="AP44:AP46" si="75">IF(OR(AN21=0,AN21 = ""),"-",AP21-AN21)</f>
        <v>4.2889390519187165E-2</v>
      </c>
      <c r="AQ44" s="15">
        <f t="shared" ref="AQ44:AQ46" si="76">IF(AQ21-AO21=0,"-",AQ21-AO21)</f>
        <v>0.15199999999999952</v>
      </c>
    </row>
    <row r="45" spans="2:43" ht="16.5" thickBot="1" x14ac:dyDescent="0.3">
      <c r="B45" s="5" t="s">
        <v>82</v>
      </c>
      <c r="D45" s="27"/>
      <c r="E45" s="28"/>
      <c r="F45" s="23" t="str">
        <f t="shared" si="40"/>
        <v>-</v>
      </c>
      <c r="G45" s="15" t="str">
        <f t="shared" si="41"/>
        <v>-</v>
      </c>
      <c r="H45" s="23" t="str">
        <f t="shared" si="42"/>
        <v>-</v>
      </c>
      <c r="I45" s="15" t="str">
        <f t="shared" si="43"/>
        <v>-</v>
      </c>
      <c r="J45" s="23" t="str">
        <f t="shared" si="44"/>
        <v>-</v>
      </c>
      <c r="K45" s="15" t="str">
        <f t="shared" si="45"/>
        <v>-</v>
      </c>
      <c r="L45" s="23" t="str">
        <f t="shared" si="46"/>
        <v>-</v>
      </c>
      <c r="M45" s="15" t="str">
        <f t="shared" si="47"/>
        <v>-</v>
      </c>
      <c r="N45" s="22">
        <f t="shared" si="39"/>
        <v>-2.8409090909090606E-3</v>
      </c>
      <c r="O45" s="15">
        <f t="shared" si="48"/>
        <v>-1.6999999999999727E-2</v>
      </c>
      <c r="P45" s="16">
        <f t="shared" si="49"/>
        <v>-1.8382352941176405E-2</v>
      </c>
      <c r="Q45" s="15">
        <f t="shared" si="50"/>
        <v>-0.10999999999999956</v>
      </c>
      <c r="R45" s="16">
        <f t="shared" si="51"/>
        <v>0</v>
      </c>
      <c r="S45" s="15" t="str">
        <f t="shared" si="52"/>
        <v>-</v>
      </c>
      <c r="T45" s="23">
        <f t="shared" si="53"/>
        <v>1.6711229946519968E-4</v>
      </c>
      <c r="U45" s="15">
        <f t="shared" si="54"/>
        <v>9.9999999999958455E-4</v>
      </c>
      <c r="V45" s="23">
        <f t="shared" si="55"/>
        <v>1.2867647058823484E-2</v>
      </c>
      <c r="W45" s="15">
        <f t="shared" si="56"/>
        <v>7.6999999999999694E-2</v>
      </c>
      <c r="X45" s="23">
        <f t="shared" si="57"/>
        <v>4.4117647058823373E-2</v>
      </c>
      <c r="Y45" s="15">
        <f t="shared" si="58"/>
        <v>0.2639999999999989</v>
      </c>
      <c r="Z45" s="16">
        <f t="shared" si="59"/>
        <v>0</v>
      </c>
      <c r="AA45" s="15" t="str">
        <f t="shared" si="60"/>
        <v>-</v>
      </c>
      <c r="AB45" s="16">
        <f t="shared" si="61"/>
        <v>-8.355614973261094E-4</v>
      </c>
      <c r="AC45" s="15">
        <f t="shared" si="62"/>
        <v>-4.999999999999033E-3</v>
      </c>
      <c r="AD45" s="16">
        <f t="shared" si="63"/>
        <v>0</v>
      </c>
      <c r="AE45" s="15" t="str">
        <f t="shared" si="64"/>
        <v>-</v>
      </c>
      <c r="AF45" s="23">
        <f t="shared" si="65"/>
        <v>-8.0213903743313608E-3</v>
      </c>
      <c r="AG45" s="15">
        <f t="shared" si="66"/>
        <v>-4.7999999999999293E-2</v>
      </c>
      <c r="AH45" s="16">
        <f t="shared" si="67"/>
        <v>-6.6844919786102075E-4</v>
      </c>
      <c r="AI45" s="15">
        <f t="shared" si="68"/>
        <v>-4.0000000000006142E-3</v>
      </c>
      <c r="AJ45" s="16">
        <f t="shared" si="69"/>
        <v>1.6711229946508865E-4</v>
      </c>
      <c r="AK45" s="15">
        <f t="shared" si="70"/>
        <v>9.9999999999959843E-4</v>
      </c>
      <c r="AL45" s="16">
        <f t="shared" si="71"/>
        <v>0</v>
      </c>
      <c r="AM45" s="15" t="str">
        <f t="shared" si="72"/>
        <v>-</v>
      </c>
      <c r="AN45" s="23">
        <f t="shared" si="73"/>
        <v>-1.5875668449197855E-2</v>
      </c>
      <c r="AO45" s="15">
        <f t="shared" si="74"/>
        <v>-9.5000000000000237E-2</v>
      </c>
      <c r="AP45" s="23">
        <f t="shared" si="75"/>
        <v>4.7794117647058654E-2</v>
      </c>
      <c r="AQ45" s="15">
        <f t="shared" si="76"/>
        <v>0.2859999999999992</v>
      </c>
    </row>
    <row r="46" spans="2:43" ht="16.5" thickBot="1" x14ac:dyDescent="0.3">
      <c r="B46" s="5" t="s">
        <v>83</v>
      </c>
      <c r="D46" s="27"/>
      <c r="E46" s="28"/>
      <c r="F46" s="23" t="str">
        <f t="shared" si="40"/>
        <v>-</v>
      </c>
      <c r="G46" s="15" t="str">
        <f t="shared" si="41"/>
        <v>-</v>
      </c>
      <c r="H46" s="23" t="str">
        <f t="shared" si="42"/>
        <v>-</v>
      </c>
      <c r="I46" s="15" t="str">
        <f t="shared" si="43"/>
        <v>-</v>
      </c>
      <c r="J46" s="23" t="str">
        <f t="shared" si="44"/>
        <v>-</v>
      </c>
      <c r="K46" s="15" t="str">
        <f t="shared" si="45"/>
        <v>-</v>
      </c>
      <c r="L46" s="23" t="str">
        <f t="shared" si="46"/>
        <v>-</v>
      </c>
      <c r="M46" s="15" t="str">
        <f t="shared" si="47"/>
        <v>-</v>
      </c>
      <c r="N46" s="22" t="e">
        <f t="shared" si="39"/>
        <v>#VALUE!</v>
      </c>
      <c r="O46" s="15" t="str">
        <f t="shared" si="48"/>
        <v>-</v>
      </c>
      <c r="P46" s="16" t="str">
        <f t="shared" si="49"/>
        <v>-</v>
      </c>
      <c r="Q46" s="15" t="str">
        <f t="shared" si="50"/>
        <v>-</v>
      </c>
      <c r="R46" s="16" t="str">
        <f t="shared" si="51"/>
        <v>-</v>
      </c>
      <c r="S46" s="15" t="str">
        <f t="shared" si="52"/>
        <v>-</v>
      </c>
      <c r="T46" s="23" t="str">
        <f t="shared" si="53"/>
        <v>-</v>
      </c>
      <c r="U46" s="15" t="str">
        <f t="shared" si="54"/>
        <v>-</v>
      </c>
      <c r="V46" s="23" t="str">
        <f t="shared" si="55"/>
        <v>-</v>
      </c>
      <c r="W46" s="15" t="str">
        <f t="shared" si="56"/>
        <v>-</v>
      </c>
      <c r="X46" s="23" t="str">
        <f t="shared" si="57"/>
        <v>-</v>
      </c>
      <c r="Y46" s="15" t="str">
        <f t="shared" si="58"/>
        <v>-</v>
      </c>
      <c r="Z46" s="16" t="str">
        <f t="shared" si="59"/>
        <v>-</v>
      </c>
      <c r="AA46" s="15" t="str">
        <f t="shared" si="60"/>
        <v>-</v>
      </c>
      <c r="AB46" s="16" t="str">
        <f t="shared" si="61"/>
        <v>-</v>
      </c>
      <c r="AC46" s="15" t="str">
        <f t="shared" si="62"/>
        <v>-</v>
      </c>
      <c r="AD46" s="16" t="str">
        <f t="shared" si="63"/>
        <v>-</v>
      </c>
      <c r="AE46" s="15" t="str">
        <f t="shared" si="64"/>
        <v>-</v>
      </c>
      <c r="AF46" s="23" t="str">
        <f t="shared" si="65"/>
        <v>-</v>
      </c>
      <c r="AG46" s="15" t="str">
        <f t="shared" si="66"/>
        <v>-</v>
      </c>
      <c r="AH46" s="16" t="str">
        <f t="shared" si="67"/>
        <v>-</v>
      </c>
      <c r="AI46" s="15" t="str">
        <f t="shared" si="68"/>
        <v>-</v>
      </c>
      <c r="AJ46" s="16" t="str">
        <f t="shared" si="69"/>
        <v>-</v>
      </c>
      <c r="AK46" s="15" t="str">
        <f t="shared" si="70"/>
        <v>-</v>
      </c>
      <c r="AL46" s="16" t="str">
        <f t="shared" si="71"/>
        <v>-</v>
      </c>
      <c r="AM46" s="15" t="str">
        <f t="shared" si="72"/>
        <v>-</v>
      </c>
      <c r="AN46" s="23" t="str">
        <f t="shared" si="73"/>
        <v>-</v>
      </c>
      <c r="AO46" s="15" t="str">
        <f t="shared" si="74"/>
        <v>-</v>
      </c>
      <c r="AP46" s="23" t="str">
        <f t="shared" si="75"/>
        <v>-</v>
      </c>
      <c r="AQ46" s="15" t="str">
        <f t="shared" si="76"/>
        <v>-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2">
        <f t="shared" si="39"/>
        <v>-3.8226801167366986E-3</v>
      </c>
      <c r="O47" s="17">
        <f t="shared" ref="O47" si="77">IF(O24-M24=0,"-",O24-M24)</f>
        <v>-1.3021291557635779E-2</v>
      </c>
      <c r="P47" s="18">
        <f t="shared" ref="P47" si="78">IF(OR(N24=0,N24 = ""),"-",P24-N24)</f>
        <v>-3.1944914549173253E-2</v>
      </c>
      <c r="Q47" s="17">
        <f t="shared" ref="Q47" si="79">IF(Q24-O24=0,"-",Q24-O24)</f>
        <v>-0.1088147669765363</v>
      </c>
      <c r="R47" s="18">
        <f t="shared" ref="R47" si="80">IF(OR(P24=0,P24 = ""),"-",R24-P24)</f>
        <v>0</v>
      </c>
      <c r="S47" s="17" t="str">
        <f t="shared" ref="S47" si="81">IF(S24-Q24=0,"-",S24-Q24)</f>
        <v>-</v>
      </c>
      <c r="T47" s="24">
        <f t="shared" ref="T47" si="82">IF(OR(R24=0,R24 = ""),"-",T24-R24)</f>
        <v>7.3597650720902408E-5</v>
      </c>
      <c r="U47" s="17">
        <f t="shared" ref="U47" si="83">IF(U24-S24=0,"-",U24-S24)</f>
        <v>2.5069753124194738E-4</v>
      </c>
      <c r="V47" s="24">
        <f t="shared" ref="V47" si="84">IF(OR(R24=0,R24 = ""),"-",V24-R24)</f>
        <v>1.2600813089507668E-2</v>
      </c>
      <c r="W47" s="17">
        <f t="shared" ref="W47" si="85">IF(W24-S24=0,"-",W24-S24)</f>
        <v>4.2922466984190139E-2</v>
      </c>
      <c r="X47" s="24">
        <f t="shared" ref="X47" si="86">IF(OR(T24=0,T24 = ""),"-",X24-T24)</f>
        <v>4.0397096058621962E-2</v>
      </c>
      <c r="Y47" s="17">
        <f t="shared" ref="Y47" si="87">IF(Y24-U24=0,"-",Y24-U24)</f>
        <v>0.13760564572433537</v>
      </c>
      <c r="Z47" s="18">
        <f t="shared" ref="Z47" si="88">IF(OR(X24=0,X24 = ""),"-",Z24-X24)</f>
        <v>9.1997063400572898E-6</v>
      </c>
      <c r="AA47" s="17">
        <f t="shared" ref="AA47" si="89">IF(AA24-Y24=0,"-",AA24-Y24)</f>
        <v>3.1337191405245157E-5</v>
      </c>
      <c r="AB47" s="18">
        <f t="shared" ref="AB47" si="90">IF(OR(Z24=0,Z24 = ""),"-",AB24-Z24)</f>
        <v>2.2753909370434311E-3</v>
      </c>
      <c r="AC47" s="17">
        <f t="shared" ref="AC47" si="91">IF(AC24-AA24=0,"-",AC24-AA24)</f>
        <v>7.7507214556413809E-3</v>
      </c>
      <c r="AD47" s="18">
        <f t="shared" ref="AD47" si="92">IF(OR(AB24=0,AB24 = ""),"-",AD24-AB24)</f>
        <v>0</v>
      </c>
      <c r="AE47" s="17" t="str">
        <f t="shared" ref="AE47" si="93">IF(AE24-AC24=0,"-",AE24-AC24)</f>
        <v>-</v>
      </c>
      <c r="AF47" s="24">
        <f t="shared" ref="AF47" si="94">IF(OR(AD24=0,AD24 = ""),"-",AF24-AD24)</f>
        <v>-6.3098644644954405E-4</v>
      </c>
      <c r="AG47" s="17">
        <f t="shared" ref="AG47" si="95">IF(AG24-AE24=0,"-",AG24-AE24)</f>
        <v>-2.1493450242311626E-3</v>
      </c>
      <c r="AH47" s="18">
        <f t="shared" ref="AH47" si="96">IF(OR(AF24=0,AF24 = ""),"-",AH24-AF24)</f>
        <v>-8.6256715120547334E-4</v>
      </c>
      <c r="AI47" s="17">
        <f t="shared" ref="AI47" si="97">IF(AI24-AG24=0,"-",AI24-AG24)</f>
        <v>-2.9381842113107709E-3</v>
      </c>
      <c r="AJ47" s="18">
        <f t="shared" ref="AJ47" si="98">IF(OR(AH24=0,AH24 = ""),"-",AJ24-AH24)</f>
        <v>-2.6623074396636692E-3</v>
      </c>
      <c r="AK47" s="17">
        <f t="shared" ref="AK47" si="99">IF(AK24-AI24=0,"-",AK24-AI24)</f>
        <v>-9.068684883190601E-3</v>
      </c>
      <c r="AL47" s="18">
        <f t="shared" ref="AL47" si="100">IF(OR(AJ24=0,AJ24 = ""),"-",AL24-AJ24)</f>
        <v>0</v>
      </c>
      <c r="AM47" s="17" t="str">
        <f t="shared" ref="AM47" si="101">IF(AM24-AK24=0,"-",AM24-AK24)</f>
        <v>-</v>
      </c>
      <c r="AN47" s="24">
        <f t="shared" ref="AN47" si="102">IF(OR(AL24=0,AL24 = ""),"-",AN24-AL24)</f>
        <v>-1.5093136536299845E-2</v>
      </c>
      <c r="AO47" s="17">
        <f t="shared" ref="AO47" si="103">IF(AO24-AM24=0,"-",AO24-AM24)</f>
        <v>-5.1434392244081084E-2</v>
      </c>
      <c r="AP47" s="24">
        <f t="shared" ref="AP47" si="104">IF(OR(AN24=0,AN24 = ""),"-",AP24-AN24)</f>
        <v>4.1446475111255543E-2</v>
      </c>
      <c r="AQ47" s="17">
        <f t="shared" ref="AQ47" si="105">IF(AQ24-AO24=0,"-",AQ24-AO24)</f>
        <v>0.14125542055776014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 t="e">
        <f>MAX(N30:N47)</f>
        <v>#VALUE!</v>
      </c>
      <c r="P49" s="19">
        <f>MAX(P30:P47)</f>
        <v>2.6546133331181165E-3</v>
      </c>
      <c r="R49" s="19">
        <f>MAX(R30:R47)</f>
        <v>0</v>
      </c>
      <c r="T49" s="19">
        <f>MAX(T30:T47)</f>
        <v>3.8762923074275868E-4</v>
      </c>
      <c r="V49" s="19">
        <f>MAX(V30:V47)</f>
        <v>1.8756330246035846E-2</v>
      </c>
      <c r="X49" s="19">
        <f>MAX(X30:X47)</f>
        <v>4.4117647058823373E-2</v>
      </c>
      <c r="Z49" s="19">
        <f>MAX(Z30:Z47)</f>
        <v>4.0233202331263485E-5</v>
      </c>
      <c r="AB49" s="19">
        <f>MAX(AB30:AB47)</f>
        <v>1.3215859030837107E-2</v>
      </c>
      <c r="AD49" s="19">
        <f>MAX(AD30:AD47)</f>
        <v>0</v>
      </c>
      <c r="AF49" s="19">
        <f>MAX(AF30:AF47)</f>
        <v>7.9006772009031501E-3</v>
      </c>
      <c r="AH49" s="19">
        <f>MAX(AH30:AH47)</f>
        <v>2.6512208354079192E-4</v>
      </c>
      <c r="AJ49" s="19">
        <f>MAX(AJ30:AJ47)</f>
        <v>2.5012510653346087E-3</v>
      </c>
      <c r="AL49" s="19">
        <f>MAX(AL30:AL47)</f>
        <v>0</v>
      </c>
      <c r="AN49" s="19">
        <f>MAX(AN30:AN47)</f>
        <v>-4.4052863436124801E-3</v>
      </c>
      <c r="AP49" s="19">
        <f>MAX(AP30:AP47)</f>
        <v>5.0636889693279286E-2</v>
      </c>
    </row>
    <row r="50" spans="2:52" ht="219" customHeight="1" x14ac:dyDescent="0.25">
      <c r="B50" s="20" t="s">
        <v>29</v>
      </c>
      <c r="C50" s="21"/>
      <c r="D50" s="63"/>
      <c r="E50" s="64"/>
      <c r="F50" s="61"/>
      <c r="G50" s="62"/>
      <c r="H50" s="61" t="s">
        <v>30</v>
      </c>
      <c r="I50" s="62"/>
      <c r="J50" s="61" t="s">
        <v>30</v>
      </c>
      <c r="K50" s="62"/>
      <c r="L50" s="61" t="s">
        <v>30</v>
      </c>
      <c r="M50" s="62"/>
      <c r="N50" s="61" t="s">
        <v>91</v>
      </c>
      <c r="O50" s="62"/>
      <c r="P50" s="61" t="s">
        <v>91</v>
      </c>
      <c r="Q50" s="62"/>
      <c r="R50" s="61" t="s">
        <v>30</v>
      </c>
      <c r="S50" s="62"/>
      <c r="T50" s="61" t="s">
        <v>92</v>
      </c>
      <c r="U50" s="62"/>
      <c r="V50" s="61" t="s">
        <v>93</v>
      </c>
      <c r="W50" s="62"/>
      <c r="X50" s="61" t="s">
        <v>93</v>
      </c>
      <c r="Y50" s="62"/>
      <c r="Z50" s="61" t="s">
        <v>86</v>
      </c>
      <c r="AA50" s="62"/>
      <c r="AB50" s="61" t="s">
        <v>85</v>
      </c>
      <c r="AC50" s="62"/>
      <c r="AD50" s="61" t="s">
        <v>30</v>
      </c>
      <c r="AE50" s="62"/>
      <c r="AF50" s="61" t="s">
        <v>93</v>
      </c>
      <c r="AG50" s="62"/>
      <c r="AH50" s="61" t="s">
        <v>94</v>
      </c>
      <c r="AI50" s="62"/>
      <c r="AJ50" s="61" t="s">
        <v>94</v>
      </c>
      <c r="AK50" s="62"/>
      <c r="AL50" s="61" t="s">
        <v>87</v>
      </c>
      <c r="AM50" s="62"/>
      <c r="AN50" s="61" t="s">
        <v>31</v>
      </c>
      <c r="AO50" s="62"/>
      <c r="AP50" s="65" t="s">
        <v>95</v>
      </c>
      <c r="AQ50" s="66"/>
      <c r="AR50" s="67"/>
      <c r="AS50" s="68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/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/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1076: allowed revenue,</v>
      </c>
      <c r="AV52" s="1" t="str">
        <f>E52&amp;G52&amp;I52&amp;K52&amp;M52&amp;O52&amp;Q52&amp;S52&amp;U52&amp;W52&amp;Y52&amp;AA52&amp;AC52&amp;AE52&amp;AG52&amp;AI52&amp;AK52&amp;AM52&amp;AO52&amp;AQ52</f>
        <v/>
      </c>
      <c r="AW52" s="1" t="str">
        <f>IF(AU52="","No factors contributing to greater than 2% upward change.",AY52)</f>
        <v>Gone up mainly due to Table 1076: allowed revenue,</v>
      </c>
      <c r="AX52" s="1" t="str">
        <f>IF(AV52="","No factors contributing to greater than 2% downward change.",AZ52)</f>
        <v>No factors contributing to greater than 2% downward change.</v>
      </c>
      <c r="AY52" s="1" t="str">
        <f>"Gone up mainly due to "&amp;AU52</f>
        <v>Gone up mainly due to Table 1076: allowed revenue,</v>
      </c>
      <c r="AZ52" s="1" t="str">
        <f>"Gone down mainly due to "&amp;AV52</f>
        <v xml:space="preserve">Gone down mainly due to </v>
      </c>
    </row>
    <row r="53" spans="2:52" x14ac:dyDescent="0.25">
      <c r="B53" s="1" t="str">
        <f t="shared" ref="B53:B69" si="106">B31</f>
        <v>Domestic Two Rate</v>
      </c>
      <c r="D53" s="1" t="str">
        <f t="shared" ref="D53:D69" si="107">IF(OR(D8="-",D8&lt;0.02),"",D$27&amp;",")</f>
        <v/>
      </c>
      <c r="E53" s="1" t="str">
        <f t="shared" ref="E53:E69" si="108">IF(OR(D8="-",D8&gt;-0.02),"",D$27&amp;",")</f>
        <v/>
      </c>
      <c r="F53" s="1" t="str">
        <f t="shared" ref="F53:F69" si="109">IF(OR(F31="-",F31&lt;0.02),"",F$27&amp;",")</f>
        <v/>
      </c>
      <c r="G53" s="1" t="str">
        <f t="shared" ref="G53:G69" si="110">IF(OR(F31="-",F31&gt;-0.02),"",F$27&amp;",")</f>
        <v/>
      </c>
      <c r="H53" s="1" t="str">
        <f t="shared" ref="H53:H69" si="111">IF(OR(H31="-",H31&lt;0.02),"",H$27&amp;",")</f>
        <v/>
      </c>
      <c r="I53" s="1" t="str">
        <f t="shared" ref="I53:I69" si="112">IF(OR(H31="-",H31&gt;-0.02),"",H$27&amp;",")</f>
        <v/>
      </c>
      <c r="J53" s="1" t="str">
        <f t="shared" ref="J53:J69" si="113">IF(OR(J31="-",J31&lt;0.02),"",J$27&amp;",")</f>
        <v/>
      </c>
      <c r="K53" s="1" t="str">
        <f t="shared" ref="K53:K69" si="114">IF(OR(J31="-",J31&gt;-0.02),"",J$27&amp;",")</f>
        <v/>
      </c>
      <c r="L53" s="1" t="str">
        <f t="shared" ref="L53:L69" si="115">IF(OR(L31="-",L31&lt;0.02),"",L$27&amp;",")</f>
        <v/>
      </c>
      <c r="M53" s="1" t="str">
        <f t="shared" ref="M53:M69" si="116">IF(OR(L31="-",L31&gt;-0.02),"",L$27&amp;",")</f>
        <v/>
      </c>
      <c r="N53" s="1" t="str">
        <f t="shared" ref="N53:N69" si="117">IF(OR(N31="-",N31&lt;0.02),"",N$27&amp;",")</f>
        <v/>
      </c>
      <c r="O53" s="1" t="str">
        <f t="shared" ref="O53:O69" si="118">IF(OR(N31="-",N31&gt;-0.02),"",N$27&amp;",")</f>
        <v/>
      </c>
      <c r="P53" s="1" t="str">
        <f t="shared" ref="P53:P69" si="119">IF(OR(P31="-",P31&lt;0.02),"",P$27&amp;",")</f>
        <v/>
      </c>
      <c r="Q53" s="1" t="str">
        <f t="shared" ref="Q53:Q69" si="120">IF(OR(P31="-",P31&gt;-0.02),"",P$27&amp;",")</f>
        <v/>
      </c>
      <c r="R53" s="1" t="str">
        <f t="shared" ref="R53:R69" si="121">IF(OR(R31="-",R31&lt;0.02),"",R$27&amp;",")</f>
        <v/>
      </c>
      <c r="S53" s="1" t="str">
        <f t="shared" ref="S53:S69" si="122">IF(OR(R31="-",R31&gt;-0.02),"",R$27&amp;",")</f>
        <v/>
      </c>
      <c r="T53" s="1" t="str">
        <f t="shared" ref="T53:T69" si="123">IF(OR(T31="-",T31&lt;0.02),"",T$27&amp;",")</f>
        <v/>
      </c>
      <c r="U53" s="1" t="str">
        <f t="shared" ref="U53:U69" si="124">IF(OR(T31="-",T31&gt;-0.02),"",T$27&amp;",")</f>
        <v/>
      </c>
      <c r="V53" s="1" t="str">
        <f t="shared" ref="V53:V69" si="125">IF(OR(V31="-",V31&lt;0.02),"",V$27&amp;",")</f>
        <v/>
      </c>
      <c r="W53" s="1" t="str">
        <f t="shared" ref="W53:W69" si="126">IF(OR(V31="-",V31&gt;-0.02),"",V$27&amp;",")</f>
        <v>Table 1041: load characteristics (Load Factor),</v>
      </c>
      <c r="X53" s="1" t="str">
        <f t="shared" ref="X53:X69" si="127">IF(OR(X31="-",X31&lt;0.02),"",X$27&amp;",")</f>
        <v/>
      </c>
      <c r="Y53" s="1" t="str">
        <f t="shared" ref="Y53:Y69" si="128">IF(OR(X31="-",X31&gt;-0.02),"",X$27&amp;",")</f>
        <v>Table 1041: load characteristics (Coincidence Factor),</v>
      </c>
      <c r="Z53" s="1" t="str">
        <f t="shared" ref="Z53:Z69" si="129">IF(OR(Z31="-",Z31&lt;0.02),"",Z$27&amp;",")</f>
        <v/>
      </c>
      <c r="AA53" s="1" t="str">
        <f t="shared" ref="AA53:AA69" si="130">IF(OR(Z31="-",Z31&gt;-0.02),"",Z$27&amp;",")</f>
        <v/>
      </c>
      <c r="AB53" s="1" t="str">
        <f t="shared" ref="AB53:AB69" si="131">IF(OR(AB31="-",AB31&lt;0.02),"",AB$27&amp;",")</f>
        <v/>
      </c>
      <c r="AC53" s="1" t="str">
        <f t="shared" ref="AC53:AC69" si="132">IF(OR(AB31="-",AB31&gt;-0.02),"",AB$27&amp;",")</f>
        <v/>
      </c>
      <c r="AD53" s="1" t="str">
        <f t="shared" ref="AD53:AD69" si="133">IF(OR(AD31="-",AD31&lt;0.02),"",AD$27&amp;",")</f>
        <v/>
      </c>
      <c r="AE53" s="1" t="str">
        <f t="shared" ref="AE53:AE69" si="134">IF(OR(AD31="-",AD31&gt;-0.02),"",AD$27&amp;",")</f>
        <v/>
      </c>
      <c r="AF53" s="1" t="str">
        <f t="shared" ref="AF53:AF69" si="135">IF(OR(AF31="-",AF31&lt;0.02),"",AF$27&amp;",")</f>
        <v/>
      </c>
      <c r="AG53" s="1" t="str">
        <f t="shared" ref="AG53:AG69" si="136">IF(OR(AF31="-",AF31&gt;-0.02),"",AF$27&amp;",")</f>
        <v/>
      </c>
      <c r="AH53" s="1" t="str">
        <f t="shared" ref="AH53:AH69" si="137">IF(OR(AH31="-",AH31&lt;0.02),"",AH$27&amp;",")</f>
        <v/>
      </c>
      <c r="AI53" s="1" t="str">
        <f t="shared" ref="AI53:AI69" si="138">IF(OR(AH31="-",AH31&gt;-0.02),"",AH$27&amp;",")</f>
        <v/>
      </c>
      <c r="AJ53" s="1" t="str">
        <f t="shared" ref="AJ53:AJ69" si="139">IF(OR(AJ31="-",AJ31&lt;0.02),"",AJ$27&amp;",")</f>
        <v/>
      </c>
      <c r="AK53" s="1" t="str">
        <f t="shared" ref="AK53:AK69" si="140">IF(OR(AJ31="-",AJ31&gt;-0.02),"",AJ$27&amp;",")</f>
        <v/>
      </c>
      <c r="AL53" s="1" t="str">
        <f t="shared" ref="AL53:AL69" si="141">IF(OR(AL31="-",AL31&lt;0.02),"",AL$27&amp;",")</f>
        <v/>
      </c>
      <c r="AM53" s="1" t="str">
        <f t="shared" ref="AM53:AM69" si="142">IF(OR(AL31="-",AL31&gt;-0.02),"",AL$27&amp;",")</f>
        <v/>
      </c>
      <c r="AN53" s="1" t="str">
        <f t="shared" ref="AN53:AN69" si="143">IF(OR(AN31="-",AN31&lt;0.02),"",AN$27&amp;",")</f>
        <v/>
      </c>
      <c r="AO53" s="1" t="str">
        <f t="shared" ref="AO53:AO69" si="144">IF(OR(AN31="-",AN31&gt;-0.02),"",AN$27&amp;",")</f>
        <v/>
      </c>
      <c r="AP53" s="1" t="str">
        <f t="shared" ref="AP53:AP69" si="145">IF(OR(AP31="-",AP31&lt;0.02),"",AP$27&amp;",")</f>
        <v>Table 1076: allowed revenue,</v>
      </c>
      <c r="AQ53" s="1" t="str">
        <f t="shared" ref="AQ53:AQ69" si="146">IF(OR(AP31="-",AP31&gt;-0.02),"",AP$27&amp;",")</f>
        <v/>
      </c>
      <c r="AU53" s="1" t="str">
        <f t="shared" ref="AU53:AU69" si="147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48">E53&amp;G53&amp;I53&amp;K53&amp;M53&amp;O53&amp;Q53&amp;S53&amp;U53&amp;W53&amp;Y53&amp;AA53&amp;AC53&amp;AE53&amp;AG53&amp;AI53&amp;AK53&amp;AM53&amp;AO53&amp;AQ53</f>
        <v>Table 1041: load characteristics (Load Factor),Table 1041: load characteristics (Coincidence Factor),</v>
      </c>
      <c r="AW53" s="1" t="str">
        <f t="shared" ref="AW53:AW69" si="149">IF(AU53="","No factors contributing to greater than 2% upward change.",AY53)</f>
        <v>Gone up mainly due to Table 1076: allowed revenue,</v>
      </c>
      <c r="AX53" s="1" t="str">
        <f t="shared" ref="AX53:AX69" si="150">IF(AV53="","No factors contributing to greater than 2% downward change.",AZ53)</f>
        <v>Gone down mainly due to Table 1041: load characteristics (Load Factor),Table 1041: load characteristics (Coincidence Factor),</v>
      </c>
      <c r="AY53" s="1" t="str">
        <f t="shared" ref="AY53:AY69" si="151">"Gone up mainly due to "&amp;AU53</f>
        <v>Gone up mainly due to Table 1076: allowed revenue,</v>
      </c>
      <c r="AZ53" s="1" t="str">
        <f t="shared" ref="AZ53:AZ69" si="152">"Gone down mainly due to "&amp;AV53</f>
        <v>Gone down mainly due to Table 1041: load characteristics (Load Factor),Table 1041: load characteristics (Coincidence Factor),</v>
      </c>
    </row>
    <row r="54" spans="2:52" x14ac:dyDescent="0.25">
      <c r="B54" s="1" t="str">
        <f t="shared" si="106"/>
        <v>Domestic Off Peak (related MPAN)</v>
      </c>
      <c r="D54" s="1" t="str">
        <f t="shared" si="107"/>
        <v/>
      </c>
      <c r="E54" s="1" t="str">
        <f t="shared" si="108"/>
        <v/>
      </c>
      <c r="F54" s="1" t="str">
        <f t="shared" si="109"/>
        <v/>
      </c>
      <c r="G54" s="1" t="str">
        <f t="shared" si="110"/>
        <v/>
      </c>
      <c r="H54" s="1" t="str">
        <f t="shared" si="111"/>
        <v/>
      </c>
      <c r="I54" s="1" t="str">
        <f t="shared" si="112"/>
        <v/>
      </c>
      <c r="J54" s="1" t="str">
        <f t="shared" si="113"/>
        <v/>
      </c>
      <c r="K54" s="1" t="str">
        <f t="shared" si="114"/>
        <v/>
      </c>
      <c r="L54" s="1" t="str">
        <f t="shared" si="115"/>
        <v/>
      </c>
      <c r="M54" s="1" t="str">
        <f t="shared" si="116"/>
        <v/>
      </c>
      <c r="N54" s="1" t="str">
        <f t="shared" si="117"/>
        <v/>
      </c>
      <c r="O54" s="1" t="str">
        <f t="shared" si="118"/>
        <v/>
      </c>
      <c r="P54" s="1" t="str">
        <f t="shared" si="119"/>
        <v/>
      </c>
      <c r="Q54" s="1" t="str">
        <f t="shared" si="120"/>
        <v/>
      </c>
      <c r="R54" s="1" t="str">
        <f t="shared" si="121"/>
        <v/>
      </c>
      <c r="S54" s="1" t="str">
        <f t="shared" si="122"/>
        <v/>
      </c>
      <c r="T54" s="1" t="str">
        <f t="shared" si="123"/>
        <v/>
      </c>
      <c r="U54" s="1" t="str">
        <f t="shared" si="124"/>
        <v/>
      </c>
      <c r="V54" s="1" t="str">
        <f t="shared" si="125"/>
        <v/>
      </c>
      <c r="W54" s="1" t="str">
        <f t="shared" si="126"/>
        <v/>
      </c>
      <c r="X54" s="1" t="str">
        <f t="shared" si="127"/>
        <v/>
      </c>
      <c r="Y54" s="1" t="str">
        <f t="shared" si="128"/>
        <v/>
      </c>
      <c r="Z54" s="1" t="str">
        <f t="shared" si="129"/>
        <v/>
      </c>
      <c r="AA54" s="1" t="str">
        <f t="shared" si="130"/>
        <v/>
      </c>
      <c r="AB54" s="1" t="str">
        <f t="shared" si="131"/>
        <v/>
      </c>
      <c r="AC54" s="1" t="str">
        <f t="shared" si="132"/>
        <v/>
      </c>
      <c r="AD54" s="1" t="str">
        <f t="shared" si="133"/>
        <v/>
      </c>
      <c r="AE54" s="1" t="str">
        <f t="shared" si="134"/>
        <v/>
      </c>
      <c r="AF54" s="1" t="str">
        <f t="shared" si="135"/>
        <v/>
      </c>
      <c r="AG54" s="1" t="str">
        <f t="shared" si="136"/>
        <v>Table 1061/1062: TPR data,</v>
      </c>
      <c r="AH54" s="1" t="str">
        <f t="shared" si="137"/>
        <v/>
      </c>
      <c r="AI54" s="1" t="str">
        <f t="shared" si="138"/>
        <v/>
      </c>
      <c r="AJ54" s="1" t="str">
        <f t="shared" si="139"/>
        <v/>
      </c>
      <c r="AK54" s="1" t="str">
        <f t="shared" si="140"/>
        <v>Table 1069: Peaking probabailities,</v>
      </c>
      <c r="AL54" s="1" t="str">
        <f t="shared" si="141"/>
        <v/>
      </c>
      <c r="AM54" s="1" t="str">
        <f t="shared" si="142"/>
        <v/>
      </c>
      <c r="AN54" s="1" t="str">
        <f t="shared" si="143"/>
        <v/>
      </c>
      <c r="AO54" s="1" t="str">
        <f t="shared" si="144"/>
        <v/>
      </c>
      <c r="AP54" s="1" t="str">
        <f t="shared" si="145"/>
        <v/>
      </c>
      <c r="AQ54" s="1" t="str">
        <f t="shared" si="146"/>
        <v/>
      </c>
      <c r="AU54" s="1" t="str">
        <f t="shared" si="147"/>
        <v/>
      </c>
      <c r="AV54" s="1" t="str">
        <f t="shared" si="148"/>
        <v>Table 1061/1062: TPR data,Table 1069: Peaking probabailities,</v>
      </c>
      <c r="AW54" s="1" t="str">
        <f t="shared" si="149"/>
        <v>No factors contributing to greater than 2% upward change.</v>
      </c>
      <c r="AX54" s="1" t="str">
        <f t="shared" si="150"/>
        <v>Gone down mainly due to Table 1061/1062: TPR data,Table 1069: Peaking probabailities,</v>
      </c>
      <c r="AY54" s="1" t="str">
        <f t="shared" si="151"/>
        <v xml:space="preserve">Gone up mainly due to </v>
      </c>
      <c r="AZ54" s="1" t="str">
        <f t="shared" si="152"/>
        <v>Gone down mainly due to Table 1061/1062: TPR data,Table 1069: Peaking probabailities,</v>
      </c>
    </row>
    <row r="55" spans="2:52" x14ac:dyDescent="0.25">
      <c r="B55" s="1" t="str">
        <f t="shared" si="106"/>
        <v>Small Non Domestic Unrestricted</v>
      </c>
      <c r="D55" s="1" t="str">
        <f t="shared" si="107"/>
        <v/>
      </c>
      <c r="E55" s="1" t="str">
        <f t="shared" si="108"/>
        <v/>
      </c>
      <c r="F55" s="1" t="str">
        <f t="shared" si="109"/>
        <v/>
      </c>
      <c r="G55" s="1" t="str">
        <f t="shared" si="110"/>
        <v/>
      </c>
      <c r="H55" s="1" t="str">
        <f t="shared" si="111"/>
        <v/>
      </c>
      <c r="I55" s="1" t="str">
        <f t="shared" si="112"/>
        <v/>
      </c>
      <c r="J55" s="1" t="str">
        <f t="shared" si="113"/>
        <v/>
      </c>
      <c r="K55" s="1" t="str">
        <f t="shared" si="114"/>
        <v/>
      </c>
      <c r="L55" s="1" t="str">
        <f t="shared" si="115"/>
        <v/>
      </c>
      <c r="M55" s="1" t="str">
        <f t="shared" si="116"/>
        <v/>
      </c>
      <c r="N55" s="1" t="str">
        <f t="shared" si="117"/>
        <v/>
      </c>
      <c r="O55" s="1" t="str">
        <f t="shared" si="118"/>
        <v/>
      </c>
      <c r="P55" s="1" t="str">
        <f t="shared" si="119"/>
        <v/>
      </c>
      <c r="Q55" s="1" t="str">
        <f t="shared" si="120"/>
        <v/>
      </c>
      <c r="R55" s="1" t="str">
        <f t="shared" si="121"/>
        <v/>
      </c>
      <c r="S55" s="1" t="str">
        <f t="shared" si="122"/>
        <v/>
      </c>
      <c r="T55" s="1" t="str">
        <f t="shared" si="123"/>
        <v/>
      </c>
      <c r="U55" s="1" t="str">
        <f t="shared" si="124"/>
        <v/>
      </c>
      <c r="V55" s="1" t="str">
        <f t="shared" si="125"/>
        <v/>
      </c>
      <c r="W55" s="1" t="str">
        <f t="shared" si="126"/>
        <v>Table 1041: load characteristics (Load Factor),</v>
      </c>
      <c r="X55" s="1" t="str">
        <f t="shared" si="127"/>
        <v/>
      </c>
      <c r="Y55" s="1" t="str">
        <f t="shared" si="128"/>
        <v>Table 1041: load characteristics (Coincidence Factor),</v>
      </c>
      <c r="Z55" s="1" t="str">
        <f t="shared" si="129"/>
        <v/>
      </c>
      <c r="AA55" s="1" t="str">
        <f t="shared" si="130"/>
        <v/>
      </c>
      <c r="AB55" s="1" t="str">
        <f t="shared" si="131"/>
        <v/>
      </c>
      <c r="AC55" s="1" t="str">
        <f t="shared" si="132"/>
        <v/>
      </c>
      <c r="AD55" s="1" t="str">
        <f t="shared" si="133"/>
        <v/>
      </c>
      <c r="AE55" s="1" t="str">
        <f t="shared" si="134"/>
        <v/>
      </c>
      <c r="AF55" s="1" t="str">
        <f t="shared" si="135"/>
        <v/>
      </c>
      <c r="AG55" s="1" t="str">
        <f t="shared" si="136"/>
        <v/>
      </c>
      <c r="AH55" s="1" t="str">
        <f t="shared" si="137"/>
        <v/>
      </c>
      <c r="AI55" s="1" t="str">
        <f t="shared" si="138"/>
        <v/>
      </c>
      <c r="AJ55" s="1" t="str">
        <f t="shared" si="139"/>
        <v/>
      </c>
      <c r="AK55" s="1" t="str">
        <f t="shared" si="140"/>
        <v/>
      </c>
      <c r="AL55" s="1" t="str">
        <f t="shared" si="141"/>
        <v/>
      </c>
      <c r="AM55" s="1" t="str">
        <f t="shared" si="142"/>
        <v/>
      </c>
      <c r="AN55" s="1" t="str">
        <f t="shared" si="143"/>
        <v/>
      </c>
      <c r="AO55" s="1" t="str">
        <f t="shared" si="144"/>
        <v/>
      </c>
      <c r="AP55" s="1" t="str">
        <f t="shared" si="145"/>
        <v>Table 1076: allowed revenue,</v>
      </c>
      <c r="AQ55" s="1" t="str">
        <f t="shared" si="146"/>
        <v/>
      </c>
      <c r="AU55" s="1" t="str">
        <f t="shared" si="147"/>
        <v>Table 1076: allowed revenue,</v>
      </c>
      <c r="AV55" s="1" t="str">
        <f t="shared" si="148"/>
        <v>Table 1041: load characteristics (Load Factor),Table 1041: load characteristics (Coincidence Factor),</v>
      </c>
      <c r="AW55" s="1" t="str">
        <f t="shared" si="149"/>
        <v>Gone up mainly due to Table 1076: allowed revenue,</v>
      </c>
      <c r="AX55" s="1" t="str">
        <f t="shared" si="150"/>
        <v>Gone down mainly due to Table 1041: load characteristics (Load Factor),Table 1041: load characteristics (Coincidence Factor),</v>
      </c>
      <c r="AY55" s="1" t="str">
        <f t="shared" si="151"/>
        <v>Gone up mainly due to Table 1076: allowed revenue,</v>
      </c>
      <c r="AZ55" s="1" t="str">
        <f t="shared" si="152"/>
        <v>Gone down mainly due to Table 1041: load characteristics (Load Factor),Table 1041: load characteristics (Coincidence Factor),</v>
      </c>
    </row>
    <row r="56" spans="2:52" x14ac:dyDescent="0.25">
      <c r="B56" s="1" t="str">
        <f t="shared" si="106"/>
        <v>Small Non Domestic Two Rate</v>
      </c>
      <c r="D56" s="1" t="str">
        <f t="shared" si="107"/>
        <v/>
      </c>
      <c r="E56" s="1" t="str">
        <f t="shared" si="108"/>
        <v/>
      </c>
      <c r="F56" s="1" t="str">
        <f t="shared" si="109"/>
        <v/>
      </c>
      <c r="G56" s="1" t="str">
        <f t="shared" si="110"/>
        <v/>
      </c>
      <c r="H56" s="1" t="str">
        <f t="shared" si="111"/>
        <v/>
      </c>
      <c r="I56" s="1" t="str">
        <f t="shared" si="112"/>
        <v/>
      </c>
      <c r="J56" s="1" t="str">
        <f t="shared" si="113"/>
        <v/>
      </c>
      <c r="K56" s="1" t="str">
        <f t="shared" si="114"/>
        <v/>
      </c>
      <c r="L56" s="1" t="str">
        <f t="shared" si="115"/>
        <v/>
      </c>
      <c r="M56" s="1" t="str">
        <f t="shared" si="116"/>
        <v/>
      </c>
      <c r="N56" s="1" t="str">
        <f t="shared" si="117"/>
        <v/>
      </c>
      <c r="O56" s="1" t="str">
        <f t="shared" si="118"/>
        <v/>
      </c>
      <c r="P56" s="1" t="str">
        <f t="shared" si="119"/>
        <v/>
      </c>
      <c r="Q56" s="1" t="str">
        <f t="shared" si="120"/>
        <v/>
      </c>
      <c r="R56" s="1" t="str">
        <f t="shared" si="121"/>
        <v/>
      </c>
      <c r="S56" s="1" t="str">
        <f t="shared" si="122"/>
        <v/>
      </c>
      <c r="T56" s="1" t="str">
        <f t="shared" si="123"/>
        <v/>
      </c>
      <c r="U56" s="1" t="str">
        <f t="shared" si="124"/>
        <v/>
      </c>
      <c r="V56" s="1" t="str">
        <f t="shared" si="125"/>
        <v/>
      </c>
      <c r="W56" s="1" t="str">
        <f t="shared" si="126"/>
        <v/>
      </c>
      <c r="X56" s="1" t="str">
        <f t="shared" si="127"/>
        <v/>
      </c>
      <c r="Y56" s="1" t="str">
        <f t="shared" si="128"/>
        <v/>
      </c>
      <c r="Z56" s="1" t="str">
        <f t="shared" si="129"/>
        <v/>
      </c>
      <c r="AA56" s="1" t="str">
        <f t="shared" si="130"/>
        <v/>
      </c>
      <c r="AB56" s="1" t="str">
        <f t="shared" si="131"/>
        <v/>
      </c>
      <c r="AC56" s="1" t="str">
        <f t="shared" si="132"/>
        <v/>
      </c>
      <c r="AD56" s="1" t="str">
        <f t="shared" si="133"/>
        <v/>
      </c>
      <c r="AE56" s="1" t="str">
        <f t="shared" si="134"/>
        <v/>
      </c>
      <c r="AF56" s="1" t="str">
        <f t="shared" si="135"/>
        <v/>
      </c>
      <c r="AG56" s="1" t="str">
        <f t="shared" si="136"/>
        <v/>
      </c>
      <c r="AH56" s="1" t="str">
        <f t="shared" si="137"/>
        <v/>
      </c>
      <c r="AI56" s="1" t="str">
        <f t="shared" si="138"/>
        <v/>
      </c>
      <c r="AJ56" s="1" t="str">
        <f t="shared" si="139"/>
        <v/>
      </c>
      <c r="AK56" s="1" t="str">
        <f t="shared" si="140"/>
        <v/>
      </c>
      <c r="AL56" s="1" t="str">
        <f t="shared" si="141"/>
        <v/>
      </c>
      <c r="AM56" s="1" t="str">
        <f t="shared" si="142"/>
        <v/>
      </c>
      <c r="AN56" s="1" t="str">
        <f t="shared" si="143"/>
        <v/>
      </c>
      <c r="AO56" s="1" t="str">
        <f t="shared" si="144"/>
        <v>Table 1053: volumes and mpans etc forecast,</v>
      </c>
      <c r="AP56" s="1" t="str">
        <f t="shared" si="145"/>
        <v>Table 1076: allowed revenue,</v>
      </c>
      <c r="AQ56" s="1" t="str">
        <f t="shared" si="146"/>
        <v/>
      </c>
      <c r="AU56" s="1" t="str">
        <f t="shared" si="147"/>
        <v>Table 1076: allowed revenue,</v>
      </c>
      <c r="AV56" s="1" t="str">
        <f t="shared" si="148"/>
        <v>Table 1053: volumes and mpans etc forecast,</v>
      </c>
      <c r="AW56" s="1" t="str">
        <f t="shared" si="149"/>
        <v>Gone up mainly due to Table 1076: allowed revenue,</v>
      </c>
      <c r="AX56" s="1" t="str">
        <f t="shared" si="150"/>
        <v>Gone down mainly due to Table 1053: volumes and mpans etc forecast,</v>
      </c>
      <c r="AY56" s="1" t="str">
        <f t="shared" si="151"/>
        <v>Gone up mainly due to Table 1076: allowed revenue,</v>
      </c>
      <c r="AZ56" s="1" t="str">
        <f t="shared" si="152"/>
        <v>Gone down mainly due to Table 1053: volumes and mpans etc forecast,</v>
      </c>
    </row>
    <row r="57" spans="2:52" x14ac:dyDescent="0.25">
      <c r="B57" s="1" t="str">
        <f t="shared" si="106"/>
        <v>Small Non Domestic Off Peak (related MPAN)</v>
      </c>
      <c r="D57" s="1" t="str">
        <f t="shared" si="107"/>
        <v/>
      </c>
      <c r="E57" s="1" t="str">
        <f t="shared" si="108"/>
        <v/>
      </c>
      <c r="F57" s="1" t="str">
        <f t="shared" si="109"/>
        <v/>
      </c>
      <c r="G57" s="1" t="str">
        <f t="shared" si="110"/>
        <v/>
      </c>
      <c r="H57" s="1" t="str">
        <f t="shared" si="111"/>
        <v/>
      </c>
      <c r="I57" s="1" t="str">
        <f t="shared" si="112"/>
        <v/>
      </c>
      <c r="J57" s="1" t="str">
        <f t="shared" si="113"/>
        <v/>
      </c>
      <c r="K57" s="1" t="str">
        <f t="shared" si="114"/>
        <v/>
      </c>
      <c r="L57" s="1" t="str">
        <f t="shared" si="115"/>
        <v/>
      </c>
      <c r="M57" s="1" t="str">
        <f t="shared" si="116"/>
        <v/>
      </c>
      <c r="N57" s="1" t="str">
        <f t="shared" si="117"/>
        <v/>
      </c>
      <c r="O57" s="1" t="str">
        <f t="shared" si="118"/>
        <v/>
      </c>
      <c r="P57" s="1" t="str">
        <f t="shared" si="119"/>
        <v/>
      </c>
      <c r="Q57" s="1" t="str">
        <f t="shared" si="120"/>
        <v/>
      </c>
      <c r="R57" s="1" t="str">
        <f t="shared" si="121"/>
        <v/>
      </c>
      <c r="S57" s="1" t="str">
        <f t="shared" si="122"/>
        <v/>
      </c>
      <c r="T57" s="1" t="str">
        <f t="shared" si="123"/>
        <v/>
      </c>
      <c r="U57" s="1" t="str">
        <f t="shared" si="124"/>
        <v/>
      </c>
      <c r="V57" s="1" t="str">
        <f t="shared" si="125"/>
        <v/>
      </c>
      <c r="W57" s="1" t="str">
        <f t="shared" si="126"/>
        <v/>
      </c>
      <c r="X57" s="1" t="str">
        <f t="shared" si="127"/>
        <v/>
      </c>
      <c r="Y57" s="1" t="str">
        <f t="shared" si="128"/>
        <v/>
      </c>
      <c r="Z57" s="1" t="str">
        <f t="shared" si="129"/>
        <v/>
      </c>
      <c r="AA57" s="1" t="str">
        <f t="shared" si="130"/>
        <v/>
      </c>
      <c r="AB57" s="1" t="str">
        <f t="shared" si="131"/>
        <v/>
      </c>
      <c r="AC57" s="1" t="str">
        <f t="shared" si="132"/>
        <v/>
      </c>
      <c r="AD57" s="1" t="str">
        <f t="shared" si="133"/>
        <v/>
      </c>
      <c r="AE57" s="1" t="str">
        <f t="shared" si="134"/>
        <v/>
      </c>
      <c r="AF57" s="1" t="str">
        <f t="shared" si="135"/>
        <v/>
      </c>
      <c r="AG57" s="1" t="str">
        <f t="shared" si="136"/>
        <v>Table 1061/1062: TPR data,</v>
      </c>
      <c r="AH57" s="1" t="str">
        <f t="shared" si="137"/>
        <v/>
      </c>
      <c r="AI57" s="1" t="str">
        <f t="shared" si="138"/>
        <v/>
      </c>
      <c r="AJ57" s="1" t="str">
        <f t="shared" si="139"/>
        <v/>
      </c>
      <c r="AK57" s="1" t="str">
        <f t="shared" si="140"/>
        <v>Table 1069: Peaking probabailities,</v>
      </c>
      <c r="AL57" s="1" t="str">
        <f t="shared" si="141"/>
        <v/>
      </c>
      <c r="AM57" s="1" t="str">
        <f t="shared" si="142"/>
        <v/>
      </c>
      <c r="AN57" s="1" t="str">
        <f t="shared" si="143"/>
        <v/>
      </c>
      <c r="AO57" s="1" t="str">
        <f t="shared" si="144"/>
        <v/>
      </c>
      <c r="AP57" s="1" t="str">
        <f t="shared" si="145"/>
        <v/>
      </c>
      <c r="AQ57" s="1" t="str">
        <f t="shared" si="146"/>
        <v/>
      </c>
      <c r="AU57" s="1" t="str">
        <f t="shared" si="147"/>
        <v/>
      </c>
      <c r="AV57" s="1" t="str">
        <f t="shared" si="148"/>
        <v>Table 1061/1062: TPR data,Table 1069: Peaking probabailities,</v>
      </c>
      <c r="AW57" s="1" t="str">
        <f t="shared" si="149"/>
        <v>No factors contributing to greater than 2% upward change.</v>
      </c>
      <c r="AX57" s="1" t="str">
        <f t="shared" si="150"/>
        <v>Gone down mainly due to Table 1061/1062: TPR data,Table 1069: Peaking probabailities,</v>
      </c>
      <c r="AY57" s="1" t="str">
        <f t="shared" si="151"/>
        <v xml:space="preserve">Gone up mainly due to </v>
      </c>
      <c r="AZ57" s="1" t="str">
        <f t="shared" si="152"/>
        <v>Gone down mainly due to Table 1061/1062: TPR data,Table 1069: Peaking probabailities,</v>
      </c>
    </row>
    <row r="58" spans="2:52" x14ac:dyDescent="0.25">
      <c r="B58" s="1" t="str">
        <f t="shared" si="106"/>
        <v>LV Medium Non-Domestic</v>
      </c>
      <c r="D58" s="1" t="str">
        <f t="shared" si="107"/>
        <v/>
      </c>
      <c r="E58" s="1" t="str">
        <f t="shared" si="108"/>
        <v/>
      </c>
      <c r="F58" s="1" t="str">
        <f t="shared" si="109"/>
        <v/>
      </c>
      <c r="G58" s="1" t="str">
        <f t="shared" si="110"/>
        <v/>
      </c>
      <c r="H58" s="1" t="str">
        <f t="shared" si="111"/>
        <v/>
      </c>
      <c r="I58" s="1" t="str">
        <f t="shared" si="112"/>
        <v/>
      </c>
      <c r="J58" s="1" t="str">
        <f t="shared" si="113"/>
        <v/>
      </c>
      <c r="K58" s="1" t="str">
        <f t="shared" si="114"/>
        <v/>
      </c>
      <c r="L58" s="1" t="str">
        <f t="shared" si="115"/>
        <v/>
      </c>
      <c r="M58" s="1" t="str">
        <f t="shared" si="116"/>
        <v/>
      </c>
      <c r="N58" s="1" t="str">
        <f t="shared" si="117"/>
        <v/>
      </c>
      <c r="O58" s="1" t="str">
        <f t="shared" si="118"/>
        <v/>
      </c>
      <c r="P58" s="1" t="str">
        <f t="shared" si="119"/>
        <v/>
      </c>
      <c r="Q58" s="1" t="str">
        <f t="shared" si="120"/>
        <v/>
      </c>
      <c r="R58" s="1" t="str">
        <f t="shared" si="121"/>
        <v/>
      </c>
      <c r="S58" s="1" t="str">
        <f t="shared" si="122"/>
        <v/>
      </c>
      <c r="T58" s="1" t="str">
        <f t="shared" si="123"/>
        <v/>
      </c>
      <c r="U58" s="1" t="str">
        <f t="shared" si="124"/>
        <v/>
      </c>
      <c r="V58" s="1" t="str">
        <f t="shared" si="125"/>
        <v/>
      </c>
      <c r="W58" s="1" t="str">
        <f t="shared" si="126"/>
        <v/>
      </c>
      <c r="X58" s="1" t="str">
        <f t="shared" si="127"/>
        <v/>
      </c>
      <c r="Y58" s="1" t="str">
        <f t="shared" si="128"/>
        <v/>
      </c>
      <c r="Z58" s="1" t="str">
        <f t="shared" si="129"/>
        <v/>
      </c>
      <c r="AA58" s="1" t="str">
        <f t="shared" si="130"/>
        <v/>
      </c>
      <c r="AB58" s="1" t="str">
        <f t="shared" si="131"/>
        <v/>
      </c>
      <c r="AC58" s="1" t="str">
        <f t="shared" si="132"/>
        <v/>
      </c>
      <c r="AD58" s="1" t="str">
        <f t="shared" si="133"/>
        <v/>
      </c>
      <c r="AE58" s="1" t="str">
        <f t="shared" si="134"/>
        <v/>
      </c>
      <c r="AF58" s="1" t="str">
        <f t="shared" si="135"/>
        <v/>
      </c>
      <c r="AG58" s="1" t="str">
        <f t="shared" si="136"/>
        <v/>
      </c>
      <c r="AH58" s="1" t="str">
        <f t="shared" si="137"/>
        <v/>
      </c>
      <c r="AI58" s="1" t="str">
        <f t="shared" si="138"/>
        <v/>
      </c>
      <c r="AJ58" s="1" t="str">
        <f t="shared" si="139"/>
        <v/>
      </c>
      <c r="AK58" s="1" t="str">
        <f t="shared" si="140"/>
        <v/>
      </c>
      <c r="AL58" s="1" t="str">
        <f t="shared" si="141"/>
        <v/>
      </c>
      <c r="AM58" s="1" t="str">
        <f t="shared" si="142"/>
        <v/>
      </c>
      <c r="AN58" s="1" t="str">
        <f t="shared" si="143"/>
        <v/>
      </c>
      <c r="AO58" s="1" t="str">
        <f t="shared" si="144"/>
        <v/>
      </c>
      <c r="AP58" s="1" t="str">
        <f t="shared" si="145"/>
        <v>Table 1076: allowed revenue,</v>
      </c>
      <c r="AQ58" s="1" t="str">
        <f t="shared" si="146"/>
        <v/>
      </c>
      <c r="AU58" s="1" t="str">
        <f t="shared" si="147"/>
        <v>Table 1076: allowed revenue,</v>
      </c>
      <c r="AV58" s="1" t="str">
        <f t="shared" si="148"/>
        <v/>
      </c>
      <c r="AW58" s="1" t="str">
        <f t="shared" si="149"/>
        <v>Gone up mainly due to Table 1076: allowed revenue,</v>
      </c>
      <c r="AX58" s="1" t="str">
        <f t="shared" si="150"/>
        <v>No factors contributing to greater than 2% downward change.</v>
      </c>
      <c r="AY58" s="1" t="str">
        <f t="shared" si="151"/>
        <v>Gone up mainly due to Table 1076: allowed revenue,</v>
      </c>
      <c r="AZ58" s="1" t="str">
        <f t="shared" si="152"/>
        <v xml:space="preserve">Gone down mainly due to </v>
      </c>
    </row>
    <row r="59" spans="2:52" x14ac:dyDescent="0.25">
      <c r="B59" s="1" t="str">
        <f t="shared" si="106"/>
        <v>LV Sub Medium Non-Domestic</v>
      </c>
      <c r="D59" s="1" t="str">
        <f t="shared" si="107"/>
        <v/>
      </c>
      <c r="E59" s="1" t="str">
        <f t="shared" si="108"/>
        <v/>
      </c>
      <c r="F59" s="1" t="str">
        <f t="shared" si="109"/>
        <v/>
      </c>
      <c r="G59" s="1" t="str">
        <f t="shared" si="110"/>
        <v/>
      </c>
      <c r="H59" s="1" t="str">
        <f t="shared" si="111"/>
        <v/>
      </c>
      <c r="I59" s="1" t="str">
        <f t="shared" si="112"/>
        <v/>
      </c>
      <c r="J59" s="1" t="str">
        <f t="shared" si="113"/>
        <v/>
      </c>
      <c r="K59" s="1" t="str">
        <f t="shared" si="114"/>
        <v/>
      </c>
      <c r="L59" s="1" t="str">
        <f t="shared" si="115"/>
        <v/>
      </c>
      <c r="M59" s="1" t="str">
        <f t="shared" si="116"/>
        <v/>
      </c>
      <c r="N59" s="1" t="str">
        <f t="shared" si="117"/>
        <v/>
      </c>
      <c r="O59" s="1" t="str">
        <f t="shared" si="118"/>
        <v/>
      </c>
      <c r="P59" s="1" t="str">
        <f t="shared" si="119"/>
        <v/>
      </c>
      <c r="Q59" s="1" t="str">
        <f t="shared" si="120"/>
        <v/>
      </c>
      <c r="R59" s="1" t="str">
        <f t="shared" si="121"/>
        <v/>
      </c>
      <c r="S59" s="1" t="str">
        <f t="shared" si="122"/>
        <v/>
      </c>
      <c r="T59" s="1" t="str">
        <f t="shared" si="123"/>
        <v/>
      </c>
      <c r="U59" s="1" t="str">
        <f t="shared" si="124"/>
        <v/>
      </c>
      <c r="V59" s="1" t="str">
        <f t="shared" si="125"/>
        <v/>
      </c>
      <c r="W59" s="1" t="str">
        <f t="shared" si="126"/>
        <v/>
      </c>
      <c r="X59" s="1" t="str">
        <f t="shared" si="127"/>
        <v/>
      </c>
      <c r="Y59" s="1" t="str">
        <f t="shared" si="128"/>
        <v/>
      </c>
      <c r="Z59" s="1" t="str">
        <f t="shared" si="129"/>
        <v/>
      </c>
      <c r="AA59" s="1" t="str">
        <f t="shared" si="130"/>
        <v/>
      </c>
      <c r="AB59" s="1" t="str">
        <f t="shared" si="131"/>
        <v/>
      </c>
      <c r="AC59" s="1" t="str">
        <f t="shared" si="132"/>
        <v/>
      </c>
      <c r="AD59" s="1" t="str">
        <f t="shared" si="133"/>
        <v/>
      </c>
      <c r="AE59" s="1" t="str">
        <f t="shared" si="134"/>
        <v/>
      </c>
      <c r="AF59" s="1" t="str">
        <f t="shared" si="135"/>
        <v/>
      </c>
      <c r="AG59" s="1" t="str">
        <f t="shared" si="136"/>
        <v/>
      </c>
      <c r="AH59" s="1" t="str">
        <f t="shared" si="137"/>
        <v/>
      </c>
      <c r="AI59" s="1" t="str">
        <f t="shared" si="138"/>
        <v/>
      </c>
      <c r="AJ59" s="1" t="str">
        <f t="shared" si="139"/>
        <v/>
      </c>
      <c r="AK59" s="1" t="str">
        <f t="shared" si="140"/>
        <v/>
      </c>
      <c r="AL59" s="1" t="str">
        <f t="shared" si="141"/>
        <v/>
      </c>
      <c r="AM59" s="1" t="str">
        <f t="shared" si="142"/>
        <v/>
      </c>
      <c r="AN59" s="1" t="str">
        <f t="shared" si="143"/>
        <v/>
      </c>
      <c r="AO59" s="1" t="str">
        <f t="shared" si="144"/>
        <v/>
      </c>
      <c r="AP59" s="1" t="str">
        <f t="shared" si="145"/>
        <v>Table 1076: allowed revenue,</v>
      </c>
      <c r="AQ59" s="1" t="str">
        <f t="shared" si="146"/>
        <v/>
      </c>
      <c r="AU59" s="1" t="str">
        <f t="shared" si="147"/>
        <v>Table 1076: allowed revenue,</v>
      </c>
      <c r="AV59" s="1" t="str">
        <f t="shared" si="148"/>
        <v/>
      </c>
      <c r="AW59" s="1" t="str">
        <f t="shared" si="149"/>
        <v>Gone up mainly due to Table 1076: allowed revenue,</v>
      </c>
      <c r="AX59" s="1" t="str">
        <f t="shared" si="150"/>
        <v>No factors contributing to greater than 2% downward change.</v>
      </c>
      <c r="AY59" s="1" t="str">
        <f t="shared" si="151"/>
        <v>Gone up mainly due to Table 1076: allowed revenue,</v>
      </c>
      <c r="AZ59" s="1" t="str">
        <f t="shared" si="152"/>
        <v xml:space="preserve">Gone down mainly due to </v>
      </c>
    </row>
    <row r="60" spans="2:52" x14ac:dyDescent="0.25">
      <c r="B60" s="1" t="str">
        <f t="shared" si="106"/>
        <v>HV Medium Non-Domestic</v>
      </c>
      <c r="D60" s="1" t="str">
        <f t="shared" si="107"/>
        <v/>
      </c>
      <c r="E60" s="1" t="str">
        <f t="shared" si="108"/>
        <v/>
      </c>
      <c r="F60" s="1" t="str">
        <f t="shared" si="109"/>
        <v/>
      </c>
      <c r="G60" s="1" t="str">
        <f t="shared" si="110"/>
        <v/>
      </c>
      <c r="H60" s="1" t="str">
        <f t="shared" si="111"/>
        <v/>
      </c>
      <c r="I60" s="1" t="str">
        <f t="shared" si="112"/>
        <v/>
      </c>
      <c r="J60" s="1" t="str">
        <f t="shared" si="113"/>
        <v/>
      </c>
      <c r="K60" s="1" t="str">
        <f t="shared" si="114"/>
        <v/>
      </c>
      <c r="L60" s="1" t="str">
        <f t="shared" si="115"/>
        <v/>
      </c>
      <c r="M60" s="1" t="str">
        <f t="shared" si="116"/>
        <v/>
      </c>
      <c r="N60" s="1" t="str">
        <f t="shared" si="117"/>
        <v/>
      </c>
      <c r="O60" s="1" t="str">
        <f t="shared" si="118"/>
        <v/>
      </c>
      <c r="P60" s="1" t="str">
        <f t="shared" si="119"/>
        <v/>
      </c>
      <c r="Q60" s="1" t="str">
        <f t="shared" si="120"/>
        <v/>
      </c>
      <c r="R60" s="1" t="str">
        <f t="shared" si="121"/>
        <v/>
      </c>
      <c r="S60" s="1" t="str">
        <f t="shared" si="122"/>
        <v/>
      </c>
      <c r="T60" s="1" t="str">
        <f t="shared" si="123"/>
        <v/>
      </c>
      <c r="U60" s="1" t="str">
        <f t="shared" si="124"/>
        <v/>
      </c>
      <c r="V60" s="1" t="str">
        <f t="shared" si="125"/>
        <v/>
      </c>
      <c r="W60" s="1" t="str">
        <f t="shared" si="126"/>
        <v>Table 1041: load characteristics (Load Factor),</v>
      </c>
      <c r="X60" s="1" t="str">
        <f t="shared" si="127"/>
        <v/>
      </c>
      <c r="Y60" s="1" t="str">
        <f t="shared" si="128"/>
        <v>Table 1041: load characteristics (Coincidence Factor),</v>
      </c>
      <c r="Z60" s="1" t="str">
        <f t="shared" si="129"/>
        <v/>
      </c>
      <c r="AA60" s="1" t="str">
        <f t="shared" si="130"/>
        <v/>
      </c>
      <c r="AB60" s="1" t="str">
        <f t="shared" si="131"/>
        <v/>
      </c>
      <c r="AC60" s="1" t="str">
        <f t="shared" si="132"/>
        <v/>
      </c>
      <c r="AD60" s="1" t="str">
        <f t="shared" si="133"/>
        <v/>
      </c>
      <c r="AE60" s="1" t="str">
        <f t="shared" si="134"/>
        <v/>
      </c>
      <c r="AF60" s="1" t="str">
        <f t="shared" si="135"/>
        <v/>
      </c>
      <c r="AG60" s="1" t="str">
        <f t="shared" si="136"/>
        <v/>
      </c>
      <c r="AH60" s="1" t="str">
        <f t="shared" si="137"/>
        <v/>
      </c>
      <c r="AI60" s="1" t="str">
        <f t="shared" si="138"/>
        <v/>
      </c>
      <c r="AJ60" s="1" t="str">
        <f t="shared" si="139"/>
        <v/>
      </c>
      <c r="AK60" s="1" t="str">
        <f t="shared" si="140"/>
        <v/>
      </c>
      <c r="AL60" s="1" t="str">
        <f t="shared" si="141"/>
        <v/>
      </c>
      <c r="AM60" s="1" t="str">
        <f t="shared" si="142"/>
        <v/>
      </c>
      <c r="AN60" s="1" t="str">
        <f t="shared" si="143"/>
        <v/>
      </c>
      <c r="AO60" s="1" t="str">
        <f t="shared" si="144"/>
        <v/>
      </c>
      <c r="AP60" s="1" t="str">
        <f t="shared" si="145"/>
        <v>Table 1076: allowed revenue,</v>
      </c>
      <c r="AQ60" s="1" t="str">
        <f t="shared" si="146"/>
        <v/>
      </c>
      <c r="AU60" s="1" t="str">
        <f t="shared" si="147"/>
        <v>Table 1076: allowed revenue,</v>
      </c>
      <c r="AV60" s="1" t="str">
        <f t="shared" si="148"/>
        <v>Table 1041: load characteristics (Load Factor),Table 1041: load characteristics (Coincidence Factor),</v>
      </c>
      <c r="AW60" s="1" t="str">
        <f t="shared" si="149"/>
        <v>Gone up mainly due to Table 1076: allowed revenue,</v>
      </c>
      <c r="AX60" s="1" t="str">
        <f t="shared" si="150"/>
        <v>Gone down mainly due to Table 1041: load characteristics (Load Factor),Table 1041: load characteristics (Coincidence Factor),</v>
      </c>
      <c r="AY60" s="1" t="str">
        <f t="shared" si="151"/>
        <v>Gone up mainly due to Table 1076: allowed revenue,</v>
      </c>
      <c r="AZ60" s="1" t="str">
        <f t="shared" si="152"/>
        <v>Gone down mainly due to Table 1041: load characteristics (Load Factor),Table 1041: load characteristics (Coincidence Factor),</v>
      </c>
    </row>
    <row r="61" spans="2:52" x14ac:dyDescent="0.25">
      <c r="B61" s="1" t="str">
        <f t="shared" si="106"/>
        <v>LV HH Metered</v>
      </c>
      <c r="D61" s="1" t="str">
        <f t="shared" si="107"/>
        <v/>
      </c>
      <c r="E61" s="1" t="str">
        <f t="shared" si="108"/>
        <v/>
      </c>
      <c r="F61" s="1" t="str">
        <f t="shared" si="109"/>
        <v/>
      </c>
      <c r="G61" s="1" t="str">
        <f t="shared" si="110"/>
        <v/>
      </c>
      <c r="H61" s="1" t="str">
        <f t="shared" si="111"/>
        <v/>
      </c>
      <c r="I61" s="1" t="str">
        <f t="shared" si="112"/>
        <v/>
      </c>
      <c r="J61" s="1" t="str">
        <f t="shared" si="113"/>
        <v/>
      </c>
      <c r="K61" s="1" t="str">
        <f t="shared" si="114"/>
        <v/>
      </c>
      <c r="L61" s="1" t="str">
        <f t="shared" si="115"/>
        <v/>
      </c>
      <c r="M61" s="1" t="str">
        <f t="shared" si="116"/>
        <v/>
      </c>
      <c r="N61" s="1" t="str">
        <f t="shared" si="117"/>
        <v/>
      </c>
      <c r="O61" s="1" t="str">
        <f t="shared" si="118"/>
        <v/>
      </c>
      <c r="P61" s="1" t="str">
        <f t="shared" si="119"/>
        <v/>
      </c>
      <c r="Q61" s="1" t="str">
        <f t="shared" si="120"/>
        <v/>
      </c>
      <c r="R61" s="1" t="str">
        <f t="shared" si="121"/>
        <v/>
      </c>
      <c r="S61" s="1" t="str">
        <f t="shared" si="122"/>
        <v/>
      </c>
      <c r="T61" s="1" t="str">
        <f t="shared" si="123"/>
        <v/>
      </c>
      <c r="U61" s="1" t="str">
        <f t="shared" si="124"/>
        <v/>
      </c>
      <c r="V61" s="1" t="str">
        <f t="shared" si="125"/>
        <v/>
      </c>
      <c r="W61" s="1" t="str">
        <f t="shared" si="126"/>
        <v/>
      </c>
      <c r="X61" s="1" t="str">
        <f t="shared" si="127"/>
        <v/>
      </c>
      <c r="Y61" s="1" t="str">
        <f t="shared" si="128"/>
        <v/>
      </c>
      <c r="Z61" s="1" t="str">
        <f t="shared" si="129"/>
        <v/>
      </c>
      <c r="AA61" s="1" t="str">
        <f t="shared" si="130"/>
        <v/>
      </c>
      <c r="AB61" s="1" t="str">
        <f t="shared" si="131"/>
        <v/>
      </c>
      <c r="AC61" s="1" t="str">
        <f t="shared" si="132"/>
        <v/>
      </c>
      <c r="AD61" s="1" t="str">
        <f t="shared" si="133"/>
        <v/>
      </c>
      <c r="AE61" s="1" t="str">
        <f t="shared" si="134"/>
        <v/>
      </c>
      <c r="AF61" s="1" t="str">
        <f t="shared" si="135"/>
        <v/>
      </c>
      <c r="AG61" s="1" t="str">
        <f t="shared" si="136"/>
        <v/>
      </c>
      <c r="AH61" s="1" t="str">
        <f t="shared" si="137"/>
        <v/>
      </c>
      <c r="AI61" s="1" t="str">
        <f t="shared" si="138"/>
        <v/>
      </c>
      <c r="AJ61" s="1" t="str">
        <f t="shared" si="139"/>
        <v/>
      </c>
      <c r="AK61" s="1" t="str">
        <f t="shared" si="140"/>
        <v/>
      </c>
      <c r="AL61" s="1" t="str">
        <f t="shared" si="141"/>
        <v/>
      </c>
      <c r="AM61" s="1" t="str">
        <f t="shared" si="142"/>
        <v/>
      </c>
      <c r="AN61" s="1" t="str">
        <f t="shared" si="143"/>
        <v/>
      </c>
      <c r="AO61" s="1" t="str">
        <f t="shared" si="144"/>
        <v/>
      </c>
      <c r="AP61" s="1" t="str">
        <f t="shared" si="145"/>
        <v>Table 1076: allowed revenue,</v>
      </c>
      <c r="AQ61" s="1" t="str">
        <f t="shared" si="146"/>
        <v/>
      </c>
      <c r="AU61" s="1" t="str">
        <f t="shared" si="147"/>
        <v>Table 1076: allowed revenue,</v>
      </c>
      <c r="AV61" s="1" t="str">
        <f t="shared" si="148"/>
        <v/>
      </c>
      <c r="AW61" s="1" t="str">
        <f t="shared" si="149"/>
        <v>Gone up mainly due to Table 1076: allowed revenue,</v>
      </c>
      <c r="AX61" s="1" t="str">
        <f t="shared" si="150"/>
        <v>No factors contributing to greater than 2% downward change.</v>
      </c>
      <c r="AY61" s="1" t="str">
        <f t="shared" si="151"/>
        <v>Gone up mainly due to Table 1076: allowed revenue,</v>
      </c>
      <c r="AZ61" s="1" t="str">
        <f t="shared" si="152"/>
        <v xml:space="preserve">Gone down mainly due to </v>
      </c>
    </row>
    <row r="62" spans="2:52" x14ac:dyDescent="0.25">
      <c r="B62" s="1" t="str">
        <f t="shared" si="106"/>
        <v>LV Sub HH Metered</v>
      </c>
      <c r="D62" s="1" t="str">
        <f t="shared" si="107"/>
        <v/>
      </c>
      <c r="E62" s="1" t="str">
        <f t="shared" si="108"/>
        <v/>
      </c>
      <c r="F62" s="1" t="str">
        <f t="shared" si="109"/>
        <v/>
      </c>
      <c r="G62" s="1" t="str">
        <f t="shared" si="110"/>
        <v/>
      </c>
      <c r="H62" s="1" t="str">
        <f t="shared" si="111"/>
        <v/>
      </c>
      <c r="I62" s="1" t="str">
        <f t="shared" si="112"/>
        <v/>
      </c>
      <c r="J62" s="1" t="str">
        <f t="shared" si="113"/>
        <v/>
      </c>
      <c r="K62" s="1" t="str">
        <f t="shared" si="114"/>
        <v/>
      </c>
      <c r="L62" s="1" t="str">
        <f t="shared" si="115"/>
        <v/>
      </c>
      <c r="M62" s="1" t="str">
        <f t="shared" si="116"/>
        <v/>
      </c>
      <c r="N62" s="1" t="str">
        <f t="shared" si="117"/>
        <v/>
      </c>
      <c r="O62" s="1" t="str">
        <f t="shared" si="118"/>
        <v/>
      </c>
      <c r="P62" s="1" t="str">
        <f t="shared" si="119"/>
        <v/>
      </c>
      <c r="Q62" s="1" t="str">
        <f t="shared" si="120"/>
        <v/>
      </c>
      <c r="R62" s="1" t="str">
        <f t="shared" si="121"/>
        <v/>
      </c>
      <c r="S62" s="1" t="str">
        <f t="shared" si="122"/>
        <v/>
      </c>
      <c r="T62" s="1" t="str">
        <f t="shared" si="123"/>
        <v/>
      </c>
      <c r="U62" s="1" t="str">
        <f t="shared" si="124"/>
        <v/>
      </c>
      <c r="V62" s="1" t="str">
        <f t="shared" si="125"/>
        <v/>
      </c>
      <c r="W62" s="1" t="str">
        <f t="shared" si="126"/>
        <v/>
      </c>
      <c r="X62" s="1" t="str">
        <f t="shared" si="127"/>
        <v/>
      </c>
      <c r="Y62" s="1" t="str">
        <f t="shared" si="128"/>
        <v/>
      </c>
      <c r="Z62" s="1" t="str">
        <f t="shared" si="129"/>
        <v/>
      </c>
      <c r="AA62" s="1" t="str">
        <f t="shared" si="130"/>
        <v/>
      </c>
      <c r="AB62" s="1" t="str">
        <f t="shared" si="131"/>
        <v/>
      </c>
      <c r="AC62" s="1" t="str">
        <f t="shared" si="132"/>
        <v/>
      </c>
      <c r="AD62" s="1" t="str">
        <f t="shared" si="133"/>
        <v/>
      </c>
      <c r="AE62" s="1" t="str">
        <f t="shared" si="134"/>
        <v/>
      </c>
      <c r="AF62" s="1" t="str">
        <f t="shared" si="135"/>
        <v/>
      </c>
      <c r="AG62" s="1" t="str">
        <f t="shared" si="136"/>
        <v/>
      </c>
      <c r="AH62" s="1" t="str">
        <f t="shared" si="137"/>
        <v/>
      </c>
      <c r="AI62" s="1" t="str">
        <f t="shared" si="138"/>
        <v/>
      </c>
      <c r="AJ62" s="1" t="str">
        <f t="shared" si="139"/>
        <v/>
      </c>
      <c r="AK62" s="1" t="str">
        <f t="shared" si="140"/>
        <v/>
      </c>
      <c r="AL62" s="1" t="str">
        <f t="shared" si="141"/>
        <v/>
      </c>
      <c r="AM62" s="1" t="str">
        <f t="shared" si="142"/>
        <v/>
      </c>
      <c r="AN62" s="1" t="str">
        <f t="shared" si="143"/>
        <v/>
      </c>
      <c r="AO62" s="1" t="str">
        <f t="shared" si="144"/>
        <v/>
      </c>
      <c r="AP62" s="1" t="str">
        <f t="shared" si="145"/>
        <v>Table 1076: allowed revenue,</v>
      </c>
      <c r="AQ62" s="1" t="str">
        <f t="shared" si="146"/>
        <v/>
      </c>
      <c r="AU62" s="1" t="str">
        <f t="shared" si="147"/>
        <v>Table 1076: allowed revenue,</v>
      </c>
      <c r="AV62" s="1" t="str">
        <f t="shared" si="148"/>
        <v/>
      </c>
      <c r="AW62" s="1" t="str">
        <f t="shared" si="149"/>
        <v>Gone up mainly due to Table 1076: allowed revenue,</v>
      </c>
      <c r="AX62" s="1" t="str">
        <f t="shared" si="150"/>
        <v>No factors contributing to greater than 2% downward change.</v>
      </c>
      <c r="AY62" s="1" t="str">
        <f t="shared" si="151"/>
        <v>Gone up mainly due to Table 1076: allowed revenue,</v>
      </c>
      <c r="AZ62" s="1" t="str">
        <f t="shared" si="152"/>
        <v xml:space="preserve">Gone down mainly due to </v>
      </c>
    </row>
    <row r="63" spans="2:52" x14ac:dyDescent="0.25">
      <c r="B63" s="1" t="str">
        <f t="shared" si="106"/>
        <v>HV HH Metered</v>
      </c>
      <c r="D63" s="1" t="str">
        <f t="shared" si="107"/>
        <v/>
      </c>
      <c r="E63" s="1" t="str">
        <f t="shared" si="108"/>
        <v/>
      </c>
      <c r="F63" s="1" t="str">
        <f t="shared" si="109"/>
        <v/>
      </c>
      <c r="G63" s="1" t="str">
        <f t="shared" si="110"/>
        <v/>
      </c>
      <c r="H63" s="1" t="str">
        <f t="shared" si="111"/>
        <v/>
      </c>
      <c r="I63" s="1" t="str">
        <f t="shared" si="112"/>
        <v/>
      </c>
      <c r="J63" s="1" t="str">
        <f t="shared" si="113"/>
        <v/>
      </c>
      <c r="K63" s="1" t="str">
        <f t="shared" si="114"/>
        <v/>
      </c>
      <c r="L63" s="1" t="str">
        <f t="shared" si="115"/>
        <v/>
      </c>
      <c r="M63" s="1" t="str">
        <f t="shared" si="116"/>
        <v/>
      </c>
      <c r="N63" s="1" t="str">
        <f t="shared" si="117"/>
        <v/>
      </c>
      <c r="O63" s="1" t="str">
        <f t="shared" si="118"/>
        <v/>
      </c>
      <c r="P63" s="1" t="str">
        <f t="shared" si="119"/>
        <v/>
      </c>
      <c r="Q63" s="1" t="str">
        <f t="shared" si="120"/>
        <v/>
      </c>
      <c r="R63" s="1" t="str">
        <f t="shared" si="121"/>
        <v/>
      </c>
      <c r="S63" s="1" t="str">
        <f t="shared" si="122"/>
        <v/>
      </c>
      <c r="T63" s="1" t="str">
        <f t="shared" si="123"/>
        <v/>
      </c>
      <c r="U63" s="1" t="str">
        <f t="shared" si="124"/>
        <v/>
      </c>
      <c r="V63" s="1" t="str">
        <f t="shared" si="125"/>
        <v/>
      </c>
      <c r="W63" s="1" t="str">
        <f t="shared" si="126"/>
        <v/>
      </c>
      <c r="X63" s="1" t="str">
        <f t="shared" si="127"/>
        <v/>
      </c>
      <c r="Y63" s="1" t="str">
        <f t="shared" si="128"/>
        <v/>
      </c>
      <c r="Z63" s="1" t="str">
        <f t="shared" si="129"/>
        <v/>
      </c>
      <c r="AA63" s="1" t="str">
        <f t="shared" si="130"/>
        <v/>
      </c>
      <c r="AB63" s="1" t="str">
        <f t="shared" si="131"/>
        <v/>
      </c>
      <c r="AC63" s="1" t="str">
        <f t="shared" si="132"/>
        <v/>
      </c>
      <c r="AD63" s="1" t="str">
        <f t="shared" si="133"/>
        <v/>
      </c>
      <c r="AE63" s="1" t="str">
        <f t="shared" si="134"/>
        <v/>
      </c>
      <c r="AF63" s="1" t="str">
        <f t="shared" si="135"/>
        <v/>
      </c>
      <c r="AG63" s="1" t="str">
        <f t="shared" si="136"/>
        <v/>
      </c>
      <c r="AH63" s="1" t="str">
        <f t="shared" si="137"/>
        <v/>
      </c>
      <c r="AI63" s="1" t="str">
        <f t="shared" si="138"/>
        <v/>
      </c>
      <c r="AJ63" s="1" t="str">
        <f t="shared" si="139"/>
        <v/>
      </c>
      <c r="AK63" s="1" t="str">
        <f t="shared" si="140"/>
        <v/>
      </c>
      <c r="AL63" s="1" t="str">
        <f t="shared" si="141"/>
        <v/>
      </c>
      <c r="AM63" s="1" t="str">
        <f t="shared" si="142"/>
        <v/>
      </c>
      <c r="AN63" s="1" t="str">
        <f t="shared" si="143"/>
        <v/>
      </c>
      <c r="AO63" s="1" t="str">
        <f t="shared" si="144"/>
        <v/>
      </c>
      <c r="AP63" s="1" t="str">
        <f t="shared" si="145"/>
        <v>Table 1076: allowed revenue,</v>
      </c>
      <c r="AQ63" s="1" t="str">
        <f t="shared" si="146"/>
        <v/>
      </c>
      <c r="AU63" s="1" t="str">
        <f t="shared" si="147"/>
        <v>Table 1076: allowed revenue,</v>
      </c>
      <c r="AV63" s="1" t="str">
        <f t="shared" si="148"/>
        <v/>
      </c>
      <c r="AW63" s="1" t="str">
        <f t="shared" si="149"/>
        <v>Gone up mainly due to Table 1076: allowed revenue,</v>
      </c>
      <c r="AX63" s="1" t="str">
        <f t="shared" si="150"/>
        <v>No factors contributing to greater than 2% downward change.</v>
      </c>
      <c r="AY63" s="1" t="str">
        <f t="shared" si="151"/>
        <v>Gone up mainly due to Table 1076: allowed revenue,</v>
      </c>
      <c r="AZ63" s="1" t="str">
        <f t="shared" si="152"/>
        <v xml:space="preserve">Gone down mainly due to </v>
      </c>
    </row>
    <row r="65" spans="2:52" x14ac:dyDescent="0.25">
      <c r="B65" s="1" t="str">
        <f t="shared" si="106"/>
        <v>NHH UMS category A</v>
      </c>
      <c r="D65" s="1" t="str">
        <f t="shared" si="107"/>
        <v/>
      </c>
      <c r="E65" s="1" t="str">
        <f t="shared" si="108"/>
        <v/>
      </c>
      <c r="F65" s="1" t="str">
        <f t="shared" si="109"/>
        <v/>
      </c>
      <c r="G65" s="1" t="str">
        <f t="shared" si="110"/>
        <v/>
      </c>
      <c r="H65" s="1" t="str">
        <f t="shared" si="111"/>
        <v/>
      </c>
      <c r="I65" s="1" t="str">
        <f t="shared" si="112"/>
        <v/>
      </c>
      <c r="J65" s="1" t="str">
        <f t="shared" si="113"/>
        <v/>
      </c>
      <c r="K65" s="1" t="str">
        <f t="shared" si="114"/>
        <v/>
      </c>
      <c r="L65" s="1" t="str">
        <f t="shared" si="115"/>
        <v/>
      </c>
      <c r="M65" s="1" t="str">
        <f t="shared" si="116"/>
        <v/>
      </c>
      <c r="N65" s="1" t="str">
        <f t="shared" si="117"/>
        <v/>
      </c>
      <c r="O65" s="1" t="str">
        <f t="shared" si="118"/>
        <v/>
      </c>
      <c r="P65" s="1" t="str">
        <f t="shared" si="119"/>
        <v/>
      </c>
      <c r="Q65" s="1" t="str">
        <f t="shared" si="120"/>
        <v>Table 1022 - 1028: service model inputs,</v>
      </c>
      <c r="R65" s="1" t="str">
        <f t="shared" si="121"/>
        <v/>
      </c>
      <c r="S65" s="1" t="str">
        <f t="shared" si="122"/>
        <v/>
      </c>
      <c r="T65" s="1" t="str">
        <f t="shared" si="123"/>
        <v/>
      </c>
      <c r="U65" s="1" t="str">
        <f t="shared" si="124"/>
        <v/>
      </c>
      <c r="V65" s="1" t="str">
        <f t="shared" si="125"/>
        <v/>
      </c>
      <c r="W65" s="1" t="str">
        <f t="shared" si="126"/>
        <v/>
      </c>
      <c r="X65" s="1" t="str">
        <f t="shared" si="127"/>
        <v>Table 1041: load characteristics (Coincidence Factor),</v>
      </c>
      <c r="Y65" s="1" t="str">
        <f t="shared" si="128"/>
        <v/>
      </c>
      <c r="Z65" s="1" t="str">
        <f t="shared" si="129"/>
        <v/>
      </c>
      <c r="AA65" s="1" t="str">
        <f t="shared" si="130"/>
        <v/>
      </c>
      <c r="AB65" s="1" t="str">
        <f t="shared" si="131"/>
        <v/>
      </c>
      <c r="AC65" s="1" t="str">
        <f t="shared" si="132"/>
        <v/>
      </c>
      <c r="AD65" s="1" t="str">
        <f t="shared" si="133"/>
        <v/>
      </c>
      <c r="AE65" s="1" t="str">
        <f t="shared" si="134"/>
        <v/>
      </c>
      <c r="AF65" s="1" t="str">
        <f t="shared" si="135"/>
        <v/>
      </c>
      <c r="AG65" s="1" t="str">
        <f t="shared" si="136"/>
        <v/>
      </c>
      <c r="AH65" s="1" t="str">
        <f t="shared" si="137"/>
        <v/>
      </c>
      <c r="AI65" s="1" t="str">
        <f t="shared" si="138"/>
        <v/>
      </c>
      <c r="AJ65" s="1" t="str">
        <f t="shared" si="139"/>
        <v/>
      </c>
      <c r="AK65" s="1" t="str">
        <f t="shared" si="140"/>
        <v/>
      </c>
      <c r="AL65" s="1" t="str">
        <f t="shared" si="141"/>
        <v/>
      </c>
      <c r="AM65" s="1" t="str">
        <f t="shared" si="142"/>
        <v/>
      </c>
      <c r="AN65" s="1" t="str">
        <f t="shared" si="143"/>
        <v/>
      </c>
      <c r="AO65" s="1" t="str">
        <f t="shared" si="144"/>
        <v/>
      </c>
      <c r="AP65" s="1" t="str">
        <f t="shared" si="145"/>
        <v>Table 1076: allowed revenue,</v>
      </c>
      <c r="AQ65" s="1" t="str">
        <f t="shared" si="146"/>
        <v/>
      </c>
      <c r="AU65" s="1" t="str">
        <f t="shared" si="147"/>
        <v>Table 1041: load characteristics (Coincidence Factor),Table 1076: allowed revenue,</v>
      </c>
      <c r="AV65" s="1" t="str">
        <f t="shared" si="148"/>
        <v>Table 1022 - 1028: service model inputs,</v>
      </c>
      <c r="AW65" s="1" t="str">
        <f t="shared" si="149"/>
        <v>Gone up mainly due to Table 1041: load characteristics (Coincidence Factor),Table 1076: allowed revenue,</v>
      </c>
      <c r="AX65" s="1" t="str">
        <f t="shared" si="150"/>
        <v>Gone down mainly due to Table 1022 - 1028: service model inputs,</v>
      </c>
      <c r="AY65" s="1" t="str">
        <f t="shared" si="151"/>
        <v>Gone up mainly due to Table 1041: load characteristics (Coincidence Factor),Table 1076: allowed revenue,</v>
      </c>
      <c r="AZ65" s="1" t="str">
        <f t="shared" si="152"/>
        <v>Gone down mainly due to Table 1022 - 1028: service model inputs,</v>
      </c>
    </row>
    <row r="66" spans="2:52" x14ac:dyDescent="0.25">
      <c r="B66" s="1" t="str">
        <f t="shared" si="106"/>
        <v>NHH UMS category B</v>
      </c>
      <c r="D66" s="1" t="str">
        <f t="shared" si="107"/>
        <v/>
      </c>
      <c r="E66" s="1" t="str">
        <f t="shared" si="108"/>
        <v/>
      </c>
      <c r="F66" s="1" t="str">
        <f t="shared" si="109"/>
        <v/>
      </c>
      <c r="G66" s="1" t="str">
        <f t="shared" si="110"/>
        <v/>
      </c>
      <c r="H66" s="1" t="str">
        <f t="shared" si="111"/>
        <v/>
      </c>
      <c r="I66" s="1" t="str">
        <f t="shared" si="112"/>
        <v/>
      </c>
      <c r="J66" s="1" t="str">
        <f t="shared" si="113"/>
        <v/>
      </c>
      <c r="K66" s="1" t="str">
        <f t="shared" si="114"/>
        <v/>
      </c>
      <c r="L66" s="1" t="str">
        <f t="shared" si="115"/>
        <v/>
      </c>
      <c r="M66" s="1" t="str">
        <f t="shared" si="116"/>
        <v/>
      </c>
      <c r="N66" s="1" t="str">
        <f t="shared" si="117"/>
        <v/>
      </c>
      <c r="O66" s="1" t="str">
        <f t="shared" si="118"/>
        <v/>
      </c>
      <c r="P66" s="1" t="str">
        <f t="shared" si="119"/>
        <v/>
      </c>
      <c r="Q66" s="1" t="str">
        <f t="shared" si="120"/>
        <v>Table 1022 - 1028: service model inputs,</v>
      </c>
      <c r="R66" s="1" t="str">
        <f t="shared" si="121"/>
        <v/>
      </c>
      <c r="S66" s="1" t="str">
        <f t="shared" si="122"/>
        <v/>
      </c>
      <c r="T66" s="1" t="str">
        <f t="shared" si="123"/>
        <v/>
      </c>
      <c r="U66" s="1" t="str">
        <f t="shared" si="124"/>
        <v/>
      </c>
      <c r="V66" s="1" t="str">
        <f t="shared" si="125"/>
        <v/>
      </c>
      <c r="W66" s="1" t="str">
        <f t="shared" si="126"/>
        <v/>
      </c>
      <c r="X66" s="1" t="str">
        <f t="shared" si="127"/>
        <v>Table 1041: load characteristics (Coincidence Factor),</v>
      </c>
      <c r="Y66" s="1" t="str">
        <f t="shared" si="128"/>
        <v/>
      </c>
      <c r="Z66" s="1" t="str">
        <f t="shared" si="129"/>
        <v/>
      </c>
      <c r="AA66" s="1" t="str">
        <f t="shared" si="130"/>
        <v/>
      </c>
      <c r="AB66" s="1" t="str">
        <f t="shared" si="131"/>
        <v/>
      </c>
      <c r="AC66" s="1" t="str">
        <f t="shared" si="132"/>
        <v/>
      </c>
      <c r="AD66" s="1" t="str">
        <f t="shared" si="133"/>
        <v/>
      </c>
      <c r="AE66" s="1" t="str">
        <f t="shared" si="134"/>
        <v/>
      </c>
      <c r="AF66" s="1" t="str">
        <f t="shared" si="135"/>
        <v/>
      </c>
      <c r="AG66" s="1" t="str">
        <f t="shared" si="136"/>
        <v/>
      </c>
      <c r="AH66" s="1" t="str">
        <f t="shared" si="137"/>
        <v/>
      </c>
      <c r="AI66" s="1" t="str">
        <f t="shared" si="138"/>
        <v/>
      </c>
      <c r="AJ66" s="1" t="str">
        <f t="shared" si="139"/>
        <v/>
      </c>
      <c r="AK66" s="1" t="str">
        <f t="shared" si="140"/>
        <v/>
      </c>
      <c r="AL66" s="1" t="str">
        <f t="shared" si="141"/>
        <v/>
      </c>
      <c r="AM66" s="1" t="str">
        <f t="shared" si="142"/>
        <v/>
      </c>
      <c r="AN66" s="1" t="str">
        <f t="shared" si="143"/>
        <v/>
      </c>
      <c r="AO66" s="1" t="str">
        <f t="shared" si="144"/>
        <v/>
      </c>
      <c r="AP66" s="1" t="str">
        <f t="shared" si="145"/>
        <v>Table 1076: allowed revenue,</v>
      </c>
      <c r="AQ66" s="1" t="str">
        <f t="shared" si="146"/>
        <v/>
      </c>
      <c r="AU66" s="1" t="str">
        <f t="shared" si="147"/>
        <v>Table 1041: load characteristics (Coincidence Factor),Table 1076: allowed revenue,</v>
      </c>
      <c r="AV66" s="1" t="str">
        <f t="shared" si="148"/>
        <v>Table 1022 - 1028: service model inputs,</v>
      </c>
      <c r="AW66" s="1" t="str">
        <f t="shared" si="149"/>
        <v>Gone up mainly due to Table 1041: load characteristics (Coincidence Factor),Table 1076: allowed revenue,</v>
      </c>
      <c r="AX66" s="1" t="str">
        <f t="shared" si="150"/>
        <v>Gone down mainly due to Table 1022 - 1028: service model inputs,</v>
      </c>
      <c r="AY66" s="1" t="str">
        <f t="shared" si="151"/>
        <v>Gone up mainly due to Table 1041: load characteristics (Coincidence Factor),Table 1076: allowed revenue,</v>
      </c>
      <c r="AZ66" s="1" t="str">
        <f t="shared" si="152"/>
        <v>Gone down mainly due to Table 1022 - 1028: service model inputs,</v>
      </c>
    </row>
    <row r="67" spans="2:52" x14ac:dyDescent="0.25">
      <c r="B67" s="1" t="str">
        <f t="shared" si="106"/>
        <v>NHH UMS category C</v>
      </c>
      <c r="D67" s="1" t="str">
        <f t="shared" si="107"/>
        <v/>
      </c>
      <c r="E67" s="1" t="str">
        <f t="shared" si="108"/>
        <v/>
      </c>
      <c r="F67" s="1" t="str">
        <f t="shared" si="109"/>
        <v/>
      </c>
      <c r="G67" s="1" t="str">
        <f t="shared" si="110"/>
        <v/>
      </c>
      <c r="H67" s="1" t="str">
        <f t="shared" si="111"/>
        <v/>
      </c>
      <c r="I67" s="1" t="str">
        <f t="shared" si="112"/>
        <v/>
      </c>
      <c r="J67" s="1" t="str">
        <f t="shared" si="113"/>
        <v/>
      </c>
      <c r="K67" s="1" t="str">
        <f t="shared" si="114"/>
        <v/>
      </c>
      <c r="L67" s="1" t="str">
        <f t="shared" si="115"/>
        <v/>
      </c>
      <c r="M67" s="1" t="str">
        <f t="shared" si="116"/>
        <v/>
      </c>
      <c r="N67" s="1" t="str">
        <f t="shared" si="117"/>
        <v/>
      </c>
      <c r="O67" s="1" t="str">
        <f t="shared" si="118"/>
        <v/>
      </c>
      <c r="P67" s="1" t="str">
        <f t="shared" si="119"/>
        <v/>
      </c>
      <c r="Q67" s="1" t="str">
        <f t="shared" si="120"/>
        <v/>
      </c>
      <c r="R67" s="1" t="str">
        <f t="shared" si="121"/>
        <v/>
      </c>
      <c r="S67" s="1" t="str">
        <f t="shared" si="122"/>
        <v/>
      </c>
      <c r="T67" s="1" t="str">
        <f t="shared" si="123"/>
        <v/>
      </c>
      <c r="U67" s="1" t="str">
        <f t="shared" si="124"/>
        <v/>
      </c>
      <c r="V67" s="1" t="str">
        <f t="shared" si="125"/>
        <v/>
      </c>
      <c r="W67" s="1" t="str">
        <f t="shared" si="126"/>
        <v/>
      </c>
      <c r="X67" s="1" t="str">
        <f t="shared" si="127"/>
        <v>Table 1041: load characteristics (Coincidence Factor),</v>
      </c>
      <c r="Y67" s="1" t="str">
        <f t="shared" si="128"/>
        <v/>
      </c>
      <c r="Z67" s="1" t="str">
        <f t="shared" si="129"/>
        <v/>
      </c>
      <c r="AA67" s="1" t="str">
        <f t="shared" si="130"/>
        <v/>
      </c>
      <c r="AB67" s="1" t="str">
        <f t="shared" si="131"/>
        <v/>
      </c>
      <c r="AC67" s="1" t="str">
        <f t="shared" si="132"/>
        <v/>
      </c>
      <c r="AD67" s="1" t="str">
        <f t="shared" si="133"/>
        <v/>
      </c>
      <c r="AE67" s="1" t="str">
        <f t="shared" si="134"/>
        <v/>
      </c>
      <c r="AF67" s="1" t="str">
        <f t="shared" si="135"/>
        <v/>
      </c>
      <c r="AG67" s="1" t="str">
        <f t="shared" si="136"/>
        <v/>
      </c>
      <c r="AH67" s="1" t="str">
        <f t="shared" si="137"/>
        <v/>
      </c>
      <c r="AI67" s="1" t="str">
        <f t="shared" si="138"/>
        <v/>
      </c>
      <c r="AJ67" s="1" t="str">
        <f t="shared" si="139"/>
        <v/>
      </c>
      <c r="AK67" s="1" t="str">
        <f t="shared" si="140"/>
        <v/>
      </c>
      <c r="AL67" s="1" t="str">
        <f t="shared" si="141"/>
        <v/>
      </c>
      <c r="AM67" s="1" t="str">
        <f t="shared" si="142"/>
        <v/>
      </c>
      <c r="AN67" s="1" t="str">
        <f t="shared" si="143"/>
        <v/>
      </c>
      <c r="AO67" s="1" t="str">
        <f t="shared" si="144"/>
        <v/>
      </c>
      <c r="AP67" s="1" t="str">
        <f t="shared" si="145"/>
        <v>Table 1076: allowed revenue,</v>
      </c>
      <c r="AQ67" s="1" t="str">
        <f t="shared" si="146"/>
        <v/>
      </c>
      <c r="AU67" s="1" t="str">
        <f t="shared" si="147"/>
        <v>Table 1041: load characteristics (Coincidence Factor),Table 1076: allowed revenue,</v>
      </c>
      <c r="AV67" s="1" t="str">
        <f t="shared" si="148"/>
        <v/>
      </c>
      <c r="AW67" s="1" t="str">
        <f t="shared" si="149"/>
        <v>Gone up mainly due to Table 1041: load characteristics (Coincidence Factor),Table 1076: allowed revenue,</v>
      </c>
      <c r="AX67" s="1" t="str">
        <f t="shared" si="150"/>
        <v>No factors contributing to greater than 2% downward change.</v>
      </c>
      <c r="AY67" s="1" t="str">
        <f t="shared" si="151"/>
        <v>Gone up mainly due to Table 1041: load characteristics (Coincidence Factor),Table 1076: allowed revenue,</v>
      </c>
      <c r="AZ67" s="1" t="str">
        <f t="shared" si="152"/>
        <v xml:space="preserve">Gone down mainly due to </v>
      </c>
    </row>
    <row r="68" spans="2:52" x14ac:dyDescent="0.25">
      <c r="B68" s="1" t="str">
        <f t="shared" si="106"/>
        <v>NHH UMS category D</v>
      </c>
      <c r="D68" s="1" t="str">
        <f t="shared" si="107"/>
        <v/>
      </c>
      <c r="E68" s="1" t="str">
        <f t="shared" si="108"/>
        <v/>
      </c>
      <c r="F68" s="1" t="str">
        <f t="shared" si="109"/>
        <v/>
      </c>
      <c r="G68" s="1" t="str">
        <f t="shared" si="110"/>
        <v/>
      </c>
      <c r="H68" s="1" t="str">
        <f t="shared" si="111"/>
        <v/>
      </c>
      <c r="I68" s="1" t="str">
        <f t="shared" si="112"/>
        <v/>
      </c>
      <c r="J68" s="1" t="str">
        <f t="shared" si="113"/>
        <v/>
      </c>
      <c r="K68" s="1" t="str">
        <f t="shared" si="114"/>
        <v/>
      </c>
      <c r="L68" s="1" t="str">
        <f t="shared" si="115"/>
        <v/>
      </c>
      <c r="M68" s="1" t="str">
        <f t="shared" si="116"/>
        <v/>
      </c>
      <c r="N68" s="1" t="e">
        <f t="shared" si="117"/>
        <v>#VALUE!</v>
      </c>
      <c r="O68" s="1" t="e">
        <f t="shared" si="118"/>
        <v>#VALUE!</v>
      </c>
      <c r="P68" s="1" t="str">
        <f t="shared" si="119"/>
        <v/>
      </c>
      <c r="Q68" s="1" t="str">
        <f t="shared" si="120"/>
        <v/>
      </c>
      <c r="R68" s="1" t="str">
        <f t="shared" si="121"/>
        <v/>
      </c>
      <c r="S68" s="1" t="str">
        <f t="shared" si="122"/>
        <v/>
      </c>
      <c r="T68" s="1" t="str">
        <f t="shared" si="123"/>
        <v/>
      </c>
      <c r="U68" s="1" t="str">
        <f t="shared" si="124"/>
        <v/>
      </c>
      <c r="V68" s="1" t="str">
        <f t="shared" si="125"/>
        <v/>
      </c>
      <c r="W68" s="1" t="str">
        <f t="shared" si="126"/>
        <v/>
      </c>
      <c r="X68" s="1" t="str">
        <f t="shared" si="127"/>
        <v/>
      </c>
      <c r="Y68" s="1" t="str">
        <f t="shared" si="128"/>
        <v/>
      </c>
      <c r="Z68" s="1" t="str">
        <f t="shared" si="129"/>
        <v/>
      </c>
      <c r="AA68" s="1" t="str">
        <f t="shared" si="130"/>
        <v/>
      </c>
      <c r="AB68" s="1" t="str">
        <f t="shared" si="131"/>
        <v/>
      </c>
      <c r="AC68" s="1" t="str">
        <f t="shared" si="132"/>
        <v/>
      </c>
      <c r="AD68" s="1" t="str">
        <f t="shared" si="133"/>
        <v/>
      </c>
      <c r="AE68" s="1" t="str">
        <f t="shared" si="134"/>
        <v/>
      </c>
      <c r="AF68" s="1" t="str">
        <f t="shared" si="135"/>
        <v/>
      </c>
      <c r="AG68" s="1" t="str">
        <f t="shared" si="136"/>
        <v/>
      </c>
      <c r="AH68" s="1" t="str">
        <f t="shared" si="137"/>
        <v/>
      </c>
      <c r="AI68" s="1" t="str">
        <f t="shared" si="138"/>
        <v/>
      </c>
      <c r="AJ68" s="1" t="str">
        <f t="shared" si="139"/>
        <v/>
      </c>
      <c r="AK68" s="1" t="str">
        <f t="shared" si="140"/>
        <v/>
      </c>
      <c r="AL68" s="1" t="str">
        <f t="shared" si="141"/>
        <v/>
      </c>
      <c r="AM68" s="1" t="str">
        <f t="shared" si="142"/>
        <v/>
      </c>
      <c r="AN68" s="1" t="str">
        <f t="shared" si="143"/>
        <v/>
      </c>
      <c r="AO68" s="1" t="str">
        <f t="shared" si="144"/>
        <v/>
      </c>
      <c r="AP68" s="1" t="str">
        <f t="shared" si="145"/>
        <v/>
      </c>
      <c r="AQ68" s="1" t="str">
        <f t="shared" si="146"/>
        <v/>
      </c>
      <c r="AU68" s="1" t="e">
        <f t="shared" si="147"/>
        <v>#VALUE!</v>
      </c>
      <c r="AV68" s="1" t="e">
        <f t="shared" si="148"/>
        <v>#VALUE!</v>
      </c>
      <c r="AW68" s="1" t="e">
        <f t="shared" si="149"/>
        <v>#VALUE!</v>
      </c>
      <c r="AX68" s="1" t="e">
        <f t="shared" si="150"/>
        <v>#VALUE!</v>
      </c>
      <c r="AY68" s="1" t="e">
        <f t="shared" si="151"/>
        <v>#VALUE!</v>
      </c>
      <c r="AZ68" s="1" t="e">
        <f t="shared" si="152"/>
        <v>#VALUE!</v>
      </c>
    </row>
    <row r="69" spans="2:52" x14ac:dyDescent="0.25">
      <c r="B69" s="1" t="str">
        <f t="shared" si="106"/>
        <v>LV UMS (Pseudo HH Metered)</v>
      </c>
      <c r="D69" s="1" t="str">
        <f t="shared" si="107"/>
        <v/>
      </c>
      <c r="E69" s="1" t="str">
        <f t="shared" si="108"/>
        <v/>
      </c>
      <c r="F69" s="1" t="str">
        <f t="shared" si="109"/>
        <v/>
      </c>
      <c r="G69" s="1" t="str">
        <f t="shared" si="110"/>
        <v/>
      </c>
      <c r="H69" s="1" t="str">
        <f t="shared" si="111"/>
        <v/>
      </c>
      <c r="I69" s="1" t="str">
        <f t="shared" si="112"/>
        <v/>
      </c>
      <c r="J69" s="1" t="str">
        <f t="shared" si="113"/>
        <v/>
      </c>
      <c r="K69" s="1" t="str">
        <f t="shared" si="114"/>
        <v/>
      </c>
      <c r="L69" s="1" t="str">
        <f t="shared" si="115"/>
        <v/>
      </c>
      <c r="M69" s="1" t="str">
        <f t="shared" si="116"/>
        <v/>
      </c>
      <c r="N69" s="1" t="str">
        <f t="shared" si="117"/>
        <v/>
      </c>
      <c r="O69" s="1" t="str">
        <f t="shared" si="118"/>
        <v/>
      </c>
      <c r="P69" s="1" t="str">
        <f t="shared" si="119"/>
        <v/>
      </c>
      <c r="Q69" s="1" t="str">
        <f t="shared" si="120"/>
        <v>Table 1022 - 1028: service model inputs,</v>
      </c>
      <c r="R69" s="1" t="str">
        <f t="shared" si="121"/>
        <v/>
      </c>
      <c r="S69" s="1" t="str">
        <f t="shared" si="122"/>
        <v/>
      </c>
      <c r="T69" s="1" t="str">
        <f t="shared" si="123"/>
        <v/>
      </c>
      <c r="U69" s="1" t="str">
        <f t="shared" si="124"/>
        <v/>
      </c>
      <c r="V69" s="1" t="str">
        <f t="shared" si="125"/>
        <v/>
      </c>
      <c r="W69" s="1" t="str">
        <f t="shared" si="126"/>
        <v/>
      </c>
      <c r="X69" s="1" t="str">
        <f t="shared" si="127"/>
        <v>Table 1041: load characteristics (Coincidence Factor),</v>
      </c>
      <c r="Y69" s="1" t="str">
        <f t="shared" si="128"/>
        <v/>
      </c>
      <c r="Z69" s="1" t="str">
        <f t="shared" si="129"/>
        <v/>
      </c>
      <c r="AA69" s="1" t="str">
        <f t="shared" si="130"/>
        <v/>
      </c>
      <c r="AB69" s="1" t="str">
        <f t="shared" si="131"/>
        <v/>
      </c>
      <c r="AC69" s="1" t="str">
        <f t="shared" si="132"/>
        <v/>
      </c>
      <c r="AD69" s="1" t="str">
        <f t="shared" si="133"/>
        <v/>
      </c>
      <c r="AE69" s="1" t="str">
        <f t="shared" si="134"/>
        <v/>
      </c>
      <c r="AF69" s="1" t="str">
        <f t="shared" si="135"/>
        <v/>
      </c>
      <c r="AG69" s="1" t="str">
        <f t="shared" si="136"/>
        <v/>
      </c>
      <c r="AH69" s="1" t="str">
        <f t="shared" si="137"/>
        <v/>
      </c>
      <c r="AI69" s="1" t="str">
        <f t="shared" si="138"/>
        <v/>
      </c>
      <c r="AJ69" s="1" t="str">
        <f t="shared" si="139"/>
        <v/>
      </c>
      <c r="AK69" s="1" t="str">
        <f t="shared" si="140"/>
        <v/>
      </c>
      <c r="AL69" s="1" t="str">
        <f t="shared" si="141"/>
        <v/>
      </c>
      <c r="AM69" s="1" t="str">
        <f t="shared" si="142"/>
        <v/>
      </c>
      <c r="AN69" s="1" t="str">
        <f t="shared" si="143"/>
        <v/>
      </c>
      <c r="AO69" s="1" t="str">
        <f t="shared" si="144"/>
        <v/>
      </c>
      <c r="AP69" s="1" t="str">
        <f t="shared" si="145"/>
        <v>Table 1076: allowed revenue,</v>
      </c>
      <c r="AQ69" s="1" t="str">
        <f t="shared" si="146"/>
        <v/>
      </c>
      <c r="AU69" s="1" t="str">
        <f t="shared" si="147"/>
        <v>Table 1041: load characteristics (Coincidence Factor),Table 1076: allowed revenue,</v>
      </c>
      <c r="AV69" s="1" t="str">
        <f t="shared" si="148"/>
        <v>Table 1022 - 1028: service model inputs,</v>
      </c>
      <c r="AW69" s="1" t="str">
        <f t="shared" si="149"/>
        <v>Gone up mainly due to Table 1041: load characteristics (Coincidence Factor),Table 1076: allowed revenue,</v>
      </c>
      <c r="AX69" s="1" t="str">
        <f t="shared" si="150"/>
        <v>Gone down mainly due to Table 1022 - 1028: service model inputs,</v>
      </c>
      <c r="AY69" s="1" t="str">
        <f t="shared" si="151"/>
        <v>Gone up mainly due to Table 1041: load characteristics (Coincidence Factor),Table 1076: allowed revenue,</v>
      </c>
      <c r="AZ69" s="1" t="str">
        <f t="shared" si="152"/>
        <v>Gone down mainly due to Table 1022 - 1028: service model inputs,</v>
      </c>
    </row>
  </sheetData>
  <mergeCells count="61"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  <mergeCell ref="Z4:AA4"/>
    <mergeCell ref="AB4:AC4"/>
    <mergeCell ref="AD4:AE4"/>
    <mergeCell ref="AF4:AG4"/>
    <mergeCell ref="AH4:AI4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AL50:AM50"/>
    <mergeCell ref="Z50:AA50"/>
    <mergeCell ref="AB50:AC50"/>
    <mergeCell ref="AD50:AE50"/>
    <mergeCell ref="AF50:AG50"/>
    <mergeCell ref="AH50:AI50"/>
    <mergeCell ref="AJ50:AK50"/>
    <mergeCell ref="D4:E4"/>
    <mergeCell ref="D50:E50"/>
    <mergeCell ref="F4:G4"/>
    <mergeCell ref="F50:G50"/>
    <mergeCell ref="D27:E27"/>
    <mergeCell ref="F27:G27"/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L8" activePane="bottomRight" state="frozen"/>
      <selection pane="topRight" activeCell="C1" sqref="C1"/>
      <selection pane="bottomLeft" activeCell="A6" sqref="A6"/>
      <selection pane="bottomRight" activeCell="Q14" sqref="Q14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88</v>
      </c>
    </row>
    <row r="4" spans="1:17" ht="45.75" customHeight="1" x14ac:dyDescent="0.2">
      <c r="B4" s="69" t="s">
        <v>79</v>
      </c>
      <c r="C4" s="70"/>
      <c r="D4" s="70"/>
      <c r="E4" s="70"/>
      <c r="F4" s="70"/>
      <c r="G4" s="70"/>
      <c r="H4" s="70"/>
      <c r="I4" s="70"/>
      <c r="J4" s="70"/>
      <c r="K4" s="70"/>
      <c r="L4" s="71"/>
      <c r="M4" s="72" t="s">
        <v>36</v>
      </c>
      <c r="N4" s="73"/>
      <c r="O4" s="74"/>
      <c r="P4" s="74"/>
      <c r="Q4" s="75"/>
    </row>
    <row r="5" spans="1:17" ht="45.75" customHeight="1" x14ac:dyDescent="0.2">
      <c r="A5" s="43"/>
      <c r="B5" s="51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</row>
    <row r="6" spans="1:17" ht="28.5" x14ac:dyDescent="0.2">
      <c r="A6" s="43"/>
      <c r="B6" s="44" t="s">
        <v>14</v>
      </c>
      <c r="C6" s="45"/>
      <c r="D6" s="46">
        <f>VLOOKUP($B6,[1]Tariffs!$A$15:$I$42,3,FALSE)</f>
        <v>1</v>
      </c>
      <c r="E6" s="47">
        <f>VLOOKUP($B6,[2]Tariffs!$A$1:$I$65536,4,FALSE)</f>
        <v>3.456</v>
      </c>
      <c r="F6" s="47">
        <f>VLOOKUP($B6,[2]Tariffs!$A$1:$I$65536,5,FALSE)</f>
        <v>0</v>
      </c>
      <c r="G6" s="47">
        <f>VLOOKUP($B6,[2]Tariffs!$A$1:$I$65536,6,FALSE)</f>
        <v>0</v>
      </c>
      <c r="H6" s="47">
        <f>VLOOKUP($B6,[2]Tariffs!$A$1:$I$65536,7,FALSE)</f>
        <v>4.32</v>
      </c>
      <c r="I6" s="47">
        <f>VLOOKUP($B6,[2]Tariffs!$A$1:$I$65536,8,FALSE)</f>
        <v>0</v>
      </c>
      <c r="J6" s="47">
        <f>VLOOKUP($B6,[2]Tariffs!$A$1:$I$65536,9,FALSE)</f>
        <v>0</v>
      </c>
      <c r="K6" s="47">
        <f>I6</f>
        <v>0</v>
      </c>
      <c r="L6" s="52"/>
      <c r="M6" s="50">
        <f>VLOOKUP(B6,[2]Summary!$A$1:$I$65536,9,FALSE)</f>
        <v>3.8926510803954222</v>
      </c>
      <c r="N6" s="50">
        <f>VLOOKUP(B6,[3]Summary!$A$1:$I$65536,9,FALSE)</f>
        <v>3.7718472435216999</v>
      </c>
      <c r="O6" s="53">
        <f>M6/N6-1</f>
        <v>3.2027764931681135E-2</v>
      </c>
      <c r="P6" s="54">
        <f>VLOOKUP(B6,[2]Summary!$A$1:$IJ$65536,10,FALSE)</f>
        <v>140.56835077584418</v>
      </c>
      <c r="Q6" s="55" t="str">
        <f>'Detailed Breakdown'!AW52&amp;" and "&amp;'Detailed Breakdown'!AX52</f>
        <v>Gone up mainly due to Table 1076: allowed revenue, and No factors contributing to greater than 2% downward change.</v>
      </c>
    </row>
    <row r="7" spans="1:17" ht="42.75" x14ac:dyDescent="0.2">
      <c r="A7" s="43"/>
      <c r="B7" s="44" t="s">
        <v>15</v>
      </c>
      <c r="C7" s="45"/>
      <c r="D7" s="46">
        <f>VLOOKUP($B7,[1]Tariffs!$A$15:$I$42,3,FALSE)</f>
        <v>2</v>
      </c>
      <c r="E7" s="47">
        <f>VLOOKUP($B7,[2]Tariffs!$A$1:$I$65536,4,FALSE)</f>
        <v>4.0789999999999997</v>
      </c>
      <c r="F7" s="47">
        <f>VLOOKUP($B7,[2]Tariffs!$A$1:$I$65536,5,FALSE)</f>
        <v>0.23</v>
      </c>
      <c r="G7" s="47">
        <f>VLOOKUP($B7,[2]Tariffs!$A$1:$I$65536,6,FALSE)</f>
        <v>0</v>
      </c>
      <c r="H7" s="47">
        <f>VLOOKUP($B7,[2]Tariffs!$A$1:$I$65536,7,FALSE)</f>
        <v>4.32</v>
      </c>
      <c r="I7" s="47">
        <f>VLOOKUP($B7,[2]Tariffs!$A$1:$I$65536,8,FALSE)</f>
        <v>0</v>
      </c>
      <c r="J7" s="47">
        <f>VLOOKUP($B7,[2]Tariffs!$A$1:$I$65536,9,FALSE)</f>
        <v>0</v>
      </c>
      <c r="K7" s="47">
        <f t="shared" ref="K7:K31" si="0">I7</f>
        <v>0</v>
      </c>
      <c r="L7" s="52"/>
      <c r="M7" s="50">
        <f>VLOOKUP(B7,[2]Summary!$A$1:$I$65536,9,FALSE)</f>
        <v>2.3680788682435123</v>
      </c>
      <c r="N7" s="50">
        <f>VLOOKUP(B7,[3]Summary!$A$1:$I$65536,9,FALSE)</f>
        <v>2.3580679753990279</v>
      </c>
      <c r="O7" s="56">
        <f>M7/N7-1</f>
        <v>4.2453792464529627E-3</v>
      </c>
      <c r="P7" s="54">
        <f>VLOOKUP(B7,[2]Summary!$A$1:$IJ$65536,10,FALSE)</f>
        <v>150.19835158948058</v>
      </c>
      <c r="Q7" s="55" t="str">
        <f>'Detailed Breakdown'!AW53&amp;" and "&amp;'Detailed Breakdown'!AX53</f>
        <v>Gone up mainly due to Table 1076: allowed revenue, and Gone down mainly due to Table 1041: load characteristics (Load Factor),Table 1041: load characteristics (Coincidence Factor),</v>
      </c>
    </row>
    <row r="8" spans="1:17" ht="42.75" x14ac:dyDescent="0.2">
      <c r="A8" s="43"/>
      <c r="B8" s="44" t="s">
        <v>16</v>
      </c>
      <c r="C8" s="45"/>
      <c r="D8" s="46">
        <f>VLOOKUP($B8,[1]Tariffs!$A$15:$I$42,3,FALSE)</f>
        <v>2</v>
      </c>
      <c r="E8" s="47">
        <f>VLOOKUP($B8,[2]Tariffs!$A$1:$I$65536,4,FALSE)</f>
        <v>0.17799999999999999</v>
      </c>
      <c r="F8" s="47">
        <f>VLOOKUP($B8,[2]Tariffs!$A$1:$I$65536,5,FALSE)</f>
        <v>0</v>
      </c>
      <c r="G8" s="47">
        <f>VLOOKUP($B8,[2]Tariffs!$A$1:$I$65536,6,FALSE)</f>
        <v>0</v>
      </c>
      <c r="H8" s="47">
        <f>VLOOKUP($B8,[2]Tariffs!$A$1:$I$65536,7,FALSE)</f>
        <v>0</v>
      </c>
      <c r="I8" s="47">
        <f>VLOOKUP($B8,[2]Tariffs!$A$1:$I$65536,8,FALSE)</f>
        <v>0</v>
      </c>
      <c r="J8" s="47">
        <f>VLOOKUP($B8,[2]Tariffs!$A$1:$I$65536,9,FALSE)</f>
        <v>0</v>
      </c>
      <c r="K8" s="47">
        <f t="shared" si="0"/>
        <v>0</v>
      </c>
      <c r="L8" s="52"/>
      <c r="M8" s="50">
        <f>VLOOKUP(B8,[2]Summary!$A$1:$I$65536,9,FALSE)</f>
        <v>0.17800000000000002</v>
      </c>
      <c r="N8" s="50">
        <f>VLOOKUP(B8,[3]Summary!$A$1:$I$65536,9,FALSE)</f>
        <v>0.215</v>
      </c>
      <c r="O8" s="56">
        <f t="shared" ref="O8:O31" si="1">M8/N8-1</f>
        <v>-0.17209302325581388</v>
      </c>
      <c r="P8" s="54" t="str">
        <f>VLOOKUP(B8,[2]Summary!$A$1:$IJ$65536,10,FALSE)</f>
        <v/>
      </c>
      <c r="Q8" s="55" t="str">
        <f>'Detailed Breakdown'!AW54&amp;" and "&amp;'Detailed Breakdown'!AX54</f>
        <v>No factors contributing to greater than 2% upward change. and Gone down mainly due to Table 1061/1062: TPR data,Table 1069: Peaking probabailities,</v>
      </c>
    </row>
    <row r="9" spans="1:17" ht="42.75" x14ac:dyDescent="0.2">
      <c r="A9" s="43"/>
      <c r="B9" s="44" t="s">
        <v>17</v>
      </c>
      <c r="C9" s="45"/>
      <c r="D9" s="46">
        <f>VLOOKUP($B9,[1]Tariffs!$A$15:$I$42,3,FALSE)</f>
        <v>3</v>
      </c>
      <c r="E9" s="47">
        <f>VLOOKUP($B9,[2]Tariffs!$A$1:$I$65536,4,FALSE)</f>
        <v>2.5329999999999999</v>
      </c>
      <c r="F9" s="47">
        <f>VLOOKUP($B9,[2]Tariffs!$A$1:$I$65536,5,FALSE)</f>
        <v>0</v>
      </c>
      <c r="G9" s="47">
        <f>VLOOKUP($B9,[2]Tariffs!$A$1:$I$65536,6,FALSE)</f>
        <v>0</v>
      </c>
      <c r="H9" s="47">
        <f>VLOOKUP($B9,[2]Tariffs!$A$1:$I$65536,7,FALSE)</f>
        <v>6.91</v>
      </c>
      <c r="I9" s="47">
        <f>VLOOKUP($B9,[2]Tariffs!$A$1:$I$65536,8,FALSE)</f>
        <v>0</v>
      </c>
      <c r="J9" s="47">
        <f>VLOOKUP($B9,[2]Tariffs!$A$1:$I$65536,9,FALSE)</f>
        <v>0</v>
      </c>
      <c r="K9" s="47">
        <f t="shared" si="0"/>
        <v>0</v>
      </c>
      <c r="L9" s="52"/>
      <c r="M9" s="50">
        <f>VLOOKUP(B9,[2]Summary!$A$1:$I$65536,9,FALSE)</f>
        <v>2.7552580394079289</v>
      </c>
      <c r="N9" s="50">
        <f>VLOOKUP(B9,[3]Summary!$A$1:$I$65536,9,FALSE)</f>
        <v>2.7605297458822631</v>
      </c>
      <c r="O9" s="56">
        <f t="shared" si="1"/>
        <v>-1.909672041099264E-3</v>
      </c>
      <c r="P9" s="54">
        <f>VLOOKUP(B9,[2]Summary!$A$1:$IJ$65536,10,FALSE)</f>
        <v>312.66243878532129</v>
      </c>
      <c r="Q9" s="55" t="str">
        <f>'Detailed Breakdown'!AW55&amp;" and "&amp;'Detailed Breakdown'!AX55</f>
        <v>Gone up mainly due to Table 1076: allowed revenue, and Gone down mainly due to Table 1041: load characteristics (Load Factor),Table 1041: load characteristics (Coincidence Factor),</v>
      </c>
    </row>
    <row r="10" spans="1:17" ht="28.5" x14ac:dyDescent="0.2">
      <c r="A10" s="43"/>
      <c r="B10" s="44" t="s">
        <v>18</v>
      </c>
      <c r="C10" s="45"/>
      <c r="D10" s="46">
        <f>VLOOKUP($B10,[1]Tariffs!$A$15:$I$42,3,FALSE)</f>
        <v>4</v>
      </c>
      <c r="E10" s="47">
        <f>VLOOKUP($B10,[2]Tariffs!$A$1:$I$65536,4,FALSE)</f>
        <v>2.992</v>
      </c>
      <c r="F10" s="47">
        <f>VLOOKUP($B10,[2]Tariffs!$A$1:$I$65536,5,FALSE)</f>
        <v>0.215</v>
      </c>
      <c r="G10" s="47">
        <f>VLOOKUP($B10,[2]Tariffs!$A$1:$I$65536,6,FALSE)</f>
        <v>0</v>
      </c>
      <c r="H10" s="47">
        <f>VLOOKUP($B10,[2]Tariffs!$A$1:$I$65536,7,FALSE)</f>
        <v>6.91</v>
      </c>
      <c r="I10" s="47">
        <f>VLOOKUP($B10,[2]Tariffs!$A$1:$I$65536,8,FALSE)</f>
        <v>0</v>
      </c>
      <c r="J10" s="47">
        <f>VLOOKUP($B10,[2]Tariffs!$A$1:$I$65536,9,FALSE)</f>
        <v>0</v>
      </c>
      <c r="K10" s="47">
        <f t="shared" si="0"/>
        <v>0</v>
      </c>
      <c r="L10" s="52"/>
      <c r="M10" s="50">
        <f>VLOOKUP(B10,[2]Summary!$A$1:$I$65536,9,FALSE)</f>
        <v>2.2167248900851471</v>
      </c>
      <c r="N10" s="50">
        <f>VLOOKUP(B10,[3]Summary!$A$1:$I$65536,9,FALSE)</f>
        <v>2.1249734804427773</v>
      </c>
      <c r="O10" s="56">
        <f t="shared" si="1"/>
        <v>4.3177672797710231E-2</v>
      </c>
      <c r="P10" s="54">
        <f>VLOOKUP(B10,[2]Summary!$A$1:$IJ$65536,10,FALSE)</f>
        <v>453.48444582882325</v>
      </c>
      <c r="Q10" s="55" t="str">
        <f>'Detailed Breakdown'!AW56&amp;" and "&amp;'Detailed Breakdown'!AX56</f>
        <v>Gone up mainly due to Table 1076: allowed revenue, and Gone down mainly due to Table 1053: volumes and mpans etc forecast,</v>
      </c>
    </row>
    <row r="11" spans="1:17" ht="42.75" x14ac:dyDescent="0.2">
      <c r="A11" s="43"/>
      <c r="B11" s="44" t="s">
        <v>19</v>
      </c>
      <c r="C11" s="45"/>
      <c r="D11" s="46">
        <f>VLOOKUP($B11,[1]Tariffs!$A$15:$I$42,3,FALSE)</f>
        <v>4</v>
      </c>
      <c r="E11" s="47">
        <f>VLOOKUP($B11,[2]Tariffs!$A$1:$I$65536,4,FALSE)</f>
        <v>0.20200000000000001</v>
      </c>
      <c r="F11" s="47">
        <f>VLOOKUP($B11,[2]Tariffs!$A$1:$I$65536,5,FALSE)</f>
        <v>0</v>
      </c>
      <c r="G11" s="47">
        <f>VLOOKUP($B11,[2]Tariffs!$A$1:$I$65536,6,FALSE)</f>
        <v>0</v>
      </c>
      <c r="H11" s="47">
        <f>VLOOKUP($B11,[2]Tariffs!$A$1:$I$65536,7,FALSE)</f>
        <v>0</v>
      </c>
      <c r="I11" s="47">
        <f>VLOOKUP($B11,[2]Tariffs!$A$1:$I$65536,8,FALSE)</f>
        <v>0</v>
      </c>
      <c r="J11" s="47">
        <f>VLOOKUP($B11,[2]Tariffs!$A$1:$I$65536,9,FALSE)</f>
        <v>0</v>
      </c>
      <c r="K11" s="47">
        <f t="shared" si="0"/>
        <v>0</v>
      </c>
      <c r="L11" s="52"/>
      <c r="M11" s="50">
        <f>VLOOKUP(B11,[2]Summary!$A$1:$I$65536,9,FALSE)</f>
        <v>0.20200000000000004</v>
      </c>
      <c r="N11" s="50">
        <f>VLOOKUP(B11,[3]Summary!$A$1:$I$65536,9,FALSE)</f>
        <v>0.22700000000000001</v>
      </c>
      <c r="O11" s="56">
        <f t="shared" si="1"/>
        <v>-0.11013215859030823</v>
      </c>
      <c r="P11" s="54" t="str">
        <f>VLOOKUP(B11,[2]Summary!$A$1:$IJ$65536,10,FALSE)</f>
        <v/>
      </c>
      <c r="Q11" s="55" t="str">
        <f>'Detailed Breakdown'!AW57&amp;" and "&amp;'Detailed Breakdown'!AX57</f>
        <v>No factors contributing to greater than 2% upward change. and Gone down mainly due to Table 1061/1062: TPR data,Table 1069: Peaking probabailities,</v>
      </c>
    </row>
    <row r="12" spans="1:17" ht="28.5" x14ac:dyDescent="0.2">
      <c r="A12" s="43"/>
      <c r="B12" s="44" t="s">
        <v>20</v>
      </c>
      <c r="C12" s="45"/>
      <c r="D12" s="46" t="str">
        <f>VLOOKUP($B12,[1]Tariffs!$A$15:$I$42,3,FALSE)</f>
        <v>5-8</v>
      </c>
      <c r="E12" s="47">
        <f>VLOOKUP($B12,[2]Tariffs!$A$1:$I$65536,4,FALSE)</f>
        <v>2.7</v>
      </c>
      <c r="F12" s="47">
        <f>VLOOKUP($B12,[2]Tariffs!$A$1:$I$65536,5,FALSE)</f>
        <v>0.19800000000000001</v>
      </c>
      <c r="G12" s="47">
        <f>VLOOKUP($B12,[2]Tariffs!$A$1:$I$65536,6,FALSE)</f>
        <v>0</v>
      </c>
      <c r="H12" s="47">
        <f>VLOOKUP($B12,[2]Tariffs!$A$1:$I$65536,7,FALSE)</f>
        <v>37.020000000000003</v>
      </c>
      <c r="I12" s="47">
        <f>VLOOKUP($B12,[2]Tariffs!$A$1:$I$65536,8,FALSE)</f>
        <v>0</v>
      </c>
      <c r="J12" s="47">
        <f>VLOOKUP($B12,[2]Tariffs!$A$1:$I$65536,9,FALSE)</f>
        <v>0</v>
      </c>
      <c r="K12" s="47">
        <f t="shared" si="0"/>
        <v>0</v>
      </c>
      <c r="L12" s="52"/>
      <c r="M12" s="50">
        <f>VLOOKUP(B12,[2]Summary!$A$1:$I$65536,9,FALSE)</f>
        <v>2.3407357569898877</v>
      </c>
      <c r="N12" s="50">
        <f>VLOOKUP(B12,[3]Summary!$A$1:$I$65536,9,FALSE)</f>
        <v>2.2428857272206693</v>
      </c>
      <c r="O12" s="56">
        <f t="shared" si="1"/>
        <v>4.3626845800330605E-2</v>
      </c>
      <c r="P12" s="54">
        <f>VLOOKUP(B12,[2]Summary!$A$1:$IJ$65536,10,FALSE)</f>
        <v>2326.6097076627839</v>
      </c>
      <c r="Q12" s="55" t="str">
        <f>'Detailed Breakdown'!AW58&amp;" and "&amp;'Detailed Breakdown'!AX58</f>
        <v>Gone up mainly due to Table 1076: allowed revenue, and No factors contributing to greater than 2% downward change.</v>
      </c>
    </row>
    <row r="13" spans="1:17" ht="28.5" x14ac:dyDescent="0.2">
      <c r="A13" s="43"/>
      <c r="B13" s="44" t="s">
        <v>21</v>
      </c>
      <c r="C13" s="45"/>
      <c r="D13" s="46" t="str">
        <f>VLOOKUP($B13,[1]Tariffs!$A$15:$I$42,3,FALSE)</f>
        <v>5-8</v>
      </c>
      <c r="E13" s="47">
        <f>VLOOKUP($B13,[2]Tariffs!$A$1:$I$65536,4,FALSE)</f>
        <v>2.5470000000000002</v>
      </c>
      <c r="F13" s="47">
        <f>VLOOKUP($B13,[2]Tariffs!$A$1:$I$65536,5,FALSE)</f>
        <v>0.17799999999999999</v>
      </c>
      <c r="G13" s="47">
        <f>VLOOKUP($B13,[2]Tariffs!$A$1:$I$65536,6,FALSE)</f>
        <v>0</v>
      </c>
      <c r="H13" s="47">
        <f>VLOOKUP($B13,[2]Tariffs!$A$1:$I$65536,7,FALSE)</f>
        <v>22.19</v>
      </c>
      <c r="I13" s="47">
        <f>VLOOKUP($B13,[2]Tariffs!$A$1:$I$65536,8,FALSE)</f>
        <v>0</v>
      </c>
      <c r="J13" s="47">
        <f>VLOOKUP($B13,[2]Tariffs!$A$1:$I$65536,9,FALSE)</f>
        <v>0</v>
      </c>
      <c r="K13" s="47">
        <f t="shared" si="0"/>
        <v>0</v>
      </c>
      <c r="L13" s="52"/>
      <c r="M13" s="50">
        <f>VLOOKUP(B13,[2]Summary!$A$1:$I$65536,9,FALSE)</f>
        <v>2.0943687503058475</v>
      </c>
      <c r="N13" s="50">
        <f>VLOOKUP(B13,[3]Summary!$A$1:$I$65536,9,FALSE)</f>
        <v>2.0170166400795813</v>
      </c>
      <c r="O13" s="56">
        <f t="shared" si="1"/>
        <v>3.8349763055605779E-2</v>
      </c>
      <c r="P13" s="54">
        <f>VLOOKUP(B13,[2]Summary!$A$1:$IJ$65536,10,FALSE)</f>
        <v>2765.5682166662746</v>
      </c>
      <c r="Q13" s="55" t="str">
        <f>'Detailed Breakdown'!AW59&amp;" and "&amp;'Detailed Breakdown'!AX59</f>
        <v>Gone up mainly due to Table 1076: allowed revenue, and No factors contributing to greater than 2% downward change.</v>
      </c>
    </row>
    <row r="14" spans="1:17" ht="42.75" x14ac:dyDescent="0.2">
      <c r="A14" s="43"/>
      <c r="B14" s="44" t="s">
        <v>22</v>
      </c>
      <c r="C14" s="45"/>
      <c r="D14" s="46" t="str">
        <f>VLOOKUP($B14,[1]Tariffs!$A$15:$I$42,3,FALSE)</f>
        <v>5-8</v>
      </c>
      <c r="E14" s="47">
        <f>VLOOKUP($B14,[2]Tariffs!$A$1:$I$65536,4,FALSE)</f>
        <v>2.4809999999999999</v>
      </c>
      <c r="F14" s="47">
        <f>VLOOKUP($B14,[2]Tariffs!$A$1:$I$65536,5,FALSE)</f>
        <v>0.107</v>
      </c>
      <c r="G14" s="47">
        <f>VLOOKUP($B14,[2]Tariffs!$A$1:$I$65536,6,FALSE)</f>
        <v>0</v>
      </c>
      <c r="H14" s="47">
        <f>VLOOKUP($B14,[2]Tariffs!$A$1:$I$65536,7,FALSE)</f>
        <v>152.53</v>
      </c>
      <c r="I14" s="47">
        <f>VLOOKUP($B14,[2]Tariffs!$A$1:$I$65536,8,FALSE)</f>
        <v>0</v>
      </c>
      <c r="J14" s="47">
        <f>VLOOKUP($B14,[2]Tariffs!$A$1:$I$65536,9,FALSE)</f>
        <v>0</v>
      </c>
      <c r="K14" s="47">
        <f t="shared" si="0"/>
        <v>0</v>
      </c>
      <c r="L14" s="52"/>
      <c r="M14" s="50">
        <f>VLOOKUP(B14,[2]Summary!$A$1:$I$65536,9,FALSE)</f>
        <v>2.3897485419606186</v>
      </c>
      <c r="N14" s="50">
        <f>VLOOKUP(B14,[3]Summary!$A$1:$I$65536,9,FALSE)</f>
        <v>2.5235452417383071</v>
      </c>
      <c r="O14" s="56">
        <f t="shared" si="1"/>
        <v>-5.3019338652920078E-2</v>
      </c>
      <c r="P14" s="54">
        <f>VLOOKUP(B14,[2]Summary!$A$1:$IJ$65536,10,FALSE)</f>
        <v>3295.0830193897727</v>
      </c>
      <c r="Q14" s="55" t="str">
        <f>'Detailed Breakdown'!AW60&amp;" and "&amp;'Detailed Breakdown'!AX60</f>
        <v>Gone up mainly due to Table 1076: allowed revenue, and Gone down mainly due to Table 1041: load characteristics (Load Factor),Table 1041: load characteristics (Coincidence Factor),</v>
      </c>
    </row>
    <row r="15" spans="1:17" ht="28.5" x14ac:dyDescent="0.2">
      <c r="A15" s="43"/>
      <c r="B15" s="44" t="s">
        <v>23</v>
      </c>
      <c r="C15" s="45"/>
      <c r="D15" s="46">
        <f>VLOOKUP($B15,[1]Tariffs!$A$15:$I$42,3,FALSE)</f>
        <v>0</v>
      </c>
      <c r="E15" s="47">
        <f>VLOOKUP($B15,[2]Tariffs!$A$1:$I$65536,4,FALSE)</f>
        <v>25.405000000000001</v>
      </c>
      <c r="F15" s="47">
        <f>VLOOKUP($B15,[2]Tariffs!$A$1:$I$65536,5,FALSE)</f>
        <v>0.34399999999999997</v>
      </c>
      <c r="G15" s="47">
        <f>VLOOKUP($B15,[2]Tariffs!$A$1:$I$65536,6,FALSE)</f>
        <v>0.14699999999999999</v>
      </c>
      <c r="H15" s="47">
        <f>VLOOKUP($B15,[2]Tariffs!$A$1:$I$65536,7,FALSE)</f>
        <v>8.7799999999999994</v>
      </c>
      <c r="I15" s="47">
        <f>VLOOKUP($B15,[2]Tariffs!$A$1:$I$65536,8,FALSE)</f>
        <v>2.69</v>
      </c>
      <c r="J15" s="47">
        <f>VLOOKUP($B15,[2]Tariffs!$A$1:$I$65536,9,FALSE)</f>
        <v>0.39900000000000002</v>
      </c>
      <c r="K15" s="47">
        <f t="shared" si="0"/>
        <v>2.69</v>
      </c>
      <c r="L15" s="57"/>
      <c r="M15" s="50">
        <f>VLOOKUP(B15,[2]Summary!$A$1:$I$65536,9,FALSE)</f>
        <v>2.5294642833016154</v>
      </c>
      <c r="N15" s="50">
        <f>VLOOKUP(B15,[3]Summary!$A$1:$I$65536,9,FALSE)</f>
        <v>2.4314478624557525</v>
      </c>
      <c r="O15" s="56">
        <f t="shared" si="1"/>
        <v>4.0311956657325565E-2</v>
      </c>
      <c r="P15" s="54">
        <f>VLOOKUP(B15,[2]Summary!$A$1:$IJ$65536,10,FALSE)</f>
        <v>7073.5114408981035</v>
      </c>
      <c r="Q15" s="55" t="str">
        <f>'Detailed Breakdown'!AW61&amp;" and "&amp;'Detailed Breakdown'!AX61</f>
        <v>Gone up mainly due to Table 1076: allowed revenue, and No factors contributing to greater than 2% downward change.</v>
      </c>
    </row>
    <row r="16" spans="1:17" ht="28.5" x14ac:dyDescent="0.2">
      <c r="A16" s="43"/>
      <c r="B16" s="44" t="s">
        <v>24</v>
      </c>
      <c r="C16" s="45"/>
      <c r="D16" s="46">
        <f>VLOOKUP($B16,[1]Tariffs!$A$15:$I$42,3,FALSE)</f>
        <v>0</v>
      </c>
      <c r="E16" s="47">
        <f>VLOOKUP($B16,[2]Tariffs!$A$1:$I$65536,4,FALSE)</f>
        <v>23.131</v>
      </c>
      <c r="F16" s="47">
        <f>VLOOKUP($B16,[2]Tariffs!$A$1:$I$65536,5,FALSE)</f>
        <v>0.21299999999999999</v>
      </c>
      <c r="G16" s="47">
        <f>VLOOKUP($B16,[2]Tariffs!$A$1:$I$65536,6,FALSE)</f>
        <v>0.106</v>
      </c>
      <c r="H16" s="47">
        <f>VLOOKUP($B16,[2]Tariffs!$A$1:$I$65536,7,FALSE)</f>
        <v>6.45</v>
      </c>
      <c r="I16" s="47">
        <f>VLOOKUP($B16,[2]Tariffs!$A$1:$I$65536,8,FALSE)</f>
        <v>2.95</v>
      </c>
      <c r="J16" s="47">
        <f>VLOOKUP($B16,[2]Tariffs!$A$1:$I$65536,9,FALSE)</f>
        <v>0.33</v>
      </c>
      <c r="K16" s="47">
        <f t="shared" si="0"/>
        <v>2.95</v>
      </c>
      <c r="L16" s="57"/>
      <c r="M16" s="50">
        <f>VLOOKUP(B16,[2]Summary!$A$1:$I$65536,9,FALSE)</f>
        <v>2.1743340099062474</v>
      </c>
      <c r="N16" s="50">
        <f>VLOOKUP(B16,[3]Summary!$A$1:$I$65536,9,FALSE)</f>
        <v>2.1079024512426234</v>
      </c>
      <c r="O16" s="56">
        <f t="shared" si="1"/>
        <v>3.1515480531113749E-2</v>
      </c>
      <c r="P16" s="54">
        <f>VLOOKUP(B16,[2]Summary!$A$1:$IJ$65536,10,FALSE)</f>
        <v>12786.70364961065</v>
      </c>
      <c r="Q16" s="55" t="str">
        <f>'Detailed Breakdown'!AW62&amp;" and "&amp;'Detailed Breakdown'!AX62</f>
        <v>Gone up mainly due to Table 1076: allowed revenue, and No factors contributing to greater than 2% downward change.</v>
      </c>
    </row>
    <row r="17" spans="1:17" ht="28.5" x14ac:dyDescent="0.2">
      <c r="A17" s="43"/>
      <c r="B17" s="44" t="s">
        <v>25</v>
      </c>
      <c r="C17" s="45"/>
      <c r="D17" s="46">
        <f>VLOOKUP($B17,[1]Tariffs!$A$15:$I$42,3,FALSE)</f>
        <v>0</v>
      </c>
      <c r="E17" s="47">
        <f>VLOOKUP($B17,[2]Tariffs!$A$1:$I$65536,4,FALSE)</f>
        <v>19.574000000000002</v>
      </c>
      <c r="F17" s="47">
        <f>VLOOKUP($B17,[2]Tariffs!$A$1:$I$65536,5,FALSE)</f>
        <v>0.105</v>
      </c>
      <c r="G17" s="47">
        <f>VLOOKUP($B17,[2]Tariffs!$A$1:$I$65536,6,FALSE)</f>
        <v>6.6000000000000003E-2</v>
      </c>
      <c r="H17" s="47">
        <f>VLOOKUP($B17,[2]Tariffs!$A$1:$I$65536,7,FALSE)</f>
        <v>65.67</v>
      </c>
      <c r="I17" s="47">
        <f>VLOOKUP($B17,[2]Tariffs!$A$1:$I$65536,8,FALSE)</f>
        <v>2.29</v>
      </c>
      <c r="J17" s="47">
        <f>VLOOKUP($B17,[2]Tariffs!$A$1:$I$65536,9,FALSE)</f>
        <v>0.26</v>
      </c>
      <c r="K17" s="47">
        <f t="shared" si="0"/>
        <v>2.29</v>
      </c>
      <c r="L17" s="57"/>
      <c r="M17" s="50">
        <f>VLOOKUP(B17,[2]Summary!$A$1:$I$65536,9,FALSE)</f>
        <v>1.6410941666052814</v>
      </c>
      <c r="N17" s="50">
        <f>VLOOKUP(B17,[3]Summary!$A$1:$I$65536,9,FALSE)</f>
        <v>1.5831680760361739</v>
      </c>
      <c r="O17" s="56">
        <f t="shared" si="1"/>
        <v>3.6588718182177349E-2</v>
      </c>
      <c r="P17" s="54">
        <f>VLOOKUP(B17,[2]Summary!$A$1:$IJ$65536,10,FALSE)</f>
        <v>49199.010128028713</v>
      </c>
      <c r="Q17" s="55" t="str">
        <f>'Detailed Breakdown'!AW63&amp;" and "&amp;'Detailed Breakdown'!AX63</f>
        <v>Gone up mainly due to Table 1076: allowed revenue, and No factors contributing to greater than 2% downward change.</v>
      </c>
    </row>
    <row r="18" spans="1:17" x14ac:dyDescent="0.2">
      <c r="A18" s="43"/>
      <c r="B18" s="44"/>
      <c r="C18" s="45"/>
      <c r="D18" s="46"/>
      <c r="E18" s="47"/>
      <c r="F18" s="47"/>
      <c r="G18" s="47"/>
      <c r="H18" s="47"/>
      <c r="I18" s="47"/>
      <c r="J18" s="47"/>
      <c r="K18" s="47"/>
      <c r="L18" s="57"/>
      <c r="M18" s="50"/>
      <c r="N18" s="50"/>
      <c r="O18" s="56"/>
      <c r="P18" s="54"/>
      <c r="Q18" s="55"/>
    </row>
    <row r="19" spans="1:17" ht="42.75" x14ac:dyDescent="0.2">
      <c r="A19" s="43"/>
      <c r="B19" s="44" t="s">
        <v>80</v>
      </c>
      <c r="C19" s="45"/>
      <c r="D19" s="46">
        <f>VLOOKUP($B19,[1]Tariffs!$A$15:$I$42,3,FALSE)</f>
        <v>8</v>
      </c>
      <c r="E19" s="47">
        <f>VLOOKUP($B19,[2]Tariffs!$A$1:$I$65536,4,FALSE)</f>
        <v>2.4249999999999998</v>
      </c>
      <c r="F19" s="47">
        <f>VLOOKUP($B19,[2]Tariffs!$A$1:$I$65536,5,FALSE)</f>
        <v>0</v>
      </c>
      <c r="G19" s="47">
        <f>VLOOKUP($B19,[2]Tariffs!$A$1:$I$65536,6,FALSE)</f>
        <v>0</v>
      </c>
      <c r="H19" s="47">
        <f>VLOOKUP($B19,[2]Tariffs!$A$1:$I$65536,7,FALSE)</f>
        <v>0</v>
      </c>
      <c r="I19" s="47">
        <f>VLOOKUP($B19,[2]Tariffs!$A$1:$I$65536,8,FALSE)</f>
        <v>0</v>
      </c>
      <c r="J19" s="47">
        <f>VLOOKUP($B19,[2]Tariffs!$A$1:$I$65536,9,FALSE)</f>
        <v>0</v>
      </c>
      <c r="K19" s="47">
        <f t="shared" si="0"/>
        <v>0</v>
      </c>
      <c r="L19" s="57"/>
      <c r="M19" s="50">
        <f>VLOOKUP(B19,[2]Summary!$A$1:$I$65536,9,FALSE)</f>
        <v>2.4250000000000003</v>
      </c>
      <c r="N19" s="50">
        <f>VLOOKUP(B19,[3]Summary!$A$1:$I$65536,9,FALSE)</f>
        <v>2.3900000000000006</v>
      </c>
      <c r="O19" s="56">
        <f t="shared" si="1"/>
        <v>1.464435146443499E-2</v>
      </c>
      <c r="P19" s="54" t="str">
        <f>VLOOKUP(B19,[2]Summary!$A$1:$IJ$65536,10,FALSE)</f>
        <v/>
      </c>
      <c r="Q19" s="55" t="str">
        <f>'Detailed Breakdown'!AW65&amp;" and "&amp;'Detailed Breakdown'!AX65</f>
        <v>Gone up mainly due to Table 1041: load characteristics (Coincidence Factor),Table 1076: allowed revenue, and Gone down mainly due to Table 1022 - 1028: service model inputs,</v>
      </c>
    </row>
    <row r="20" spans="1:17" ht="42.75" x14ac:dyDescent="0.2">
      <c r="A20" s="43"/>
      <c r="B20" s="44" t="s">
        <v>81</v>
      </c>
      <c r="C20" s="45"/>
      <c r="D20" s="46">
        <f>VLOOKUP($B20,[1]Tariffs!$A$15:$I$42,3,FALSE)</f>
        <v>1</v>
      </c>
      <c r="E20" s="47">
        <f>VLOOKUP($B20,[2]Tariffs!$A$1:$I$65536,4,FALSE)</f>
        <v>3.6829999999999998</v>
      </c>
      <c r="F20" s="47">
        <f>VLOOKUP($B20,[2]Tariffs!$A$1:$I$65536,5,FALSE)</f>
        <v>0</v>
      </c>
      <c r="G20" s="47">
        <f>VLOOKUP($B20,[2]Tariffs!$A$1:$I$65536,6,FALSE)</f>
        <v>0</v>
      </c>
      <c r="H20" s="47">
        <f>VLOOKUP($B20,[2]Tariffs!$A$1:$I$65536,7,FALSE)</f>
        <v>0</v>
      </c>
      <c r="I20" s="47">
        <f>VLOOKUP($B20,[2]Tariffs!$A$1:$I$65536,8,FALSE)</f>
        <v>0</v>
      </c>
      <c r="J20" s="47">
        <f>VLOOKUP($B20,[2]Tariffs!$A$1:$I$65536,9,FALSE)</f>
        <v>0</v>
      </c>
      <c r="K20" s="47">
        <f t="shared" si="0"/>
        <v>0</v>
      </c>
      <c r="L20" s="57"/>
      <c r="M20" s="50">
        <f>VLOOKUP(B20,[2]Summary!$A$1:$I$65536,9,FALSE)</f>
        <v>3.6829999999999998</v>
      </c>
      <c r="N20" s="50">
        <f>VLOOKUP(B20,[3]Summary!$A$1:$I$65536,9,FALSE)</f>
        <v>3.544</v>
      </c>
      <c r="O20" s="56">
        <f t="shared" si="1"/>
        <v>3.9221218961625226E-2</v>
      </c>
      <c r="P20" s="54" t="str">
        <f>VLOOKUP(B20,[2]Summary!$A$1:$IJ$65536,10,FALSE)</f>
        <v/>
      </c>
      <c r="Q20" s="55" t="str">
        <f>'Detailed Breakdown'!AW66&amp;" and "&amp;'Detailed Breakdown'!AX66</f>
        <v>Gone up mainly due to Table 1041: load characteristics (Coincidence Factor),Table 1076: allowed revenue, and Gone down mainly due to Table 1022 - 1028: service model inputs,</v>
      </c>
    </row>
    <row r="21" spans="1:17" ht="42.75" x14ac:dyDescent="0.2">
      <c r="A21" s="43"/>
      <c r="B21" s="44" t="s">
        <v>82</v>
      </c>
      <c r="C21" s="45"/>
      <c r="D21" s="46">
        <f>VLOOKUP($B21,[1]Tariffs!$A$15:$I$42,3,FALSE)</f>
        <v>1</v>
      </c>
      <c r="E21" s="47">
        <f>VLOOKUP($B21,[2]Tariffs!$A$1:$I$65536,4,FALSE)</f>
        <v>6.2569999999999997</v>
      </c>
      <c r="F21" s="47">
        <f>VLOOKUP($B21,[2]Tariffs!$A$1:$I$65536,5,FALSE)</f>
        <v>0</v>
      </c>
      <c r="G21" s="47">
        <f>VLOOKUP($B21,[2]Tariffs!$A$1:$I$65536,6,FALSE)</f>
        <v>0</v>
      </c>
      <c r="H21" s="47">
        <f>VLOOKUP($B21,[2]Tariffs!$A$1:$I$65536,7,FALSE)</f>
        <v>0</v>
      </c>
      <c r="I21" s="47">
        <f>VLOOKUP($B21,[2]Tariffs!$A$1:$I$65536,8,FALSE)</f>
        <v>0</v>
      </c>
      <c r="J21" s="47">
        <f>VLOOKUP($B21,[2]Tariffs!$A$1:$I$65536,9,FALSE)</f>
        <v>0</v>
      </c>
      <c r="K21" s="47">
        <f t="shared" si="0"/>
        <v>0</v>
      </c>
      <c r="L21" s="57"/>
      <c r="M21" s="50">
        <f>VLOOKUP(B21,[2]Summary!$A$1:$I$65536,9,FALSE)</f>
        <v>6.2569999999999997</v>
      </c>
      <c r="N21" s="50">
        <f>VLOOKUP(B21,[3]Summary!$A$1:$I$65536,9,FALSE)</f>
        <v>5.984</v>
      </c>
      <c r="O21" s="56">
        <f t="shared" si="1"/>
        <v>4.5621657754010725E-2</v>
      </c>
      <c r="P21" s="54" t="str">
        <f>VLOOKUP(B21,[2]Summary!$A$1:$IJ$65536,10,FALSE)</f>
        <v/>
      </c>
      <c r="Q21" s="55" t="str">
        <f>'Detailed Breakdown'!AW67&amp;" and "&amp;'Detailed Breakdown'!AX67</f>
        <v>Gone up mainly due to Table 1041: load characteristics (Coincidence Factor),Table 1076: allowed revenue, and No factors contributing to greater than 2% downward change.</v>
      </c>
    </row>
    <row r="22" spans="1:17" x14ac:dyDescent="0.2">
      <c r="A22" s="43"/>
      <c r="B22" s="44" t="s">
        <v>83</v>
      </c>
      <c r="C22" s="45"/>
      <c r="D22" s="46">
        <f>VLOOKUP($B22,[1]Tariffs!$A$15:$I$42,3,FALSE)</f>
        <v>1</v>
      </c>
      <c r="E22" s="47">
        <f>VLOOKUP($B22,[2]Tariffs!$A$1:$I$65536,4,FALSE)</f>
        <v>1.387</v>
      </c>
      <c r="F22" s="47">
        <f>VLOOKUP($B22,[2]Tariffs!$A$1:$I$65536,5,FALSE)</f>
        <v>0</v>
      </c>
      <c r="G22" s="47">
        <f>VLOOKUP($B22,[2]Tariffs!$A$1:$I$65536,6,FALSE)</f>
        <v>0</v>
      </c>
      <c r="H22" s="47">
        <f>VLOOKUP($B22,[2]Tariffs!$A$1:$I$65536,7,FALSE)</f>
        <v>0</v>
      </c>
      <c r="I22" s="47">
        <f>VLOOKUP($B22,[2]Tariffs!$A$1:$I$65536,8,FALSE)</f>
        <v>0</v>
      </c>
      <c r="J22" s="47">
        <f>VLOOKUP($B22,[2]Tariffs!$A$1:$I$65536,9,FALSE)</f>
        <v>0</v>
      </c>
      <c r="K22" s="47">
        <f t="shared" si="0"/>
        <v>0</v>
      </c>
      <c r="L22" s="52"/>
      <c r="M22" s="50" t="str">
        <f>VLOOKUP(B22,[2]Summary!$A$1:$I$65536,9,FALSE)</f>
        <v/>
      </c>
      <c r="N22" s="50" t="str">
        <f>VLOOKUP(B22,[3]Summary!$A$1:$I$65536,9,FALSE)</f>
        <v/>
      </c>
      <c r="O22" s="56"/>
      <c r="P22" s="54" t="str">
        <f>VLOOKUP(B22,[2]Summary!$A$1:$IJ$65536,10,FALSE)</f>
        <v/>
      </c>
      <c r="Q22" s="55"/>
    </row>
    <row r="23" spans="1:17" ht="42.75" x14ac:dyDescent="0.2">
      <c r="A23" s="43"/>
      <c r="B23" s="44" t="s">
        <v>27</v>
      </c>
      <c r="C23" s="45"/>
      <c r="D23" s="46">
        <f>VLOOKUP($B23,[1]Tariffs!$A$15:$I$42,3,FALSE)</f>
        <v>0</v>
      </c>
      <c r="E23" s="47">
        <f>VLOOKUP($B23,[2]Tariffs!$A$1:$I$65536,4,FALSE)</f>
        <v>85.375</v>
      </c>
      <c r="F23" s="47">
        <f>VLOOKUP($B23,[2]Tariffs!$A$1:$I$65536,5,FALSE)</f>
        <v>1.1220000000000001</v>
      </c>
      <c r="G23" s="47">
        <f>VLOOKUP($B23,[2]Tariffs!$A$1:$I$65536,6,FALSE)</f>
        <v>0.78500000000000003</v>
      </c>
      <c r="H23" s="47">
        <f>VLOOKUP($B23,[2]Tariffs!$A$1:$I$65536,7,FALSE)</f>
        <v>0</v>
      </c>
      <c r="I23" s="47">
        <f>VLOOKUP($B23,[2]Tariffs!$A$1:$I$65536,8,FALSE)</f>
        <v>0</v>
      </c>
      <c r="J23" s="47">
        <f>VLOOKUP($B23,[2]Tariffs!$A$1:$I$65536,9,FALSE)</f>
        <v>0</v>
      </c>
      <c r="K23" s="47">
        <f t="shared" si="0"/>
        <v>0</v>
      </c>
      <c r="L23" s="52"/>
      <c r="M23" s="50">
        <f>VLOOKUP(B23,[2]Summary!$A$1:$I$65536,9,FALSE)</f>
        <v>3.5076079024297662</v>
      </c>
      <c r="N23" s="50">
        <f>VLOOKUP(B23,[3]Summary!$A$1:$I$65536,9,FALSE)</f>
        <v>3.4063251854700205</v>
      </c>
      <c r="O23" s="56">
        <f t="shared" si="1"/>
        <v>2.97337193148135E-2</v>
      </c>
      <c r="P23" s="54" t="str">
        <f>VLOOKUP(B23,[2]Summary!$A$1:$IJ$65536,10,FALSE)</f>
        <v/>
      </c>
      <c r="Q23" s="55" t="str">
        <f>'Detailed Breakdown'!AW69&amp;" and "&amp;'Detailed Breakdown'!AX69</f>
        <v>Gone up mainly due to Table 1041: load characteristics (Coincidence Factor),Table 1076: allowed revenue, and Gone down mainly due to Table 1022 - 1028: service model inputs,</v>
      </c>
    </row>
    <row r="24" spans="1:17" ht="15" customHeight="1" x14ac:dyDescent="0.2">
      <c r="A24" s="43"/>
      <c r="B24" s="44" t="s">
        <v>52</v>
      </c>
      <c r="C24" s="45"/>
      <c r="D24" s="46">
        <f>VLOOKUP($B24,[1]Tariffs!$A$15:$I$42,3,FALSE)</f>
        <v>8</v>
      </c>
      <c r="E24" s="47">
        <f>VLOOKUP($B24,[2]Tariffs!$A$1:$I$65536,4,FALSE)</f>
        <v>-0.66700000000000004</v>
      </c>
      <c r="F24" s="47">
        <f>VLOOKUP($B24,[2]Tariffs!$A$1:$I$65536,5,FALSE)</f>
        <v>0</v>
      </c>
      <c r="G24" s="47">
        <f>VLOOKUP($B24,[2]Tariffs!$A$1:$I$65536,6,FALSE)</f>
        <v>0</v>
      </c>
      <c r="H24" s="47">
        <f>VLOOKUP($B24,[2]Tariffs!$A$1:$I$65536,7,FALSE)</f>
        <v>0</v>
      </c>
      <c r="I24" s="47">
        <f>VLOOKUP($B24,[2]Tariffs!$A$1:$I$65536,8,FALSE)</f>
        <v>0</v>
      </c>
      <c r="J24" s="47">
        <f>VLOOKUP($B24,[2]Tariffs!$A$1:$I$65536,9,FALSE)</f>
        <v>0</v>
      </c>
      <c r="K24" s="47">
        <f t="shared" si="0"/>
        <v>0</v>
      </c>
      <c r="L24" s="52"/>
      <c r="M24" s="50">
        <f>VLOOKUP(B24,[2]Summary!$A$1:$I$65536,9,FALSE)</f>
        <v>-0.66700000000000004</v>
      </c>
      <c r="N24" s="50">
        <f>VLOOKUP(B24,[3]Summary!$A$1:$I$65536,9,FALSE)</f>
        <v>-0.64900000000000002</v>
      </c>
      <c r="O24" s="56">
        <f t="shared" si="1"/>
        <v>2.7734976887519247E-2</v>
      </c>
      <c r="P24" s="54" t="str">
        <f>VLOOKUP(B24,[2]Summary!$A$1:$IJ$65536,10,FALSE)</f>
        <v/>
      </c>
      <c r="Q24" s="58"/>
    </row>
    <row r="25" spans="1:17" ht="15" customHeight="1" x14ac:dyDescent="0.2">
      <c r="A25" s="43"/>
      <c r="B25" s="44" t="s">
        <v>53</v>
      </c>
      <c r="C25" s="45"/>
      <c r="D25" s="46">
        <f>VLOOKUP($B25,[1]Tariffs!$A$15:$I$42,3,FALSE)</f>
        <v>8</v>
      </c>
      <c r="E25" s="47">
        <f>VLOOKUP($B25,[2]Tariffs!$A$1:$I$65536,4,FALSE)</f>
        <v>-0.61499999999999999</v>
      </c>
      <c r="F25" s="47">
        <f>VLOOKUP($B25,[2]Tariffs!$A$1:$I$65536,5,FALSE)</f>
        <v>0</v>
      </c>
      <c r="G25" s="47">
        <f>VLOOKUP($B25,[2]Tariffs!$A$1:$I$65536,6,FALSE)</f>
        <v>0</v>
      </c>
      <c r="H25" s="47">
        <f>VLOOKUP($B25,[2]Tariffs!$A$1:$I$65536,7,FALSE)</f>
        <v>0</v>
      </c>
      <c r="I25" s="47">
        <f>VLOOKUP($B25,[2]Tariffs!$A$1:$I$65536,8,FALSE)</f>
        <v>0</v>
      </c>
      <c r="J25" s="47">
        <f>VLOOKUP($B25,[2]Tariffs!$A$1:$I$65536,9,FALSE)</f>
        <v>0</v>
      </c>
      <c r="K25" s="47">
        <f t="shared" si="0"/>
        <v>0</v>
      </c>
      <c r="L25" s="52"/>
      <c r="M25" s="50" t="str">
        <f>VLOOKUP(B25,[2]Summary!$A$1:$I$65536,9,FALSE)</f>
        <v/>
      </c>
      <c r="N25" s="50" t="str">
        <f>VLOOKUP(B25,[3]Summary!$A$1:$I$65536,9,FALSE)</f>
        <v/>
      </c>
      <c r="O25" s="56"/>
      <c r="P25" s="54" t="str">
        <f>VLOOKUP(B25,[2]Summary!$A$1:$IJ$65536,10,FALSE)</f>
        <v/>
      </c>
      <c r="Q25" s="58"/>
    </row>
    <row r="26" spans="1:17" x14ac:dyDescent="0.2">
      <c r="A26" s="43"/>
      <c r="B26" s="44" t="s">
        <v>54</v>
      </c>
      <c r="C26" s="45"/>
      <c r="D26" s="46">
        <f>VLOOKUP($B26,[1]Tariffs!$A$15:$I$42,3,FALSE)</f>
        <v>0</v>
      </c>
      <c r="E26" s="47">
        <f>VLOOKUP($B26,[2]Tariffs!$A$1:$I$65536,4,FALSE)</f>
        <v>-0.66700000000000004</v>
      </c>
      <c r="F26" s="47">
        <f>VLOOKUP($B26,[2]Tariffs!$A$1:$I$65536,5,FALSE)</f>
        <v>0</v>
      </c>
      <c r="G26" s="47">
        <f>VLOOKUP($B26,[2]Tariffs!$A$1:$I$65536,6,FALSE)</f>
        <v>0</v>
      </c>
      <c r="H26" s="47">
        <f>VLOOKUP($B26,[2]Tariffs!$A$1:$I$65536,7,FALSE)</f>
        <v>0</v>
      </c>
      <c r="I26" s="47">
        <f>VLOOKUP($B26,[2]Tariffs!$A$1:$I$65536,8,FALSE)</f>
        <v>0</v>
      </c>
      <c r="J26" s="47">
        <f>VLOOKUP($B26,[2]Tariffs!$A$1:$I$65536,9,FALSE)</f>
        <v>0.151</v>
      </c>
      <c r="K26" s="47">
        <f t="shared" si="0"/>
        <v>0</v>
      </c>
      <c r="L26" s="52"/>
      <c r="M26" s="50">
        <f>VLOOKUP(B26,[2]Summary!$A$1:$I$65536,9,FALSE)</f>
        <v>-0.66584470713124422</v>
      </c>
      <c r="N26" s="50">
        <f>VLOOKUP(B26,[3]Summary!$A$1:$I$65536,9,FALSE)</f>
        <v>-0.64680460497224745</v>
      </c>
      <c r="O26" s="56">
        <f t="shared" si="1"/>
        <v>2.9437177800881287E-2</v>
      </c>
      <c r="P26" s="54">
        <f>VLOOKUP(B26,[2]Summary!$A$1:$IJ$65536,10,FALSE)</f>
        <v>-446.77492461764712</v>
      </c>
      <c r="Q26" s="58"/>
    </row>
    <row r="27" spans="1:17" ht="15" customHeight="1" x14ac:dyDescent="0.2">
      <c r="A27" s="43"/>
      <c r="B27" s="44" t="s">
        <v>55</v>
      </c>
      <c r="C27" s="45"/>
      <c r="D27" s="46">
        <f>VLOOKUP($B27,[1]Tariffs!$A$15:$I$42,3,FALSE)</f>
        <v>0</v>
      </c>
      <c r="E27" s="47">
        <f>VLOOKUP($B27,[2]Tariffs!$A$1:$I$65536,4,FALSE)</f>
        <v>-7.7089999999999996</v>
      </c>
      <c r="F27" s="47">
        <f>VLOOKUP($B27,[2]Tariffs!$A$1:$I$65536,5,FALSE)</f>
        <v>-0.32900000000000001</v>
      </c>
      <c r="G27" s="47">
        <f>VLOOKUP($B27,[2]Tariffs!$A$1:$I$65536,6,FALSE)</f>
        <v>-0.14299999999999999</v>
      </c>
      <c r="H27" s="47">
        <f>VLOOKUP($B27,[2]Tariffs!$A$1:$I$65536,7,FALSE)</f>
        <v>0</v>
      </c>
      <c r="I27" s="47">
        <f>VLOOKUP($B27,[2]Tariffs!$A$1:$I$65536,8,FALSE)</f>
        <v>0</v>
      </c>
      <c r="J27" s="47">
        <f>VLOOKUP($B27,[2]Tariffs!$A$1:$I$65536,9,FALSE)</f>
        <v>0.151</v>
      </c>
      <c r="K27" s="47">
        <f t="shared" si="0"/>
        <v>0</v>
      </c>
      <c r="L27" s="52"/>
      <c r="M27" s="50">
        <f>VLOOKUP(B27,[2]Summary!$A$1:$I$65536,9,FALSE)</f>
        <v>-0.86896423563617819</v>
      </c>
      <c r="N27" s="50">
        <f>VLOOKUP(B27,[3]Summary!$A$1:$I$65536,9,FALSE)</f>
        <v>-1.2802314250391975</v>
      </c>
      <c r="O27" s="56">
        <f t="shared" si="1"/>
        <v>-0.32124441047088603</v>
      </c>
      <c r="P27" s="54">
        <f>VLOOKUP(B27,[2]Summary!$A$1:$IJ$65536,10,FALSE)</f>
        <v>-505.51497857142868</v>
      </c>
      <c r="Q27" s="58"/>
    </row>
    <row r="28" spans="1:17" ht="15" customHeight="1" x14ac:dyDescent="0.2">
      <c r="A28" s="43"/>
      <c r="B28" s="44" t="s">
        <v>56</v>
      </c>
      <c r="C28" s="45"/>
      <c r="D28" s="46">
        <f>VLOOKUP($B28,[1]Tariffs!$A$15:$I$42,3,FALSE)</f>
        <v>0</v>
      </c>
      <c r="E28" s="47">
        <f>VLOOKUP($B28,[2]Tariffs!$A$1:$I$65536,4,FALSE)</f>
        <v>-0.61499999999999999</v>
      </c>
      <c r="F28" s="47">
        <f>VLOOKUP($B28,[2]Tariffs!$A$1:$I$65536,5,FALSE)</f>
        <v>0</v>
      </c>
      <c r="G28" s="47">
        <f>VLOOKUP($B28,[2]Tariffs!$A$1:$I$65536,6,FALSE)</f>
        <v>0</v>
      </c>
      <c r="H28" s="47">
        <f>VLOOKUP($B28,[2]Tariffs!$A$1:$I$65536,7,FALSE)</f>
        <v>0</v>
      </c>
      <c r="I28" s="47">
        <f>VLOOKUP($B28,[2]Tariffs!$A$1:$I$65536,8,FALSE)</f>
        <v>0</v>
      </c>
      <c r="J28" s="47">
        <f>VLOOKUP($B28,[2]Tariffs!$A$1:$I$65536,9,FALSE)</f>
        <v>0.13</v>
      </c>
      <c r="K28" s="47">
        <f t="shared" si="0"/>
        <v>0</v>
      </c>
      <c r="L28" s="52"/>
      <c r="M28" s="50">
        <f>VLOOKUP(B28,[2]Summary!$A$1:$I$65536,9,FALSE)</f>
        <v>-0.60885195636730671</v>
      </c>
      <c r="N28" s="50">
        <f>VLOOKUP(B28,[3]Summary!$A$1:$I$65536,9,FALSE)</f>
        <v>-0.5901094902711842</v>
      </c>
      <c r="O28" s="56">
        <f t="shared" si="1"/>
        <v>3.1760997586243622E-2</v>
      </c>
      <c r="P28" s="54">
        <f>VLOOKUP(B28,[2]Summary!$A$1:$IJ$65536,10,FALSE)</f>
        <v>-258.37051354166664</v>
      </c>
      <c r="Q28" s="58"/>
    </row>
    <row r="29" spans="1:17" ht="15" customHeight="1" x14ac:dyDescent="0.2">
      <c r="A29" s="43"/>
      <c r="B29" s="44" t="s">
        <v>57</v>
      </c>
      <c r="C29" s="45"/>
      <c r="D29" s="46">
        <f>VLOOKUP($B29,[1]Tariffs!$A$15:$I$42,3,FALSE)</f>
        <v>0</v>
      </c>
      <c r="E29" s="47">
        <f>VLOOKUP($B29,[2]Tariffs!$A$1:$I$65536,4,FALSE)</f>
        <v>-7.2240000000000002</v>
      </c>
      <c r="F29" s="47">
        <f>VLOOKUP($B29,[2]Tariffs!$A$1:$I$65536,5,FALSE)</f>
        <v>-0.28699999999999998</v>
      </c>
      <c r="G29" s="47">
        <f>VLOOKUP($B29,[2]Tariffs!$A$1:$I$65536,6,FALSE)</f>
        <v>-0.13</v>
      </c>
      <c r="H29" s="47">
        <f>VLOOKUP($B29,[2]Tariffs!$A$1:$I$65536,7,FALSE)</f>
        <v>0</v>
      </c>
      <c r="I29" s="47">
        <f>VLOOKUP($B29,[2]Tariffs!$A$1:$I$65536,8,FALSE)</f>
        <v>0</v>
      </c>
      <c r="J29" s="47">
        <f>VLOOKUP($B29,[2]Tariffs!$A$1:$I$65536,9,FALSE)</f>
        <v>0.13</v>
      </c>
      <c r="K29" s="47">
        <f t="shared" si="0"/>
        <v>0</v>
      </c>
      <c r="L29" s="52"/>
      <c r="M29" s="50">
        <f>VLOOKUP(B29,[2]Summary!$A$1:$I$65536,9,FALSE)</f>
        <v>-0.63576577978906879</v>
      </c>
      <c r="N29" s="50">
        <f>VLOOKUP(B29,[3]Summary!$A$1:$I$65536,9,FALSE)</f>
        <v>-0.60518036716959889</v>
      </c>
      <c r="O29" s="56">
        <f t="shared" si="1"/>
        <v>5.0539333855981639E-2</v>
      </c>
      <c r="P29" s="54">
        <f>VLOOKUP(B29,[2]Summary!$A$1:$IJ$65536,10,FALSE)</f>
        <v>-2368.4740655555552</v>
      </c>
      <c r="Q29" s="58"/>
    </row>
    <row r="30" spans="1:17" x14ac:dyDescent="0.2">
      <c r="A30" s="43"/>
      <c r="B30" s="44" t="s">
        <v>58</v>
      </c>
      <c r="C30" s="45"/>
      <c r="D30" s="46">
        <f>VLOOKUP($B30,[1]Tariffs!$A$15:$I$42,3,FALSE)</f>
        <v>0</v>
      </c>
      <c r="E30" s="47">
        <f>VLOOKUP($B30,[2]Tariffs!$A$1:$I$65536,4,FALSE)</f>
        <v>-0.379</v>
      </c>
      <c r="F30" s="47">
        <f>VLOOKUP($B30,[2]Tariffs!$A$1:$I$65536,5,FALSE)</f>
        <v>0</v>
      </c>
      <c r="G30" s="47">
        <f>VLOOKUP($B30,[2]Tariffs!$A$1:$I$65536,6,FALSE)</f>
        <v>0</v>
      </c>
      <c r="H30" s="47">
        <f>VLOOKUP($B30,[2]Tariffs!$A$1:$I$65536,7,FALSE)</f>
        <v>32.270000000000003</v>
      </c>
      <c r="I30" s="47">
        <f>VLOOKUP($B30,[2]Tariffs!$A$1:$I$65536,8,FALSE)</f>
        <v>0</v>
      </c>
      <c r="J30" s="47">
        <f>VLOOKUP($B30,[2]Tariffs!$A$1:$I$65536,9,FALSE)</f>
        <v>9.5000000000000001E-2</v>
      </c>
      <c r="K30" s="47">
        <f t="shared" si="0"/>
        <v>0</v>
      </c>
      <c r="L30" s="52"/>
      <c r="M30" s="50">
        <f>VLOOKUP(B30,[2]Summary!$A$1:$I$65536,9,FALSE)</f>
        <v>-0.36522022886079092</v>
      </c>
      <c r="N30" s="50">
        <f>VLOOKUP(B30,[3]Summary!$A$1:$I$65536,9,FALSE)</f>
        <v>-0.35478392692716965</v>
      </c>
      <c r="O30" s="56">
        <f t="shared" si="1"/>
        <v>2.941593781886187E-2</v>
      </c>
      <c r="P30" s="54">
        <f>VLOOKUP(B30,[2]Summary!$A$1:$IJ$65536,10,FALSE)</f>
        <v>-3176.6746433783778</v>
      </c>
      <c r="Q30" s="58"/>
    </row>
    <row r="31" spans="1:17" x14ac:dyDescent="0.2">
      <c r="A31" s="43"/>
      <c r="B31" s="44" t="s">
        <v>59</v>
      </c>
      <c r="C31" s="45"/>
      <c r="D31" s="46">
        <f>VLOOKUP($B31,[1]Tariffs!$A$15:$I$42,3,FALSE)</f>
        <v>0</v>
      </c>
      <c r="E31" s="47">
        <f>VLOOKUP($B31,[2]Tariffs!$A$1:$I$65536,4,FALSE)</f>
        <v>-4.99</v>
      </c>
      <c r="F31" s="47">
        <f>VLOOKUP($B31,[2]Tariffs!$A$1:$I$65536,5,FALSE)</f>
        <v>-0.106</v>
      </c>
      <c r="G31" s="47">
        <f>VLOOKUP($B31,[2]Tariffs!$A$1:$I$65536,6,FALSE)</f>
        <v>-7.2999999999999995E-2</v>
      </c>
      <c r="H31" s="47">
        <f>VLOOKUP($B31,[2]Tariffs!$A$1:$I$65536,7,FALSE)</f>
        <v>32.270000000000003</v>
      </c>
      <c r="I31" s="47">
        <f>VLOOKUP($B31,[2]Tariffs!$A$1:$I$65536,8,FALSE)</f>
        <v>0</v>
      </c>
      <c r="J31" s="47">
        <f>VLOOKUP($B31,[2]Tariffs!$A$1:$I$65536,9,FALSE)</f>
        <v>9.5000000000000001E-2</v>
      </c>
      <c r="K31" s="47">
        <f t="shared" si="0"/>
        <v>0</v>
      </c>
      <c r="L31" s="52"/>
      <c r="M31" s="50">
        <f>VLOOKUP(B31,[2]Summary!$A$1:$I$65536,9,FALSE)</f>
        <v>-0.40505695064499014</v>
      </c>
      <c r="N31" s="50">
        <f>VLOOKUP(B31,[3]Summary!$A$1:$I$65536,9,FALSE)</f>
        <v>-0.37455835783346614</v>
      </c>
      <c r="O31" s="56">
        <f t="shared" si="1"/>
        <v>8.1425476627821292E-2</v>
      </c>
      <c r="P31" s="54">
        <f>VLOOKUP(B31,[2]Summary!$A$1:$IJ$65536,10,FALSE)</f>
        <v>-14025.114819600003</v>
      </c>
      <c r="Q31" s="58"/>
    </row>
    <row r="32" spans="1:17" x14ac:dyDescent="0.2">
      <c r="A32" s="43"/>
      <c r="B32" s="44"/>
      <c r="C32" s="45"/>
      <c r="D32" s="46"/>
      <c r="E32" s="47"/>
      <c r="F32" s="47"/>
      <c r="G32" s="47"/>
      <c r="H32" s="47"/>
      <c r="I32" s="47"/>
      <c r="J32" s="47"/>
      <c r="K32" s="47"/>
      <c r="L32" s="52"/>
      <c r="M32" s="50"/>
      <c r="N32" s="50"/>
      <c r="O32" s="56"/>
      <c r="P32" s="54"/>
      <c r="Q32" s="58"/>
    </row>
    <row r="33" spans="1:17" ht="15" customHeight="1" x14ac:dyDescent="0.2">
      <c r="A33" s="43"/>
      <c r="B33" s="44"/>
      <c r="C33" s="45"/>
      <c r="D33" s="46"/>
      <c r="E33" s="47"/>
      <c r="F33" s="47"/>
      <c r="G33" s="47"/>
      <c r="H33" s="47"/>
      <c r="I33" s="47"/>
      <c r="J33" s="47"/>
      <c r="K33" s="47"/>
      <c r="L33" s="52"/>
      <c r="M33" s="50"/>
      <c r="N33" s="50"/>
      <c r="O33" s="56"/>
      <c r="P33" s="54"/>
      <c r="Q33" s="58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2012-05-15T09:18:35Z</cp:lastPrinted>
  <dcterms:created xsi:type="dcterms:W3CDTF">2012-04-17T13:56:47Z</dcterms:created>
  <dcterms:modified xsi:type="dcterms:W3CDTF">2013-12-13T15:44:28Z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