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U53" i="2" l="1"/>
  <c r="AV53" i="2"/>
  <c r="AU54" i="2"/>
  <c r="AV54" i="2"/>
  <c r="AU55" i="2"/>
  <c r="AV55" i="2"/>
  <c r="AU56" i="2"/>
  <c r="AV56" i="2"/>
  <c r="AU57" i="2"/>
  <c r="AV57" i="2"/>
  <c r="AU58" i="2"/>
  <c r="AV58" i="2"/>
  <c r="AU59" i="2"/>
  <c r="AV59" i="2"/>
  <c r="AU60" i="2"/>
  <c r="AV60" i="2"/>
  <c r="AU61" i="2"/>
  <c r="AV61" i="2"/>
  <c r="AU62" i="2"/>
  <c r="AV62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V52" i="2"/>
  <c r="AU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E52" i="2"/>
  <c r="D52" i="2"/>
  <c r="N7" i="3" l="1"/>
  <c r="N8" i="3"/>
  <c r="N9" i="3"/>
  <c r="N10" i="3"/>
  <c r="N11" i="3"/>
  <c r="N12" i="3"/>
  <c r="N13" i="3"/>
  <c r="N14" i="3"/>
  <c r="N15" i="3"/>
  <c r="N16" i="3"/>
  <c r="N17" i="3"/>
  <c r="N18" i="3"/>
  <c r="N23" i="3"/>
  <c r="N24" i="3"/>
  <c r="N25" i="3"/>
  <c r="N26" i="3"/>
  <c r="N27" i="3"/>
  <c r="N28" i="3"/>
  <c r="N29" i="3"/>
  <c r="N30" i="3"/>
  <c r="N31" i="3"/>
  <c r="N32" i="3"/>
  <c r="N33" i="3"/>
  <c r="N6" i="3"/>
  <c r="D6" i="3" l="1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AW64" i="2" l="1"/>
  <c r="Q18" i="3" s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J49" i="2" s="1"/>
  <c r="K36" i="2"/>
  <c r="K35" i="2"/>
  <c r="J35" i="2"/>
  <c r="K34" i="2"/>
  <c r="J34" i="2"/>
  <c r="K33" i="2"/>
  <c r="J33" i="2"/>
  <c r="K32" i="2"/>
  <c r="J32" i="2"/>
  <c r="K31" i="2"/>
  <c r="J31" i="2"/>
  <c r="K30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Y68" i="2" l="1"/>
  <c r="AW68" i="2" s="1"/>
  <c r="AZ66" i="2"/>
  <c r="AX66" i="2" s="1"/>
  <c r="AZ67" i="2"/>
  <c r="AX67" i="2" s="1"/>
  <c r="AZ68" i="2"/>
  <c r="AX68" i="2" s="1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M52" i="2" l="1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Y67" i="2" s="1"/>
  <c r="AW67" i="2" s="1"/>
  <c r="Q21" i="3" s="1"/>
  <c r="AN66" i="2"/>
  <c r="AY66" i="2" s="1"/>
  <c r="AW66" i="2" s="1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Y62" i="2" l="1"/>
  <c r="AW62" i="2" s="1"/>
  <c r="AY60" i="2"/>
  <c r="AW60" i="2" s="1"/>
  <c r="AZ59" i="2"/>
  <c r="AX59" i="2" s="1"/>
  <c r="AY58" i="2"/>
  <c r="AW58" i="2" s="1"/>
  <c r="AY57" i="2"/>
  <c r="AW57" i="2" s="1"/>
  <c r="AZ56" i="2"/>
  <c r="AX56" i="2" s="1"/>
  <c r="AY55" i="2"/>
  <c r="AW55" i="2" s="1"/>
  <c r="AZ54" i="2"/>
  <c r="AX54" i="2" s="1"/>
  <c r="AY53" i="2"/>
  <c r="AW53" i="2" s="1"/>
  <c r="AY69" i="2"/>
  <c r="AW69" i="2" s="1"/>
  <c r="AY65" i="2"/>
  <c r="AW65" i="2" s="1"/>
  <c r="AY63" i="2"/>
  <c r="AW63" i="2" s="1"/>
  <c r="AY61" i="2"/>
  <c r="AW61" i="2" s="1"/>
  <c r="AY59" i="2"/>
  <c r="AW59" i="2" s="1"/>
  <c r="AZ58" i="2"/>
  <c r="AX58" i="2" s="1"/>
  <c r="AZ57" i="2"/>
  <c r="AX57" i="2" s="1"/>
  <c r="AY56" i="2"/>
  <c r="AW56" i="2" s="1"/>
  <c r="AZ55" i="2"/>
  <c r="AX55" i="2" s="1"/>
  <c r="Q9" i="3" s="1"/>
  <c r="AY54" i="2"/>
  <c r="AW54" i="2" s="1"/>
  <c r="Q12" i="3"/>
  <c r="Q11" i="3"/>
  <c r="AZ69" i="2"/>
  <c r="AX69" i="2" s="1"/>
  <c r="AZ65" i="2"/>
  <c r="AX65" i="2" s="1"/>
  <c r="AZ63" i="2"/>
  <c r="AX63" i="2" s="1"/>
  <c r="Q17" i="3" s="1"/>
  <c r="AZ61" i="2"/>
  <c r="AX61" i="2" s="1"/>
  <c r="Q15" i="3" s="1"/>
  <c r="Q23" i="3"/>
  <c r="Q20" i="3"/>
  <c r="AZ62" i="2"/>
  <c r="AX62" i="2" s="1"/>
  <c r="Q16" i="3" s="1"/>
  <c r="AZ60" i="2"/>
  <c r="AX60" i="2" s="1"/>
  <c r="Q14" i="3" s="1"/>
  <c r="Q13" i="3"/>
  <c r="Q10" i="3"/>
  <c r="Q8" i="3"/>
  <c r="AZ53" i="2"/>
  <c r="AX53" i="2" s="1"/>
  <c r="Q7" i="3" s="1"/>
  <c r="AY52" i="2"/>
  <c r="AW52" i="2" s="1"/>
  <c r="Q19" i="3" l="1"/>
  <c r="Q22" i="3"/>
  <c r="AZ52" i="2"/>
  <c r="AX52" i="2" s="1"/>
  <c r="Q6" i="3" s="1"/>
  <c r="H21" i="3" l="1"/>
  <c r="F19" i="3"/>
  <c r="J19" i="3"/>
  <c r="F20" i="3"/>
  <c r="G14" i="3"/>
  <c r="I13" i="3"/>
  <c r="K13" i="3" s="1"/>
  <c r="G21" i="3"/>
  <c r="G30" i="3"/>
  <c r="I33" i="3"/>
  <c r="K33" i="3" s="1"/>
  <c r="H20" i="3"/>
  <c r="F6" i="3"/>
  <c r="I7" i="3"/>
  <c r="K7" i="3" s="1"/>
  <c r="I12" i="3"/>
  <c r="K12" i="3" s="1"/>
  <c r="J20" i="3"/>
  <c r="I32" i="3"/>
  <c r="K32" i="3" s="1"/>
  <c r="I9" i="3"/>
  <c r="K9" i="3" s="1"/>
  <c r="I21" i="3"/>
  <c r="K21" i="3" s="1"/>
  <c r="I25" i="3"/>
  <c r="K25" i="3" s="1"/>
  <c r="F28" i="3"/>
  <c r="I10" i="3"/>
  <c r="K10" i="3" s="1"/>
  <c r="G7" i="3"/>
  <c r="I23" i="3"/>
  <c r="K23" i="3" s="1"/>
  <c r="G26" i="3"/>
  <c r="J8" i="3"/>
  <c r="I20" i="3"/>
  <c r="K20" i="3" s="1"/>
  <c r="G24" i="3"/>
  <c r="F9" i="3"/>
  <c r="J13" i="3"/>
  <c r="F21" i="3"/>
  <c r="F25" i="3"/>
  <c r="G28" i="3"/>
  <c r="F33" i="3"/>
  <c r="G6" i="3"/>
  <c r="G10" i="3"/>
  <c r="J10" i="3"/>
  <c r="F22" i="3"/>
  <c r="J11" i="3"/>
  <c r="G8" i="3"/>
  <c r="J12" i="3"/>
  <c r="G20" i="3"/>
  <c r="J24" i="3"/>
  <c r="G9" i="3"/>
  <c r="G25" i="3"/>
  <c r="H23" i="3"/>
  <c r="G22" i="3"/>
  <c r="I26" i="3"/>
  <c r="K26" i="3" s="1"/>
  <c r="F8" i="3"/>
  <c r="I14" i="3"/>
  <c r="K14" i="3" s="1"/>
  <c r="I24" i="3"/>
  <c r="K24" i="3" s="1"/>
  <c r="H19" i="3"/>
  <c r="I30" i="3"/>
  <c r="K30" i="3" s="1"/>
  <c r="J6" i="3"/>
  <c r="I22" i="3"/>
  <c r="K22" i="3" s="1"/>
  <c r="I11" i="3"/>
  <c r="K11" i="3" s="1"/>
  <c r="I19" i="3"/>
  <c r="K19" i="3" s="1"/>
  <c r="J23" i="3"/>
  <c r="F26" i="3"/>
  <c r="J14" i="3"/>
  <c r="G12" i="3"/>
  <c r="F24" i="3"/>
  <c r="I27" i="3"/>
  <c r="K27" i="3" s="1"/>
  <c r="H11" i="3"/>
  <c r="J9" i="3"/>
  <c r="G13" i="3"/>
  <c r="J21" i="3"/>
  <c r="J25" i="3"/>
  <c r="F30" i="3"/>
  <c r="G33" i="3"/>
  <c r="I6" i="3"/>
  <c r="K6" i="3" s="1"/>
  <c r="J22" i="3"/>
  <c r="H8" i="3"/>
  <c r="H22" i="3"/>
  <c r="I29" i="3"/>
  <c r="K29" i="3" s="1"/>
  <c r="I28" i="3"/>
  <c r="K28" i="3" s="1"/>
  <c r="F11" i="3"/>
  <c r="I31" i="3" l="1"/>
  <c r="K31" i="3" s="1"/>
  <c r="G11" i="3"/>
  <c r="I8" i="3"/>
  <c r="K8" i="3" s="1"/>
  <c r="G19" i="3"/>
  <c r="J7" i="3"/>
  <c r="F32" i="3" l="1"/>
  <c r="J32" i="3"/>
  <c r="F13" i="3"/>
  <c r="E18" i="3"/>
  <c r="E14" i="3"/>
  <c r="H33" i="3"/>
  <c r="E13" i="3"/>
  <c r="J18" i="3"/>
  <c r="E32" i="3"/>
  <c r="G18" i="3"/>
  <c r="H14" i="3"/>
  <c r="E33" i="3"/>
  <c r="H18" i="3"/>
  <c r="H13" i="3"/>
  <c r="M33" i="3" l="1"/>
  <c r="O33" i="3" s="1"/>
  <c r="G32" i="3"/>
  <c r="M14" i="3"/>
  <c r="O14" i="3" s="1"/>
  <c r="H16" i="3"/>
  <c r="M13" i="3"/>
  <c r="O13" i="3" s="1"/>
  <c r="H29" i="3"/>
  <c r="F7" i="3"/>
  <c r="J15" i="3"/>
  <c r="H28" i="3"/>
  <c r="G17" i="3"/>
  <c r="E21" i="3"/>
  <c r="E11" i="3"/>
  <c r="J17" i="3"/>
  <c r="E29" i="3"/>
  <c r="G23" i="3"/>
  <c r="E19" i="3"/>
  <c r="J27" i="3"/>
  <c r="F14" i="3"/>
  <c r="H15" i="3"/>
  <c r="H31" i="3"/>
  <c r="E23" i="3"/>
  <c r="G27" i="3"/>
  <c r="H6" i="3"/>
  <c r="H9" i="3"/>
  <c r="H24" i="3"/>
  <c r="H27" i="3"/>
  <c r="H26" i="3"/>
  <c r="F18" i="3"/>
  <c r="H32" i="3"/>
  <c r="E8" i="3"/>
  <c r="H17" i="3"/>
  <c r="J28" i="3"/>
  <c r="I16" i="3"/>
  <c r="K16" i="3" s="1"/>
  <c r="E25" i="3"/>
  <c r="F27" i="3"/>
  <c r="E20" i="3"/>
  <c r="E15" i="3"/>
  <c r="F31" i="3"/>
  <c r="F10" i="3"/>
  <c r="G15" i="3"/>
  <c r="G31" i="3"/>
  <c r="F15" i="3"/>
  <c r="H30" i="3"/>
  <c r="J30" i="3"/>
  <c r="E30" i="3"/>
  <c r="I17" i="3"/>
  <c r="K17" i="3" s="1"/>
  <c r="E28" i="3"/>
  <c r="J29" i="3"/>
  <c r="H7" i="3"/>
  <c r="J33" i="3"/>
  <c r="I18" i="3"/>
  <c r="K18" i="3" s="1"/>
  <c r="H25" i="3"/>
  <c r="H12" i="3"/>
  <c r="P33" i="3" l="1"/>
  <c r="P14" i="3"/>
  <c r="P13" i="3"/>
  <c r="P27" i="3"/>
  <c r="M27" i="3"/>
  <c r="O27" i="3" s="1"/>
  <c r="M25" i="3"/>
  <c r="O25" i="3" s="1"/>
  <c r="P25" i="3"/>
  <c r="E24" i="3"/>
  <c r="E6" i="3"/>
  <c r="E7" i="3"/>
  <c r="E10" i="3"/>
  <c r="J31" i="3"/>
  <c r="P32" i="3"/>
  <c r="M32" i="3"/>
  <c r="O32" i="3" s="1"/>
  <c r="H10" i="3"/>
  <c r="M23" i="3"/>
  <c r="O23" i="3" s="1"/>
  <c r="P23" i="3"/>
  <c r="F29" i="3"/>
  <c r="E26" i="3"/>
  <c r="E12" i="3"/>
  <c r="P11" i="3"/>
  <c r="M11" i="3"/>
  <c r="O11" i="3" s="1"/>
  <c r="E9" i="3"/>
  <c r="E17" i="3"/>
  <c r="I15" i="3"/>
  <c r="K15" i="3" s="1"/>
  <c r="P12" i="3"/>
  <c r="M12" i="3"/>
  <c r="O12" i="3" s="1"/>
  <c r="J26" i="3"/>
  <c r="J16" i="3"/>
  <c r="E27" i="3"/>
  <c r="M30" i="3"/>
  <c r="O30" i="3" s="1"/>
  <c r="P30" i="3"/>
  <c r="M18" i="3"/>
  <c r="O18" i="3" s="1"/>
  <c r="P18" i="3"/>
  <c r="M20" i="3"/>
  <c r="O20" i="3" s="1"/>
  <c r="P20" i="3"/>
  <c r="M28" i="3"/>
  <c r="O28" i="3" s="1"/>
  <c r="P28" i="3"/>
  <c r="M17" i="3"/>
  <c r="O17" i="3" s="1"/>
  <c r="P17" i="3"/>
  <c r="P8" i="3"/>
  <c r="M8" i="3"/>
  <c r="O8" i="3" s="1"/>
  <c r="G29" i="3"/>
  <c r="E31" i="3"/>
  <c r="P9" i="3"/>
  <c r="M9" i="3"/>
  <c r="O9" i="3" s="1"/>
  <c r="F12" i="3"/>
  <c r="E22" i="3"/>
  <c r="F16" i="3"/>
  <c r="F17" i="3"/>
  <c r="M19" i="3"/>
  <c r="O19" i="3" s="1"/>
  <c r="P19" i="3"/>
  <c r="P21" i="3"/>
  <c r="M21" i="3"/>
  <c r="O21" i="3" s="1"/>
  <c r="E16" i="3"/>
  <c r="F23" i="3"/>
  <c r="G16" i="3"/>
  <c r="M16" i="3" l="1"/>
  <c r="O16" i="3" s="1"/>
  <c r="P16" i="3"/>
  <c r="M29" i="3"/>
  <c r="O29" i="3" s="1"/>
  <c r="P29" i="3"/>
  <c r="P15" i="3"/>
  <c r="M15" i="3"/>
  <c r="O15" i="3" s="1"/>
  <c r="M26" i="3"/>
  <c r="O26" i="3" s="1"/>
  <c r="P26" i="3"/>
  <c r="P6" i="3"/>
  <c r="M6" i="3"/>
  <c r="O6" i="3" s="1"/>
  <c r="P22" i="3"/>
  <c r="M22" i="3"/>
  <c r="O22" i="3" s="1"/>
  <c r="P7" i="3"/>
  <c r="M7" i="3"/>
  <c r="O7" i="3" s="1"/>
  <c r="M31" i="3"/>
  <c r="O31" i="3" s="1"/>
  <c r="P31" i="3"/>
  <c r="M24" i="3"/>
  <c r="O24" i="3" s="1"/>
  <c r="P24" i="3"/>
  <c r="P10" i="3"/>
  <c r="M10" i="3"/>
  <c r="O10" i="3" s="1"/>
</calcChain>
</file>

<file path=xl/sharedStrings.xml><?xml version="1.0" encoding="utf-8"?>
<sst xmlns="http://schemas.openxmlformats.org/spreadsheetml/2006/main" count="261" uniqueCount="98">
  <si>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</si>
  <si>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</si>
  <si>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</si>
  <si>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</si>
  <si>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</si>
  <si>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</si>
  <si>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</si>
  <si>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</si>
  <si>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</si>
  <si>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</si>
  <si>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</si>
  <si>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</si>
  <si>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</si>
  <si>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</si>
  <si>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</si>
  <si>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</si>
  <si>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</si>
  <si>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</si>
  <si>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</si>
  <si>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</si>
  <si>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</si>
  <si>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</si>
  <si>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</si>
  <si>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</si>
  <si>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</si>
  <si>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</si>
  <si>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</si>
  <si>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</si>
  <si>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</si>
  <si>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</si>
  <si>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</si>
  <si>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</si>
  <si>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</si>
  <si>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</si>
  <si>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</si>
  <si>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</si>
  <si>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</si>
  <si>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</si>
  <si>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</si>
  <si>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</si>
  <si>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</si>
  <si>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</si>
  <si>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</si>
  <si>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</si>
  <si>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</si>
  <si>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</si>
  <si>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</si>
  <si>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</si>
  <si>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</si>
  <si>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</si>
  <si>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</si>
  <si>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</si>
  <si>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</si>
  <si>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</si>
  <si>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</si>
  <si>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</si>
  <si>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</si>
  <si>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</si>
  <si>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</si>
  <si>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</si>
  <si>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HV Sub Generation Non-Intermittent</t>
  </si>
  <si>
    <t>HV Sub Generation 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</si>
  <si>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</si>
  <si>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</si>
  <si>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</si>
  <si>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</si>
  <si>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</si>
  <si>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</si>
  <si>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</si>
  <si>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</si>
  <si>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</si>
  <si>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</si>
  <si>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</si>
  <si>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</si>
  <si>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</si>
  <si>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</si>
  <si>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</si>
  <si>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</si>
  <si>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</si>
  <si>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</si>
  <si>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</si>
  <si>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</si>
  <si>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</si>
  <si>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</si>
  <si>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</si>
  <si>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</si>
  <si>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For DCP130</t>
  </si>
  <si>
    <t>Updated to reflect latest data</t>
  </si>
  <si>
    <t>Updated to reflect the 54% HV split</t>
  </si>
  <si>
    <t>Updated to reflect latest data and the three year rolling average. NHH UMS was updated with the model change.</t>
  </si>
  <si>
    <t>Updated to reflect latest NGC Exit Forecast</t>
  </si>
  <si>
    <t>Updated to reflect latest data. UMS table for Black yellow and green was updated with model change.</t>
  </si>
  <si>
    <t>Updated to reflect latest data and the three year rolling average. Black was updated with the model change.</t>
  </si>
  <si>
    <t>No change</t>
  </si>
  <si>
    <t>Profiled Allowed Revenue is known going forward. This includes the May 12 DCP66A forecast for the Losses PPL which is -£4.55m.</t>
  </si>
  <si>
    <t>Changes due to issue of Model version with DCP130</t>
  </si>
  <si>
    <t/>
  </si>
  <si>
    <t>DNO : Mid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</si>
</sst>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 applyProtection="1">
      <alignment vertical="center" wrapText="1"/>
      <protection locked="0"/>
    </xf>
    <xf numFmtId="49" fontId="15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169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164" fontId="15" fillId="4" borderId="17" xfId="3" applyNumberFormat="1" applyFont="1" applyFill="1" applyBorder="1" applyAlignment="1" applyProtection="1">
      <alignment horizontal="center" vertical="center" wrapText="1"/>
      <protection locked="0"/>
    </xf>
    <xf numFmtId="170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0" fontId="15" fillId="12" borderId="16" xfId="2" applyFont="1" applyFill="1" applyBorder="1" applyAlignment="1" applyProtection="1">
      <alignment horizontal="center" vertical="center" wrapText="1"/>
      <protection locked="0"/>
    </xf>
    <xf numFmtId="171" fontId="22" fillId="4" borderId="15" xfId="2" applyNumberFormat="1" applyFont="1" applyFill="1" applyBorder="1" applyAlignment="1" applyProtection="1">
      <alignment horizontal="center" vertical="center" wrapText="1"/>
      <protection locked="0"/>
    </xf>
    <xf numFmtId="167" fontId="11" fillId="11" borderId="18" xfId="2" applyNumberFormat="1" applyFont="1" applyFill="1" applyBorder="1" applyAlignment="1">
      <alignment horizontal="center" vertical="center"/>
    </xf>
    <xf numFmtId="167" fontId="11" fillId="11" borderId="9" xfId="2" applyNumberFormat="1" applyFont="1" applyFill="1" applyBorder="1" applyAlignment="1">
      <alignment horizontal="center" vertical="center"/>
    </xf>
    <xf numFmtId="0" fontId="11" fillId="11" borderId="9" xfId="2" applyNumberFormat="1" applyFont="1" applyFill="1" applyBorder="1" applyAlignment="1">
      <alignment horizontal="center" vertical="center"/>
    </xf>
    <xf numFmtId="169" fontId="15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15" xfId="2" applyFont="1" applyFill="1" applyBorder="1" applyAlignment="1" applyProtection="1">
      <alignment horizontal="center" vertical="center" wrapText="1"/>
      <protection locked="0"/>
    </xf>
    <xf numFmtId="0" fontId="11" fillId="10" borderId="20" xfId="2" applyNumberFormat="1" applyFont="1" applyFill="1" applyBorder="1" applyAlignment="1" applyProtection="1">
      <alignment horizontal="center" vertical="center"/>
      <protection locked="0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East%20CDCM%20April%202013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d%20East%20Apr12%20CDCM%20Finals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1.96</v>
          </cell>
          <cell r="E15">
            <v>0</v>
          </cell>
          <cell r="F15">
            <v>0</v>
          </cell>
          <cell r="G15">
            <v>3.98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</v>
          </cell>
          <cell r="C16">
            <v>2</v>
          </cell>
          <cell r="D16">
            <v>2.286</v>
          </cell>
          <cell r="E16">
            <v>5.3999999999999999E-2</v>
          </cell>
          <cell r="F16">
            <v>0</v>
          </cell>
          <cell r="G16">
            <v>3.98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11</v>
          </cell>
          <cell r="C17">
            <v>2</v>
          </cell>
          <cell r="D17">
            <v>0.437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13</v>
          </cell>
          <cell r="C18">
            <v>3</v>
          </cell>
          <cell r="D18">
            <v>1.526</v>
          </cell>
          <cell r="E18">
            <v>0</v>
          </cell>
          <cell r="F18">
            <v>0</v>
          </cell>
          <cell r="G18">
            <v>5.38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37</v>
          </cell>
          <cell r="C19">
            <v>4</v>
          </cell>
          <cell r="D19">
            <v>1.6379999999999999</v>
          </cell>
          <cell r="E19">
            <v>4.2999999999999997E-2</v>
          </cell>
          <cell r="F19">
            <v>0</v>
          </cell>
          <cell r="G19">
            <v>5.38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901</v>
          </cell>
          <cell r="C20">
            <v>4</v>
          </cell>
          <cell r="D20">
            <v>0.25800000000000001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81</v>
          </cell>
          <cell r="C21" t="str">
            <v>5-8</v>
          </cell>
          <cell r="D21">
            <v>1.6839999999999999</v>
          </cell>
          <cell r="E21">
            <v>4.1000000000000002E-2</v>
          </cell>
          <cell r="F21">
            <v>0</v>
          </cell>
          <cell r="G21">
            <v>32.090000000000003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80</v>
          </cell>
          <cell r="C22" t="str">
            <v>5-8</v>
          </cell>
          <cell r="D22">
            <v>1.726</v>
          </cell>
          <cell r="E22">
            <v>0.04</v>
          </cell>
          <cell r="F22">
            <v>0</v>
          </cell>
          <cell r="G22">
            <v>10.18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90</v>
          </cell>
          <cell r="C23" t="str">
            <v>5-8</v>
          </cell>
          <cell r="D23">
            <v>0.94299999999999995</v>
          </cell>
          <cell r="E23">
            <v>1.2E-2</v>
          </cell>
          <cell r="F23">
            <v>0</v>
          </cell>
          <cell r="G23">
            <v>304.05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58, 990</v>
          </cell>
          <cell r="D24">
            <v>8.0259999999999998</v>
          </cell>
          <cell r="E24">
            <v>0.51600000000000001</v>
          </cell>
          <cell r="F24">
            <v>3.1E-2</v>
          </cell>
          <cell r="G24">
            <v>10.18</v>
          </cell>
          <cell r="H24">
            <v>2.3199999999999998</v>
          </cell>
          <cell r="I24">
            <v>0.30199999999999999</v>
          </cell>
        </row>
        <row r="25">
          <cell r="A25" t="str">
            <v>LV Sub HH Metered</v>
          </cell>
          <cell r="B25" t="str">
            <v>59</v>
          </cell>
          <cell r="D25">
            <v>6.7039999999999997</v>
          </cell>
          <cell r="E25">
            <v>0.38400000000000001</v>
          </cell>
          <cell r="F25">
            <v>2.1000000000000001E-2</v>
          </cell>
          <cell r="G25">
            <v>10.18</v>
          </cell>
          <cell r="H25">
            <v>3.12</v>
          </cell>
          <cell r="I25">
            <v>0.24299999999999999</v>
          </cell>
        </row>
        <row r="26">
          <cell r="A26" t="str">
            <v>HV HH Metered</v>
          </cell>
          <cell r="B26" t="str">
            <v>60, 991</v>
          </cell>
          <cell r="D26">
            <v>4.6360000000000001</v>
          </cell>
          <cell r="E26">
            <v>0.20399999999999999</v>
          </cell>
          <cell r="F26">
            <v>8.9999999999999993E-3</v>
          </cell>
          <cell r="G26">
            <v>102.32</v>
          </cell>
          <cell r="H26">
            <v>3.99</v>
          </cell>
          <cell r="I26">
            <v>0.14799999999999999</v>
          </cell>
        </row>
        <row r="27">
          <cell r="A27" t="str">
            <v>HV Sub HH Metered</v>
          </cell>
          <cell r="B27" t="str">
            <v>N/A</v>
          </cell>
          <cell r="D27">
            <v>4.048</v>
          </cell>
          <cell r="E27">
            <v>0.153</v>
          </cell>
          <cell r="F27">
            <v>5.0000000000000001E-3</v>
          </cell>
          <cell r="G27">
            <v>102.32</v>
          </cell>
          <cell r="H27">
            <v>3.29</v>
          </cell>
          <cell r="I27">
            <v>0.13300000000000001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1.754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2.206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3.6219999999999999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1.48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804</v>
          </cell>
          <cell r="D32">
            <v>29.914000000000001</v>
          </cell>
          <cell r="E32">
            <v>1.2529999999999999</v>
          </cell>
          <cell r="F32">
            <v>0.66900000000000004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986</v>
          </cell>
          <cell r="C33">
            <v>8</v>
          </cell>
          <cell r="D33">
            <v>-0.8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970</v>
          </cell>
          <cell r="C34">
            <v>8</v>
          </cell>
          <cell r="D34">
            <v>-0.68700000000000006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971</v>
          </cell>
          <cell r="D35">
            <v>-0.8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0.28199999999999997</v>
          </cell>
        </row>
        <row r="36">
          <cell r="A36" t="str">
            <v>LV Generation Non-Intermittent</v>
          </cell>
          <cell r="B36" t="str">
            <v>973</v>
          </cell>
          <cell r="D36">
            <v>-6.8390000000000004</v>
          </cell>
          <cell r="E36">
            <v>-0.53800000000000003</v>
          </cell>
          <cell r="F36">
            <v>-3.3000000000000002E-2</v>
          </cell>
          <cell r="G36">
            <v>0</v>
          </cell>
          <cell r="H36">
            <v>0</v>
          </cell>
          <cell r="I36">
            <v>0.28199999999999997</v>
          </cell>
        </row>
        <row r="37">
          <cell r="A37" t="str">
            <v>LV Sub Generation Intermittent</v>
          </cell>
          <cell r="B37" t="str">
            <v>972</v>
          </cell>
          <cell r="D37">
            <v>-0.68700000000000006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0.254</v>
          </cell>
        </row>
        <row r="38">
          <cell r="A38" t="str">
            <v>LV Sub Generation Non-Intermittent</v>
          </cell>
          <cell r="B38" t="str">
            <v>974</v>
          </cell>
          <cell r="D38">
            <v>-5.9359999999999999</v>
          </cell>
          <cell r="E38">
            <v>-0.44900000000000001</v>
          </cell>
          <cell r="F38">
            <v>-2.7E-2</v>
          </cell>
          <cell r="G38">
            <v>0</v>
          </cell>
          <cell r="H38">
            <v>0</v>
          </cell>
          <cell r="I38">
            <v>0.254</v>
          </cell>
        </row>
        <row r="39">
          <cell r="A39" t="str">
            <v>HV Generation Intermittent</v>
          </cell>
          <cell r="B39" t="str">
            <v>975</v>
          </cell>
          <cell r="D39">
            <v>-0.501</v>
          </cell>
          <cell r="E39">
            <v>0</v>
          </cell>
          <cell r="F39">
            <v>0</v>
          </cell>
          <cell r="G39">
            <v>17.57</v>
          </cell>
          <cell r="H39">
            <v>0</v>
          </cell>
          <cell r="I39">
            <v>0.20300000000000001</v>
          </cell>
        </row>
        <row r="40">
          <cell r="A40" t="str">
            <v>HV Generation Non-Intermittent</v>
          </cell>
          <cell r="B40" t="str">
            <v>977</v>
          </cell>
          <cell r="D40">
            <v>-4.4779999999999998</v>
          </cell>
          <cell r="E40">
            <v>-0.29199999999999998</v>
          </cell>
          <cell r="F40">
            <v>-1.6E-2</v>
          </cell>
          <cell r="G40">
            <v>17.57</v>
          </cell>
          <cell r="H40">
            <v>0</v>
          </cell>
          <cell r="I40">
            <v>0.20300000000000001</v>
          </cell>
        </row>
        <row r="41">
          <cell r="A41" t="str">
            <v>HV Sub Generation Intermittent</v>
          </cell>
          <cell r="B41" t="str">
            <v>N/A</v>
          </cell>
          <cell r="D41">
            <v>-0.40400000000000003</v>
          </cell>
          <cell r="E41">
            <v>0</v>
          </cell>
          <cell r="F41">
            <v>0</v>
          </cell>
          <cell r="G41">
            <v>17.57</v>
          </cell>
          <cell r="H41">
            <v>0</v>
          </cell>
          <cell r="I41">
            <v>0.152</v>
          </cell>
        </row>
        <row r="42">
          <cell r="A42" t="str">
            <v>HV Sub Generation Non-Intermittent</v>
          </cell>
          <cell r="B42" t="str">
            <v>N/A</v>
          </cell>
          <cell r="D42">
            <v>-3.7090000000000001</v>
          </cell>
          <cell r="E42">
            <v>-0.21199999999999999</v>
          </cell>
          <cell r="F42">
            <v>-0.01</v>
          </cell>
          <cell r="G42">
            <v>17.57</v>
          </cell>
          <cell r="H42">
            <v>0</v>
          </cell>
          <cell r="I42">
            <v>0.152</v>
          </cell>
        </row>
      </sheetData>
      <sheetData sheetId="20">
        <row r="57">
          <cell r="A57" t="str">
            <v>Domestic Unrestricted</v>
          </cell>
          <cell r="B57">
            <v>4973722.0213478366</v>
          </cell>
          <cell r="C57">
            <v>1447904</v>
          </cell>
          <cell r="D57">
            <v>118518653.02641758</v>
          </cell>
          <cell r="E57">
            <v>97484951.618417591</v>
          </cell>
          <cell r="F57">
            <v>21033701.408</v>
          </cell>
          <cell r="G57">
            <v>0</v>
          </cell>
          <cell r="H57">
            <v>0</v>
          </cell>
          <cell r="I57">
            <v>2.3828966017344899</v>
          </cell>
          <cell r="J57">
            <v>81.855325371307472</v>
          </cell>
        </row>
        <row r="58">
          <cell r="A58" t="str">
            <v>LDNO LV: Domestic Unrestricted</v>
          </cell>
          <cell r="B58">
            <v>5674.8090000000011</v>
          </cell>
          <cell r="C58">
            <v>6589</v>
          </cell>
          <cell r="D58">
            <v>148159.64277000003</v>
          </cell>
          <cell r="E58">
            <v>79617.570270000011</v>
          </cell>
          <cell r="F58">
            <v>68542.072499999995</v>
          </cell>
          <cell r="G58">
            <v>0</v>
          </cell>
          <cell r="H58">
            <v>0</v>
          </cell>
          <cell r="I58">
            <v>2.610830474999247</v>
          </cell>
          <cell r="J58">
            <v>22.485907234785252</v>
          </cell>
        </row>
        <row r="59">
          <cell r="A59" t="str">
            <v>LDNO HV: Domestic Unrestricted</v>
          </cell>
          <cell r="B59">
            <v>12343.209000000001</v>
          </cell>
          <cell r="C59">
            <v>8253</v>
          </cell>
          <cell r="D59">
            <v>191929.85310000001</v>
          </cell>
          <cell r="E59">
            <v>128369.37360000002</v>
          </cell>
          <cell r="F59">
            <v>63560.479500000001</v>
          </cell>
          <cell r="G59">
            <v>0</v>
          </cell>
          <cell r="H59">
            <v>0</v>
          </cell>
          <cell r="I59">
            <v>1.5549429090927651</v>
          </cell>
          <cell r="J59">
            <v>23.255767975281717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4421680.9220058694</v>
          </cell>
          <cell r="C61">
            <v>947638</v>
          </cell>
          <cell r="D61">
            <v>82768668.411669686</v>
          </cell>
          <cell r="E61">
            <v>69002331.18566969</v>
          </cell>
          <cell r="F61">
            <v>13766337.226000002</v>
          </cell>
          <cell r="G61">
            <v>0</v>
          </cell>
          <cell r="H61">
            <v>0</v>
          </cell>
          <cell r="I61">
            <v>1.8718824327586754</v>
          </cell>
          <cell r="J61">
            <v>87.342074095455956</v>
          </cell>
        </row>
        <row r="62">
          <cell r="A62" t="str">
            <v>LDNO LV: Domestic Two Rate</v>
          </cell>
          <cell r="B62">
            <v>986.93600000000015</v>
          </cell>
          <cell r="C62">
            <v>322</v>
          </cell>
          <cell r="D62">
            <v>15246.340810000002</v>
          </cell>
          <cell r="E62">
            <v>11896.735810000002</v>
          </cell>
          <cell r="F62">
            <v>3349.605</v>
          </cell>
          <cell r="G62">
            <v>0</v>
          </cell>
          <cell r="H62">
            <v>0</v>
          </cell>
          <cell r="I62">
            <v>1.5448155513630062</v>
          </cell>
          <cell r="J62">
            <v>47.348884503105594</v>
          </cell>
        </row>
        <row r="63">
          <cell r="A63" t="str">
            <v>LDNO HV: Domestic Two Rate</v>
          </cell>
          <cell r="B63">
            <v>1569.655</v>
          </cell>
          <cell r="C63">
            <v>659</v>
          </cell>
          <cell r="D63">
            <v>19614.310529999999</v>
          </cell>
          <cell r="E63">
            <v>14539.02203</v>
          </cell>
          <cell r="F63">
            <v>5075.2884999999997</v>
          </cell>
          <cell r="G63">
            <v>0</v>
          </cell>
          <cell r="H63">
            <v>0</v>
          </cell>
          <cell r="I63">
            <v>1.2495937342919303</v>
          </cell>
          <cell r="J63">
            <v>29.763748907435506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158033.57894614118</v>
          </cell>
          <cell r="C65">
            <v>0</v>
          </cell>
          <cell r="D65">
            <v>690606.73999463685</v>
          </cell>
          <cell r="E65">
            <v>690606.73999463685</v>
          </cell>
          <cell r="F65">
            <v>0</v>
          </cell>
          <cell r="G65">
            <v>0</v>
          </cell>
          <cell r="H65">
            <v>0</v>
          </cell>
          <cell r="I65">
            <v>0.43699999999999994</v>
          </cell>
          <cell r="J65" t="str">
            <v/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1126425.6614190897</v>
          </cell>
          <cell r="C69">
            <v>92112</v>
          </cell>
          <cell r="D69">
            <v>18998058.937255308</v>
          </cell>
          <cell r="E69">
            <v>17189255.593255308</v>
          </cell>
          <cell r="F69">
            <v>1808803.344</v>
          </cell>
          <cell r="G69">
            <v>0</v>
          </cell>
          <cell r="H69">
            <v>0</v>
          </cell>
          <cell r="I69">
            <v>1.686579024959467</v>
          </cell>
          <cell r="J69">
            <v>206.24955420852123</v>
          </cell>
        </row>
        <row r="70">
          <cell r="A70" t="str">
            <v>LDNO LV: Small Non Domestic Unrestricted</v>
          </cell>
          <cell r="B70">
            <v>726.99600000000009</v>
          </cell>
          <cell r="C70">
            <v>229</v>
          </cell>
          <cell r="D70">
            <v>11156.81882</v>
          </cell>
          <cell r="E70">
            <v>7938.7963200000013</v>
          </cell>
          <cell r="F70">
            <v>3218.0225</v>
          </cell>
          <cell r="G70">
            <v>0</v>
          </cell>
          <cell r="H70">
            <v>0</v>
          </cell>
          <cell r="I70">
            <v>1.5346465207511457</v>
          </cell>
          <cell r="J70">
            <v>48.719732838427952</v>
          </cell>
        </row>
        <row r="71">
          <cell r="A71" t="str">
            <v>LDNO HV: Small Non Domestic Unrestricted</v>
          </cell>
          <cell r="B71">
            <v>3327.3719999999998</v>
          </cell>
          <cell r="C71">
            <v>302</v>
          </cell>
          <cell r="D71">
            <v>30059.994480000001</v>
          </cell>
          <cell r="E71">
            <v>26918.439480000001</v>
          </cell>
          <cell r="F71">
            <v>3141.5549999999998</v>
          </cell>
          <cell r="G71">
            <v>0</v>
          </cell>
          <cell r="H71">
            <v>0</v>
          </cell>
          <cell r="I71">
            <v>0.90341550268500204</v>
          </cell>
          <cell r="J71">
            <v>99.536405562913913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2132715.1983118993</v>
          </cell>
          <cell r="C73">
            <v>81339</v>
          </cell>
          <cell r="D73">
            <v>29499883.084829438</v>
          </cell>
          <cell r="E73">
            <v>27902629.141829439</v>
          </cell>
          <cell r="F73">
            <v>1597253.9430000002</v>
          </cell>
          <cell r="G73">
            <v>0</v>
          </cell>
          <cell r="H73">
            <v>0</v>
          </cell>
          <cell r="I73">
            <v>1.3832078051574528</v>
          </cell>
          <cell r="J73">
            <v>362.67821198723169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</row>
        <row r="75">
          <cell r="A75" t="str">
            <v>LDNO HV: Small Non Domestic Two Rate</v>
          </cell>
          <cell r="B75">
            <v>576.57100000000003</v>
          </cell>
          <cell r="C75">
            <v>19</v>
          </cell>
          <cell r="D75">
            <v>2963.9245100000007</v>
          </cell>
          <cell r="E75">
            <v>2766.2770100000007</v>
          </cell>
          <cell r="F75">
            <v>197.64750000000001</v>
          </cell>
          <cell r="G75">
            <v>0</v>
          </cell>
          <cell r="H75">
            <v>0</v>
          </cell>
          <cell r="I75">
            <v>0.51406062913327255</v>
          </cell>
          <cell r="J75">
            <v>155.99602684210529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6382.29564589864</v>
          </cell>
          <cell r="C77">
            <v>0</v>
          </cell>
          <cell r="D77">
            <v>16466.322766418492</v>
          </cell>
          <cell r="E77">
            <v>16466.322766418492</v>
          </cell>
          <cell r="F77">
            <v>0</v>
          </cell>
          <cell r="G77">
            <v>0</v>
          </cell>
          <cell r="H77">
            <v>0</v>
          </cell>
          <cell r="I77">
            <v>0.25800000000000001</v>
          </cell>
          <cell r="J77" t="str">
            <v/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916210.32375638629</v>
          </cell>
          <cell r="C81">
            <v>7839</v>
          </cell>
          <cell r="D81">
            <v>13243171.4971081</v>
          </cell>
          <cell r="E81">
            <v>12325001.1856081</v>
          </cell>
          <cell r="F81">
            <v>918170.31150000007</v>
          </cell>
          <cell r="G81">
            <v>0</v>
          </cell>
          <cell r="H81">
            <v>0</v>
          </cell>
          <cell r="I81">
            <v>1.4454291939008279</v>
          </cell>
          <cell r="J81">
            <v>1689.3955220191478</v>
          </cell>
        </row>
        <row r="82">
          <cell r="A82" t="str">
            <v>LDNO LV: LV Medium Non-Domestic</v>
          </cell>
          <cell r="B82">
            <v>127.17100000000001</v>
          </cell>
          <cell r="C82">
            <v>2</v>
          </cell>
          <cell r="D82">
            <v>1335.9313900000002</v>
          </cell>
          <cell r="E82">
            <v>1168.2503900000002</v>
          </cell>
          <cell r="F82">
            <v>167.68099999999998</v>
          </cell>
          <cell r="G82">
            <v>0</v>
          </cell>
          <cell r="H82">
            <v>0</v>
          </cell>
          <cell r="I82">
            <v>1.0505000275219982</v>
          </cell>
          <cell r="J82">
            <v>667.9656950000001</v>
          </cell>
        </row>
        <row r="83">
          <cell r="A83" t="str">
            <v>LDNO HV: LV Medium Non-Domestic</v>
          </cell>
          <cell r="B83">
            <v>2684.8360000000002</v>
          </cell>
          <cell r="C83">
            <v>0</v>
          </cell>
          <cell r="D83">
            <v>19928.013640000001</v>
          </cell>
          <cell r="E83">
            <v>19928.013640000001</v>
          </cell>
          <cell r="F83">
            <v>0</v>
          </cell>
          <cell r="G83">
            <v>0</v>
          </cell>
          <cell r="H83">
            <v>0</v>
          </cell>
          <cell r="I83">
            <v>0.7422432372033152</v>
          </cell>
          <cell r="J83" t="str">
            <v/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57.226119999999995</v>
          </cell>
          <cell r="C85">
            <v>0</v>
          </cell>
          <cell r="D85">
            <v>671.83994079999991</v>
          </cell>
          <cell r="E85">
            <v>671.83994079999991</v>
          </cell>
          <cell r="F85">
            <v>0</v>
          </cell>
          <cell r="G85">
            <v>0</v>
          </cell>
          <cell r="H85">
            <v>0</v>
          </cell>
          <cell r="I85">
            <v>1.1740092475254307</v>
          </cell>
          <cell r="J85" t="str">
            <v/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30890.94765882759</v>
          </cell>
          <cell r="C87">
            <v>181</v>
          </cell>
          <cell r="D87">
            <v>428644.9497145589</v>
          </cell>
          <cell r="E87">
            <v>227774.31721455889</v>
          </cell>
          <cell r="F87">
            <v>200870.63250000001</v>
          </cell>
          <cell r="G87">
            <v>0</v>
          </cell>
          <cell r="H87">
            <v>0</v>
          </cell>
          <cell r="I87">
            <v>1.3876069923418701</v>
          </cell>
          <cell r="J87">
            <v>2368.2041420693863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2945656.0245969379</v>
          </cell>
          <cell r="C89">
            <v>7777</v>
          </cell>
          <cell r="D89">
            <v>46916013.528159492</v>
          </cell>
          <cell r="E89">
            <v>32715209.885675494</v>
          </cell>
          <cell r="F89">
            <v>288969.989</v>
          </cell>
          <cell r="G89">
            <v>12981444</v>
          </cell>
          <cell r="H89">
            <v>930389.65348400001</v>
          </cell>
          <cell r="I89">
            <v>1.592718672390784</v>
          </cell>
          <cell r="J89">
            <v>6032.6621484067755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</row>
        <row r="91">
          <cell r="A91" t="str">
            <v>LDNO HV: LV HH Metered</v>
          </cell>
          <cell r="B91">
            <v>23469.0645</v>
          </cell>
          <cell r="C91">
            <v>39</v>
          </cell>
          <cell r="D91">
            <v>203132.13586750004</v>
          </cell>
          <cell r="E91">
            <v>135702.13770750002</v>
          </cell>
          <cell r="F91">
            <v>768.69000000000017</v>
          </cell>
          <cell r="G91">
            <v>62853</v>
          </cell>
          <cell r="H91">
            <v>3808.308160000001</v>
          </cell>
          <cell r="I91">
            <v>0.86553145681413945</v>
          </cell>
          <cell r="J91">
            <v>5208.5163042948725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24375.089769075865</v>
          </cell>
          <cell r="C93">
            <v>39</v>
          </cell>
          <cell r="D93">
            <v>470403.98182768724</v>
          </cell>
          <cell r="E93">
            <v>216296.39039368718</v>
          </cell>
          <cell r="F93">
            <v>1449.1229999999998</v>
          </cell>
          <cell r="G93">
            <v>250536</v>
          </cell>
          <cell r="H93">
            <v>2122.4684339999999</v>
          </cell>
          <cell r="I93">
            <v>1.9298553822126978</v>
          </cell>
          <cell r="J93">
            <v>12061.640559684289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7986519.8674706351</v>
          </cell>
          <cell r="C96">
            <v>2865</v>
          </cell>
          <cell r="D96">
            <v>84112968.958238721</v>
          </cell>
          <cell r="E96">
            <v>43345906.927590728</v>
          </cell>
          <cell r="F96">
            <v>1069985.8199999998</v>
          </cell>
          <cell r="G96">
            <v>38680656.000000007</v>
          </cell>
          <cell r="H96">
            <v>1016420.210648</v>
          </cell>
          <cell r="I96">
            <v>1.0531867490974847</v>
          </cell>
          <cell r="J96">
            <v>29358.802428704614</v>
          </cell>
        </row>
        <row r="97">
          <cell r="A97" t="str">
            <v>LDNO HV: HV HH Metered</v>
          </cell>
          <cell r="B97">
            <v>6413.5808999999999</v>
          </cell>
          <cell r="C97">
            <v>2</v>
          </cell>
          <cell r="D97">
            <v>64071.241119000006</v>
          </cell>
          <cell r="E97">
            <v>38830.263369000008</v>
          </cell>
          <cell r="F97">
            <v>630.57399999999996</v>
          </cell>
          <cell r="G97">
            <v>24601</v>
          </cell>
          <cell r="H97">
            <v>9.4037499999999987</v>
          </cell>
          <cell r="I97">
            <v>0.99899326317065718</v>
          </cell>
          <cell r="J97">
            <v>32035.620559500003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59506.726879878835</v>
          </cell>
          <cell r="C101">
            <v>0</v>
          </cell>
          <cell r="D101">
            <v>1043747.9894730747</v>
          </cell>
          <cell r="E101">
            <v>1043747.9894730747</v>
          </cell>
          <cell r="F101">
            <v>0</v>
          </cell>
          <cell r="G101">
            <v>0</v>
          </cell>
          <cell r="H101">
            <v>0</v>
          </cell>
          <cell r="I101">
            <v>1.7539999999999998</v>
          </cell>
          <cell r="J101" t="str">
            <v/>
          </cell>
        </row>
        <row r="102">
          <cell r="A102" t="str">
            <v>LDNO LV: NHH UMS category A</v>
          </cell>
          <cell r="B102">
            <v>19.364368596228321</v>
          </cell>
          <cell r="C102">
            <v>0</v>
          </cell>
          <cell r="D102">
            <v>243.02282588266539</v>
          </cell>
          <cell r="E102">
            <v>243.02282588266539</v>
          </cell>
          <cell r="F102">
            <v>0</v>
          </cell>
          <cell r="G102">
            <v>0</v>
          </cell>
          <cell r="H102">
            <v>0</v>
          </cell>
          <cell r="I102">
            <v>1.2549999999999999</v>
          </cell>
          <cell r="J102" t="str">
            <v/>
          </cell>
        </row>
        <row r="103">
          <cell r="A103" t="str">
            <v>LDNO HV: NHH UMS category A</v>
          </cell>
          <cell r="B103">
            <v>168.69207226456876</v>
          </cell>
          <cell r="C103">
            <v>0</v>
          </cell>
          <cell r="D103">
            <v>1568.8362720604896</v>
          </cell>
          <cell r="E103">
            <v>1568.8362720604896</v>
          </cell>
          <cell r="F103">
            <v>0</v>
          </cell>
          <cell r="G103">
            <v>0</v>
          </cell>
          <cell r="H103">
            <v>0</v>
          </cell>
          <cell r="I103">
            <v>0.93000000000000016</v>
          </cell>
          <cell r="J103" t="str">
            <v/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23165.074568108186</v>
          </cell>
          <cell r="C105">
            <v>0</v>
          </cell>
          <cell r="D105">
            <v>511021.5449724666</v>
          </cell>
          <cell r="E105">
            <v>511021.5449724666</v>
          </cell>
          <cell r="F105">
            <v>0</v>
          </cell>
          <cell r="G105">
            <v>0</v>
          </cell>
          <cell r="H105">
            <v>0</v>
          </cell>
          <cell r="I105">
            <v>2.2060000000000004</v>
          </cell>
          <cell r="J105" t="str">
            <v/>
          </cell>
        </row>
        <row r="106">
          <cell r="A106" t="str">
            <v>LDNO LV: NHH UMS category B</v>
          </cell>
          <cell r="B106">
            <v>7.5382577065861085</v>
          </cell>
          <cell r="C106">
            <v>0</v>
          </cell>
          <cell r="D106">
            <v>119.02908918699465</v>
          </cell>
          <cell r="E106">
            <v>119.02908918699465</v>
          </cell>
          <cell r="F106">
            <v>0</v>
          </cell>
          <cell r="G106">
            <v>0</v>
          </cell>
          <cell r="H106">
            <v>0</v>
          </cell>
          <cell r="I106">
            <v>1.5790000000000002</v>
          </cell>
          <cell r="J106" t="str">
            <v/>
          </cell>
        </row>
        <row r="107">
          <cell r="A107" t="str">
            <v>LDNO HV: NHH UMS category B</v>
          </cell>
          <cell r="B107">
            <v>65.669288800671211</v>
          </cell>
          <cell r="C107">
            <v>0</v>
          </cell>
          <cell r="D107">
            <v>768.33067896785315</v>
          </cell>
          <cell r="E107">
            <v>768.33067896785315</v>
          </cell>
          <cell r="F107">
            <v>0</v>
          </cell>
          <cell r="G107">
            <v>0</v>
          </cell>
          <cell r="H107">
            <v>0</v>
          </cell>
          <cell r="I107">
            <v>1.1700000000000002</v>
          </cell>
          <cell r="J107" t="str">
            <v/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293.50796483473511</v>
          </cell>
          <cell r="C109">
            <v>0</v>
          </cell>
          <cell r="D109">
            <v>10630.858486314104</v>
          </cell>
          <cell r="E109">
            <v>10630.858486314104</v>
          </cell>
          <cell r="F109">
            <v>0</v>
          </cell>
          <cell r="G109">
            <v>0</v>
          </cell>
          <cell r="H109">
            <v>0</v>
          </cell>
          <cell r="I109">
            <v>3.6219999999999999</v>
          </cell>
          <cell r="J109" t="str">
            <v/>
          </cell>
        </row>
        <row r="110">
          <cell r="A110" t="str">
            <v>LDNO LV: NHH UMS category C</v>
          </cell>
          <cell r="B110">
            <v>9.5511830594575006E-2</v>
          </cell>
          <cell r="C110">
            <v>0</v>
          </cell>
          <cell r="D110">
            <v>2.4766217673173299</v>
          </cell>
          <cell r="E110">
            <v>2.4766217673173299</v>
          </cell>
          <cell r="F110">
            <v>0</v>
          </cell>
          <cell r="G110">
            <v>0</v>
          </cell>
          <cell r="H110">
            <v>0</v>
          </cell>
          <cell r="I110">
            <v>2.593</v>
          </cell>
          <cell r="J110" t="str">
            <v/>
          </cell>
        </row>
        <row r="111">
          <cell r="A111" t="str">
            <v>LDNO HV: NHH UMS category C</v>
          </cell>
          <cell r="B111">
            <v>0.83204823068279721</v>
          </cell>
          <cell r="C111">
            <v>0</v>
          </cell>
          <cell r="D111">
            <v>15.983646511416534</v>
          </cell>
          <cell r="E111">
            <v>15.983646511416534</v>
          </cell>
          <cell r="F111">
            <v>0</v>
          </cell>
          <cell r="G111">
            <v>0</v>
          </cell>
          <cell r="H111">
            <v>0</v>
          </cell>
          <cell r="I111">
            <v>1.9210000000000003</v>
          </cell>
          <cell r="J111" t="str">
            <v/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8948.1548518403106</v>
          </cell>
          <cell r="C113">
            <v>0</v>
          </cell>
          <cell r="D113">
            <v>132432.69180723658</v>
          </cell>
          <cell r="E113">
            <v>132432.69180723658</v>
          </cell>
          <cell r="F113">
            <v>0</v>
          </cell>
          <cell r="G113">
            <v>0</v>
          </cell>
          <cell r="H113">
            <v>0</v>
          </cell>
          <cell r="I113">
            <v>1.48</v>
          </cell>
          <cell r="J113" t="str">
            <v/>
          </cell>
        </row>
        <row r="114">
          <cell r="A114" t="str">
            <v>LDNO LV: NHH UMS category D</v>
          </cell>
          <cell r="B114">
            <v>2.9118618665909954</v>
          </cell>
          <cell r="C114">
            <v>0</v>
          </cell>
          <cell r="D114">
            <v>30.836617167198639</v>
          </cell>
          <cell r="E114">
            <v>30.836617167198639</v>
          </cell>
          <cell r="F114">
            <v>0</v>
          </cell>
          <cell r="G114">
            <v>0</v>
          </cell>
          <cell r="H114">
            <v>0</v>
          </cell>
          <cell r="I114">
            <v>1.0589999999999999</v>
          </cell>
          <cell r="J114" t="str">
            <v/>
          </cell>
        </row>
        <row r="115">
          <cell r="A115" t="str">
            <v>LDNO HV: NHH UMS category D</v>
          </cell>
          <cell r="B115">
            <v>25.366590704077232</v>
          </cell>
          <cell r="C115">
            <v>0</v>
          </cell>
          <cell r="D115">
            <v>199.1277370270063</v>
          </cell>
          <cell r="E115">
            <v>199.1277370270063</v>
          </cell>
          <cell r="F115">
            <v>0</v>
          </cell>
          <cell r="G115">
            <v>0</v>
          </cell>
          <cell r="H115">
            <v>0</v>
          </cell>
          <cell r="I115">
            <v>0.78500000000000025</v>
          </cell>
          <cell r="J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279992.99384840002</v>
          </cell>
          <cell r="C117">
            <v>0</v>
          </cell>
          <cell r="D117">
            <v>6035394.3030550256</v>
          </cell>
          <cell r="E117">
            <v>6035394.3030550256</v>
          </cell>
          <cell r="F117">
            <v>0</v>
          </cell>
          <cell r="G117">
            <v>0</v>
          </cell>
          <cell r="H117">
            <v>0</v>
          </cell>
          <cell r="I117">
            <v>2.1555519015318083</v>
          </cell>
          <cell r="J117" t="str">
            <v/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575.95399999999995</v>
          </cell>
          <cell r="C121">
            <v>103</v>
          </cell>
          <cell r="D121">
            <v>-4607.6319999999996</v>
          </cell>
          <cell r="E121">
            <v>-4607.6319999999996</v>
          </cell>
          <cell r="F121">
            <v>0</v>
          </cell>
          <cell r="G121">
            <v>0</v>
          </cell>
          <cell r="H121">
            <v>0</v>
          </cell>
          <cell r="I121">
            <v>-0.8</v>
          </cell>
          <cell r="J121">
            <v>-44.734291262135919</v>
          </cell>
        </row>
        <row r="122">
          <cell r="A122" t="str">
            <v>LDNO LV: LV Generation NHH</v>
          </cell>
          <cell r="B122">
            <v>7.7808000000000002</v>
          </cell>
          <cell r="C122">
            <v>0</v>
          </cell>
          <cell r="D122">
            <v>-62.246400000000008</v>
          </cell>
          <cell r="E122">
            <v>-62.246400000000008</v>
          </cell>
          <cell r="F122">
            <v>0</v>
          </cell>
          <cell r="G122">
            <v>0</v>
          </cell>
          <cell r="H122">
            <v>0</v>
          </cell>
          <cell r="I122">
            <v>-0.8</v>
          </cell>
          <cell r="J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687.09599999999989</v>
          </cell>
          <cell r="C128">
            <v>30</v>
          </cell>
          <cell r="D128">
            <v>-5089.7545799999998</v>
          </cell>
          <cell r="E128">
            <v>-5496.768</v>
          </cell>
          <cell r="F128">
            <v>0</v>
          </cell>
          <cell r="G128">
            <v>0</v>
          </cell>
          <cell r="H128">
            <v>407.01341999999988</v>
          </cell>
          <cell r="I128">
            <v>-0.74076323832477575</v>
          </cell>
          <cell r="J128">
            <v>-169.65848599999998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1727.2149999999999</v>
          </cell>
          <cell r="C132">
            <v>42</v>
          </cell>
          <cell r="D132">
            <v>-15595.905012000003</v>
          </cell>
          <cell r="E132">
            <v>-15925.488000000003</v>
          </cell>
          <cell r="F132">
            <v>0</v>
          </cell>
          <cell r="G132">
            <v>0</v>
          </cell>
          <cell r="H132">
            <v>329.58298799999994</v>
          </cell>
          <cell r="I132">
            <v>-0.90295099405690682</v>
          </cell>
          <cell r="J132">
            <v>-371.33107171428577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0.21945600000000004</v>
          </cell>
          <cell r="E136">
            <v>0</v>
          </cell>
          <cell r="F136">
            <v>0</v>
          </cell>
          <cell r="G136">
            <v>0</v>
          </cell>
          <cell r="H136">
            <v>0.21945600000000004</v>
          </cell>
          <cell r="I136" t="str">
            <v/>
          </cell>
          <cell r="J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16627.737000000001</v>
          </cell>
          <cell r="C139">
            <v>0</v>
          </cell>
          <cell r="D139">
            <v>-142138.51700000002</v>
          </cell>
          <cell r="E139">
            <v>-142138.51700000002</v>
          </cell>
          <cell r="F139">
            <v>0</v>
          </cell>
          <cell r="G139">
            <v>0</v>
          </cell>
          <cell r="H139">
            <v>0</v>
          </cell>
          <cell r="I139">
            <v>-0.85482779165920186</v>
          </cell>
          <cell r="J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3012.5480000000002</v>
          </cell>
          <cell r="C142">
            <v>11</v>
          </cell>
          <cell r="D142">
            <v>-14320.958848000002</v>
          </cell>
          <cell r="E142">
            <v>-15092.86548</v>
          </cell>
          <cell r="F142">
            <v>705.43550000000005</v>
          </cell>
          <cell r="G142">
            <v>0</v>
          </cell>
          <cell r="H142">
            <v>66.471132000000011</v>
          </cell>
          <cell r="I142">
            <v>-0.4753769516037587</v>
          </cell>
          <cell r="J142">
            <v>-1301.905349818182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570816.15800000005</v>
          </cell>
          <cell r="C145">
            <v>143</v>
          </cell>
          <cell r="D145">
            <v>-3004536.6536180004</v>
          </cell>
          <cell r="E145">
            <v>-3025439.7476200005</v>
          </cell>
          <cell r="F145">
            <v>9170.6615000000002</v>
          </cell>
          <cell r="G145">
            <v>0</v>
          </cell>
          <cell r="H145">
            <v>11732.432502000001</v>
          </cell>
          <cell r="I145">
            <v>-0.52635802464757842</v>
          </cell>
          <cell r="J145">
            <v>-21010.745829496507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Tariffs"/>
      <sheetName val="Summary"/>
      <sheetName val="M-ATW"/>
      <sheetName val="M-Rev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CData"/>
      <sheetName val="CTables"/>
    </sheetNames>
    <sheetDataSet>
      <sheetData sheetId="0" refreshError="1"/>
      <sheetData sheetId="1" refreshError="1"/>
      <sheetData sheetId="2" refreshError="1"/>
      <sheetData sheetId="3">
        <row r="55">
          <cell r="A55" t="str">
            <v>&gt; Domestic Unrestricted</v>
          </cell>
        </row>
        <row r="56">
          <cell r="A56" t="str">
            <v>Domestic Unrestricted</v>
          </cell>
          <cell r="B56">
            <v>5142208.3206753526</v>
          </cell>
          <cell r="C56">
            <v>1410000</v>
          </cell>
          <cell r="D56">
            <v>118441022.67224106</v>
          </cell>
          <cell r="E56">
            <v>99296042.672241062</v>
          </cell>
          <cell r="F56">
            <v>19144980.000000004</v>
          </cell>
          <cell r="G56">
            <v>0</v>
          </cell>
          <cell r="H56">
            <v>0</v>
          </cell>
          <cell r="I56">
            <v>2.3033104706400849</v>
          </cell>
        </row>
        <row r="57">
          <cell r="A57" t="str">
            <v>LDNO LV: Domestic Unrestricted</v>
          </cell>
          <cell r="B57">
            <v>4764.0869999999995</v>
          </cell>
          <cell r="C57">
            <v>3295</v>
          </cell>
          <cell r="D57">
            <v>97870.025646599766</v>
          </cell>
          <cell r="E57">
            <v>65846.856344290733</v>
          </cell>
          <cell r="F57">
            <v>32023.169302309027</v>
          </cell>
          <cell r="G57">
            <v>0</v>
          </cell>
          <cell r="H57">
            <v>0</v>
          </cell>
          <cell r="I57">
            <v>2.0543291011813971</v>
          </cell>
        </row>
        <row r="58">
          <cell r="A58" t="str">
            <v>LDNO HV: Domestic Unrestricted</v>
          </cell>
          <cell r="B58">
            <v>11531.275</v>
          </cell>
          <cell r="C58">
            <v>5084</v>
          </cell>
          <cell r="D58">
            <v>150565.28653433674</v>
          </cell>
          <cell r="E58">
            <v>114934.07760093274</v>
          </cell>
          <cell r="F58">
            <v>35631.208933403999</v>
          </cell>
          <cell r="G58">
            <v>0</v>
          </cell>
          <cell r="H58">
            <v>0</v>
          </cell>
          <cell r="I58">
            <v>1.305712391165216</v>
          </cell>
        </row>
        <row r="59">
          <cell r="A59" t="str">
            <v>&gt; Domestic Two Rate</v>
          </cell>
        </row>
        <row r="60">
          <cell r="A60" t="str">
            <v>Domestic Two Rate</v>
          </cell>
          <cell r="B60">
            <v>4889813.4099498391</v>
          </cell>
          <cell r="C60">
            <v>982000</v>
          </cell>
          <cell r="D60">
            <v>92906160.960972056</v>
          </cell>
          <cell r="E60">
            <v>79572564.960972056</v>
          </cell>
          <cell r="F60">
            <v>13333596.000000002</v>
          </cell>
          <cell r="G60">
            <v>0</v>
          </cell>
          <cell r="H60">
            <v>0</v>
          </cell>
          <cell r="I60">
            <v>1.899993991016625</v>
          </cell>
        </row>
        <row r="61">
          <cell r="A61" t="str">
            <v>LDNO LV: Domestic Two Rate</v>
          </cell>
          <cell r="B61">
            <v>950.69899999999996</v>
          </cell>
          <cell r="C61">
            <v>258</v>
          </cell>
          <cell r="D61">
            <v>14601.861249870042</v>
          </cell>
          <cell r="E61">
            <v>12094.432515425207</v>
          </cell>
          <cell r="F61">
            <v>2507.4287344448339</v>
          </cell>
          <cell r="G61">
            <v>0</v>
          </cell>
          <cell r="H61">
            <v>0</v>
          </cell>
          <cell r="I61">
            <v>1.5359079214209803</v>
          </cell>
        </row>
        <row r="62">
          <cell r="A62" t="str">
            <v>LDNO HV: Domestic Two Rate</v>
          </cell>
          <cell r="B62">
            <v>1395.4159999999999</v>
          </cell>
          <cell r="C62">
            <v>512</v>
          </cell>
          <cell r="D62">
            <v>16440.162040052113</v>
          </cell>
          <cell r="E62">
            <v>12851.810550299388</v>
          </cell>
          <cell r="F62">
            <v>3588.3514897527239</v>
          </cell>
          <cell r="G62">
            <v>0</v>
          </cell>
          <cell r="H62">
            <v>0</v>
          </cell>
          <cell r="I62">
            <v>1.1781549043476722</v>
          </cell>
        </row>
        <row r="63">
          <cell r="A63" t="str">
            <v>&gt; Domestic Off Peak (related MPAN)</v>
          </cell>
        </row>
        <row r="64">
          <cell r="A64" t="str">
            <v>Domestic Off Peak (related MPAN)</v>
          </cell>
          <cell r="B64">
            <v>197499.16861692118</v>
          </cell>
          <cell r="C64">
            <v>45000</v>
          </cell>
          <cell r="D64">
            <v>825546.52481873054</v>
          </cell>
          <cell r="E64">
            <v>825546.52481873054</v>
          </cell>
          <cell r="F64">
            <v>0</v>
          </cell>
          <cell r="G64">
            <v>0</v>
          </cell>
          <cell r="H64">
            <v>0</v>
          </cell>
          <cell r="I64">
            <v>0.41800000000000004</v>
          </cell>
        </row>
        <row r="65">
          <cell r="A65" t="str">
            <v>LDNO LV: Domestic Off Peak (related MPAN)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 t="str">
            <v>LDNO HV: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&gt; Small Non Domestic Unrestricted</v>
          </cell>
        </row>
        <row r="68">
          <cell r="A68" t="str">
            <v>Small Non Domestic Unrestricted</v>
          </cell>
          <cell r="B68">
            <v>1151325.7985803427</v>
          </cell>
          <cell r="C68">
            <v>90500</v>
          </cell>
          <cell r="D68">
            <v>21166597.28593681</v>
          </cell>
          <cell r="E68">
            <v>19514972.28593681</v>
          </cell>
          <cell r="F68">
            <v>1651625</v>
          </cell>
          <cell r="G68">
            <v>0</v>
          </cell>
          <cell r="H68">
            <v>0</v>
          </cell>
          <cell r="I68">
            <v>1.8384541814347042</v>
          </cell>
        </row>
        <row r="69">
          <cell r="A69" t="str">
            <v>LDNO LV: Small Non Domestic Unrestricted</v>
          </cell>
          <cell r="B69">
            <v>679.76400000000001</v>
          </cell>
          <cell r="C69">
            <v>190</v>
          </cell>
          <cell r="D69">
            <v>10729.024297591262</v>
          </cell>
          <cell r="E69">
            <v>8247.0941299216447</v>
          </cell>
          <cell r="F69">
            <v>2481.9301676696177</v>
          </cell>
          <cell r="G69">
            <v>0</v>
          </cell>
          <cell r="H69">
            <v>0</v>
          </cell>
          <cell r="I69">
            <v>1.5783454695440275</v>
          </cell>
        </row>
        <row r="70">
          <cell r="A70" t="str">
            <v>LDNO HV: Small Non Domestic Unrestricted</v>
          </cell>
          <cell r="B70">
            <v>2952.7469999999994</v>
          </cell>
          <cell r="C70">
            <v>141</v>
          </cell>
          <cell r="D70">
            <v>27161.836703259294</v>
          </cell>
          <cell r="E70">
            <v>25833.613101804072</v>
          </cell>
          <cell r="F70">
            <v>1328.2236014552202</v>
          </cell>
          <cell r="G70">
            <v>0</v>
          </cell>
          <cell r="H70">
            <v>0</v>
          </cell>
          <cell r="I70">
            <v>0.91988364405278544</v>
          </cell>
        </row>
        <row r="71">
          <cell r="A71" t="str">
            <v>&gt; Small Non Domestic Two Rate</v>
          </cell>
        </row>
        <row r="72">
          <cell r="A72" t="str">
            <v>Small Non Domestic Two Rate</v>
          </cell>
          <cell r="B72">
            <v>2193463.0666606524</v>
          </cell>
          <cell r="C72">
            <v>81000</v>
          </cell>
          <cell r="D72">
            <v>32538040.530604087</v>
          </cell>
          <cell r="E72">
            <v>31059790.530604087</v>
          </cell>
          <cell r="F72">
            <v>1478250</v>
          </cell>
          <cell r="G72">
            <v>0</v>
          </cell>
          <cell r="H72">
            <v>0</v>
          </cell>
          <cell r="I72">
            <v>1.4834095465368509</v>
          </cell>
        </row>
        <row r="73">
          <cell r="A73" t="str">
            <v>LDNO LV: Small Non Domestic Two Rate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/>
          </cell>
        </row>
        <row r="74">
          <cell r="A74" t="str">
            <v>LDNO HV: Small Non Domestic Two Rate</v>
          </cell>
          <cell r="B74">
            <v>318.11299999999994</v>
          </cell>
          <cell r="C74">
            <v>15</v>
          </cell>
          <cell r="D74">
            <v>2484.9129922970378</v>
          </cell>
          <cell r="E74">
            <v>2343.6126091635037</v>
          </cell>
          <cell r="F74">
            <v>141.30038313353407</v>
          </cell>
          <cell r="G74">
            <v>0</v>
          </cell>
          <cell r="H74">
            <v>0</v>
          </cell>
          <cell r="I74">
            <v>0.78114160449181214</v>
          </cell>
        </row>
        <row r="75">
          <cell r="A75" t="str">
            <v>&gt; Small Non Domestic Off Peak (related MPAN)</v>
          </cell>
        </row>
        <row r="76">
          <cell r="A76" t="str">
            <v>Small Non Domestic Off Peak (related MPAN)</v>
          </cell>
          <cell r="B76">
            <v>7744.2010864293816</v>
          </cell>
          <cell r="C76">
            <v>1000</v>
          </cell>
          <cell r="D76">
            <v>21451.437009409387</v>
          </cell>
          <cell r="E76">
            <v>21451.437009409387</v>
          </cell>
          <cell r="F76">
            <v>0</v>
          </cell>
          <cell r="G76">
            <v>0</v>
          </cell>
          <cell r="H76">
            <v>0</v>
          </cell>
          <cell r="I76">
            <v>0.27700000000000002</v>
          </cell>
        </row>
        <row r="77">
          <cell r="A77" t="str">
            <v>LDNO LV: Small Non Domestic Off Peak (related MPAN)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 t="str">
            <v>LDNO HV: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&gt; LV Medium Non-Domestic</v>
          </cell>
        </row>
        <row r="80">
          <cell r="A80" t="str">
            <v>LV Medium Non-Domestic</v>
          </cell>
          <cell r="B80">
            <v>928488.46112503787</v>
          </cell>
          <cell r="C80">
            <v>7600</v>
          </cell>
          <cell r="D80">
            <v>13849249.797635874</v>
          </cell>
          <cell r="E80">
            <v>12984316.597635875</v>
          </cell>
          <cell r="F80">
            <v>864933.2</v>
          </cell>
          <cell r="G80">
            <v>0</v>
          </cell>
          <cell r="H80">
            <v>0</v>
          </cell>
          <cell r="I80">
            <v>1.4915909435056318</v>
          </cell>
        </row>
        <row r="81">
          <cell r="A81" t="str">
            <v>LDNO LV: LV Medium Non-Domestic</v>
          </cell>
          <cell r="B81">
            <v>128.071</v>
          </cell>
          <cell r="C81">
            <v>2</v>
          </cell>
          <cell r="D81">
            <v>1359.6912679509203</v>
          </cell>
          <cell r="E81">
            <v>1196.772146628944</v>
          </cell>
          <cell r="F81">
            <v>162.91912132197621</v>
          </cell>
          <cell r="G81">
            <v>0</v>
          </cell>
          <cell r="H81">
            <v>0</v>
          </cell>
          <cell r="I81">
            <v>1.0616699080595298</v>
          </cell>
        </row>
        <row r="82">
          <cell r="A82" t="str">
            <v>LDNO HV: LV Medium Non-Domestic</v>
          </cell>
          <cell r="B82">
            <v>2565.0829999999996</v>
          </cell>
          <cell r="C82">
            <v>27</v>
          </cell>
          <cell r="D82">
            <v>20809.350054207585</v>
          </cell>
          <cell r="E82">
            <v>19223.281513610291</v>
          </cell>
          <cell r="F82">
            <v>1586.0685405972929</v>
          </cell>
          <cell r="G82">
            <v>0</v>
          </cell>
          <cell r="H82">
            <v>0</v>
          </cell>
          <cell r="I82">
            <v>0.81125445274899832</v>
          </cell>
        </row>
        <row r="83">
          <cell r="A83" t="str">
            <v>&gt; LV Sub Medium Non-Domestic</v>
          </cell>
        </row>
        <row r="84">
          <cell r="A84" t="str">
            <v>LV Sub Medium Non-Domestic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HV Medium Non-Domestic</v>
          </cell>
        </row>
        <row r="86">
          <cell r="A86" t="str">
            <v>HV Medium Non-Domestic</v>
          </cell>
          <cell r="B86">
            <v>35090.406616508866</v>
          </cell>
          <cell r="C86">
            <v>240</v>
          </cell>
          <cell r="D86">
            <v>510277.22899677692</v>
          </cell>
          <cell r="E86">
            <v>287922.1489967769</v>
          </cell>
          <cell r="F86">
            <v>222355.08000000005</v>
          </cell>
          <cell r="G86">
            <v>0</v>
          </cell>
          <cell r="H86">
            <v>0</v>
          </cell>
          <cell r="I86">
            <v>1.4541787291706918</v>
          </cell>
        </row>
        <row r="87">
          <cell r="A87" t="str">
            <v>&gt; LV HH Metered</v>
          </cell>
        </row>
        <row r="88">
          <cell r="A88" t="str">
            <v>LV HH Metered</v>
          </cell>
          <cell r="B88">
            <v>2961320.8543502344</v>
          </cell>
          <cell r="C88">
            <v>7630</v>
          </cell>
          <cell r="D88">
            <v>47671886.898764752</v>
          </cell>
          <cell r="E88">
            <v>34202612.960164756</v>
          </cell>
          <cell r="F88">
            <v>259278.845</v>
          </cell>
          <cell r="G88">
            <v>12099750</v>
          </cell>
          <cell r="H88">
            <v>1110245.0936</v>
          </cell>
          <cell r="I88">
            <v>1.6098183629353733</v>
          </cell>
        </row>
        <row r="89">
          <cell r="A89" t="str">
            <v>LDNO LV: LV HH Metered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/>
          </cell>
        </row>
        <row r="90">
          <cell r="A90" t="str">
            <v>LDNO HV: LV HH Metered</v>
          </cell>
          <cell r="B90">
            <v>22881.645499999999</v>
          </cell>
          <cell r="C90">
            <v>39</v>
          </cell>
          <cell r="D90">
            <v>192288.34262430473</v>
          </cell>
          <cell r="E90">
            <v>134104.23237502892</v>
          </cell>
          <cell r="F90">
            <v>684.06341482606501</v>
          </cell>
          <cell r="G90">
            <v>55376.562152586223</v>
          </cell>
          <cell r="H90">
            <v>2123.4846818634946</v>
          </cell>
          <cell r="I90">
            <v>0.84036064025336277</v>
          </cell>
        </row>
        <row r="91">
          <cell r="A91" t="str">
            <v>&gt; LV Sub HH Metered</v>
          </cell>
        </row>
        <row r="92">
          <cell r="A92" t="str">
            <v>LV Sub HH Metered</v>
          </cell>
          <cell r="B92">
            <v>4830.0401429690264</v>
          </cell>
          <cell r="C92">
            <v>17</v>
          </cell>
          <cell r="D92">
            <v>142412.58069189117</v>
          </cell>
          <cell r="E92">
            <v>45442.933591891182</v>
          </cell>
          <cell r="F92">
            <v>577.68550000000005</v>
          </cell>
          <cell r="G92">
            <v>96360</v>
          </cell>
          <cell r="H92">
            <v>31.961600000000004</v>
          </cell>
          <cell r="I92">
            <v>2.94847613014558</v>
          </cell>
        </row>
        <row r="93">
          <cell r="A93" t="str">
            <v>LDNO HV: LV Sub HH Metered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/>
          </cell>
        </row>
        <row r="94">
          <cell r="A94" t="str">
            <v>&gt; HV HH Metered</v>
          </cell>
        </row>
        <row r="95">
          <cell r="A95" t="str">
            <v>HV HH Metered</v>
          </cell>
          <cell r="B95">
            <v>8125771.0349548776</v>
          </cell>
          <cell r="C95">
            <v>2855</v>
          </cell>
          <cell r="D95">
            <v>86404797.732612535</v>
          </cell>
          <cell r="E95">
            <v>47393976.494002536</v>
          </cell>
          <cell r="F95">
            <v>975590.61500000011</v>
          </cell>
          <cell r="G95">
            <v>36772289.999999993</v>
          </cell>
          <cell r="H95">
            <v>1262940.6236100001</v>
          </cell>
          <cell r="I95">
            <v>1.0633427567786784</v>
          </cell>
        </row>
        <row r="96">
          <cell r="A96" t="str">
            <v>LDNO HV: HV HH Metered</v>
          </cell>
          <cell r="B96">
            <v>6320.7419000000009</v>
          </cell>
          <cell r="C96">
            <v>2</v>
          </cell>
          <cell r="D96">
            <v>60324.564226535767</v>
          </cell>
          <cell r="E96">
            <v>40085.531955327868</v>
          </cell>
          <cell r="F96">
            <v>561.47898170178678</v>
          </cell>
          <cell r="G96">
            <v>19677.553289506115</v>
          </cell>
          <cell r="H96">
            <v>0</v>
          </cell>
          <cell r="I96">
            <v>0.95439056333775885</v>
          </cell>
        </row>
        <row r="97">
          <cell r="A97" t="str">
            <v>&gt; HV Sub HH Metered</v>
          </cell>
        </row>
        <row r="98">
          <cell r="A98" t="str">
            <v>HV Sub HH Metered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</v>
          </cell>
        </row>
        <row r="100">
          <cell r="A100" t="str">
            <v>NHH UMS</v>
          </cell>
          <cell r="B100">
            <v>89248.808793055243</v>
          </cell>
          <cell r="C100">
            <v>2500</v>
          </cell>
          <cell r="D100">
            <v>2214262.9461557004</v>
          </cell>
          <cell r="E100">
            <v>2214262.9461557004</v>
          </cell>
          <cell r="F100">
            <v>0</v>
          </cell>
          <cell r="G100">
            <v>0</v>
          </cell>
          <cell r="H100">
            <v>0</v>
          </cell>
          <cell r="I100">
            <v>2.4809999999999999</v>
          </cell>
        </row>
        <row r="101">
          <cell r="A101" t="str">
            <v>LDNO LV: NHH UMS</v>
          </cell>
          <cell r="B101">
            <v>31.977999999999998</v>
          </cell>
          <cell r="C101">
            <v>13</v>
          </cell>
          <cell r="D101">
            <v>567.87290889463452</v>
          </cell>
          <cell r="E101">
            <v>567.87290889463452</v>
          </cell>
          <cell r="F101">
            <v>0</v>
          </cell>
          <cell r="G101">
            <v>0</v>
          </cell>
          <cell r="H101">
            <v>0</v>
          </cell>
          <cell r="I101">
            <v>1.7758237191026163</v>
          </cell>
        </row>
        <row r="102">
          <cell r="A102" t="str">
            <v>LDNO HV: NHH UMS</v>
          </cell>
          <cell r="B102">
            <v>245.297</v>
          </cell>
          <cell r="C102">
            <v>34</v>
          </cell>
          <cell r="D102">
            <v>3141.291308208863</v>
          </cell>
          <cell r="E102">
            <v>3141.291308208863</v>
          </cell>
          <cell r="F102">
            <v>0</v>
          </cell>
          <cell r="G102">
            <v>0</v>
          </cell>
          <cell r="H102">
            <v>0</v>
          </cell>
          <cell r="I102">
            <v>1.2806073079609057</v>
          </cell>
        </row>
        <row r="103">
          <cell r="A103" t="str">
            <v>&gt; LV UMS (Pseudo HH Metered)</v>
          </cell>
        </row>
        <row r="104">
          <cell r="A104" t="str">
            <v>LV UMS (Pseudo HH Metered)</v>
          </cell>
          <cell r="B104">
            <v>309108.25957731187</v>
          </cell>
          <cell r="C104">
            <v>15</v>
          </cell>
          <cell r="D104">
            <v>7201062.5378884105</v>
          </cell>
          <cell r="E104">
            <v>7201062.5378884105</v>
          </cell>
          <cell r="F104">
            <v>0</v>
          </cell>
          <cell r="G104">
            <v>0</v>
          </cell>
          <cell r="H104">
            <v>0</v>
          </cell>
          <cell r="I104">
            <v>2.3296247559788466</v>
          </cell>
        </row>
        <row r="105">
          <cell r="A105" t="str">
            <v>LDNO LV: LV UMS (Pseudo HH Metered)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LV UMS (Pseudo HH Metered)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LV Generation NHH</v>
          </cell>
        </row>
        <row r="108">
          <cell r="A108" t="str">
            <v>LV Generation NHH</v>
          </cell>
          <cell r="B108">
            <v>569.79599999999994</v>
          </cell>
          <cell r="C108">
            <v>75</v>
          </cell>
          <cell r="D108">
            <v>-4393.12716</v>
          </cell>
          <cell r="E108">
            <v>-4393.12716</v>
          </cell>
          <cell r="F108">
            <v>0</v>
          </cell>
          <cell r="G108">
            <v>0</v>
          </cell>
          <cell r="H108">
            <v>0</v>
          </cell>
          <cell r="I108">
            <v>-0.77100000000000013</v>
          </cell>
        </row>
        <row r="109">
          <cell r="A109" t="str">
            <v>LDNO LV: LV Generation NHH</v>
          </cell>
          <cell r="B109">
            <v>0</v>
          </cell>
          <cell r="C109">
            <v>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LV Generation NHH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Sub Generation NHH</v>
          </cell>
        </row>
        <row r="112">
          <cell r="A112" t="str">
            <v>LV Sub Generation NHH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 t="str">
            <v/>
          </cell>
        </row>
        <row r="113">
          <cell r="A113" t="str">
            <v>LDNO HV: LV Sub Generation NHH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&gt; LV Generation Intermittent</v>
          </cell>
        </row>
        <row r="115">
          <cell r="A115" t="str">
            <v>LV Generation Intermittent</v>
          </cell>
          <cell r="B115">
            <v>730.62199999999996</v>
          </cell>
          <cell r="C115">
            <v>3</v>
          </cell>
          <cell r="D115">
            <v>-5563.6241000000009</v>
          </cell>
          <cell r="E115">
            <v>-5633.0956200000001</v>
          </cell>
          <cell r="F115">
            <v>0</v>
          </cell>
          <cell r="G115">
            <v>0</v>
          </cell>
          <cell r="H115">
            <v>69.471520000000012</v>
          </cell>
          <cell r="I115">
            <v>-0.7614914552258214</v>
          </cell>
        </row>
        <row r="116">
          <cell r="A116" t="str">
            <v>LDNO LV: LV Generation Intermittent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 t="str">
            <v/>
          </cell>
        </row>
        <row r="117">
          <cell r="A117" t="str">
            <v>LDNO HV: LV Generation Intermittent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&gt; LV Generation Non-Intermittent</v>
          </cell>
        </row>
        <row r="119">
          <cell r="A119" t="str">
            <v>LV Generation Non-Intermittent</v>
          </cell>
          <cell r="B119">
            <v>1412.8050000000001</v>
          </cell>
          <cell r="C119">
            <v>8</v>
          </cell>
          <cell r="D119">
            <v>-13170.901280000002</v>
          </cell>
          <cell r="E119">
            <v>-13187.860480000001</v>
          </cell>
          <cell r="F119">
            <v>0</v>
          </cell>
          <cell r="G119">
            <v>0</v>
          </cell>
          <cell r="H119">
            <v>16.959200000000003</v>
          </cell>
          <cell r="I119">
            <v>-0.93225188755702326</v>
          </cell>
        </row>
        <row r="120">
          <cell r="A120" t="str">
            <v>LDNO LV: LV Generation Non-Intermittent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Generation Non-Intermittent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Sub Generation Intermittent</v>
          </cell>
        </row>
        <row r="123">
          <cell r="A123" t="str">
            <v>LV Sub Generation Intermittent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LDNO HV: LV Sub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&gt; LV Sub Generation Non-Intermittent</v>
          </cell>
        </row>
        <row r="126">
          <cell r="A126" t="str">
            <v>LV Sub Generation Non-Intermittent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</row>
        <row r="127">
          <cell r="A127" t="str">
            <v>LDNO HV: LV Sub Generation Non-Intermittent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/>
          </cell>
        </row>
        <row r="128">
          <cell r="A128" t="str">
            <v>&gt; HV Generation Intermittent</v>
          </cell>
        </row>
        <row r="129">
          <cell r="A129" t="str">
            <v>HV Generation Intermittent</v>
          </cell>
          <cell r="B129">
            <v>2864.9900000000007</v>
          </cell>
          <cell r="C129">
            <v>2</v>
          </cell>
          <cell r="D129">
            <v>-13689.370700000001</v>
          </cell>
          <cell r="E129">
            <v>-13809.251800000002</v>
          </cell>
          <cell r="F129">
            <v>117.31100000000001</v>
          </cell>
          <cell r="G129">
            <v>0</v>
          </cell>
          <cell r="H129">
            <v>2.5701000000000001</v>
          </cell>
          <cell r="I129">
            <v>-0.47781565380681951</v>
          </cell>
        </row>
        <row r="130">
          <cell r="A130" t="str">
            <v>LDNO HV: HV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HV Generation Non-Intermittent</v>
          </cell>
        </row>
        <row r="132">
          <cell r="A132" t="str">
            <v>HV Generation Non-Intermittent</v>
          </cell>
          <cell r="B132">
            <v>576866.44500000007</v>
          </cell>
          <cell r="C132">
            <v>128</v>
          </cell>
          <cell r="D132">
            <v>-2885198.2381699998</v>
          </cell>
          <cell r="E132">
            <v>-2894575.5876699998</v>
          </cell>
          <cell r="F132">
            <v>7507.9040000000005</v>
          </cell>
          <cell r="G132">
            <v>0</v>
          </cell>
          <cell r="H132">
            <v>1869.4454999999996</v>
          </cell>
          <cell r="I132">
            <v>-0.50015012368590783</v>
          </cell>
        </row>
        <row r="133">
          <cell r="A133" t="str">
            <v>LDNO HV: HV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&gt; HV Sub Generation Non-Intermittent</v>
          </cell>
        </row>
        <row r="135">
          <cell r="A135" t="str">
            <v>HV Sub Generation Non-Intermittent</v>
          </cell>
          <cell r="B135">
            <v>86516.728000000003</v>
          </cell>
          <cell r="C135">
            <v>4</v>
          </cell>
          <cell r="D135">
            <v>-326092.49228000006</v>
          </cell>
          <cell r="E135">
            <v>-326327.11428000004</v>
          </cell>
          <cell r="F135">
            <v>234.62200000000001</v>
          </cell>
          <cell r="G135">
            <v>0</v>
          </cell>
          <cell r="H135">
            <v>0</v>
          </cell>
          <cell r="I135">
            <v>-0.37691265009467312</v>
          </cell>
        </row>
        <row r="136">
          <cell r="A136" t="str">
            <v>&gt; HV Sub Generation Intermittent</v>
          </cell>
        </row>
        <row r="137">
          <cell r="A137" t="str">
            <v>HV Sub Generation Intermittent</v>
          </cell>
          <cell r="B137">
            <v>790.476</v>
          </cell>
          <cell r="C137">
            <v>1</v>
          </cell>
          <cell r="D137">
            <v>-3008.3913800000005</v>
          </cell>
          <cell r="E137">
            <v>-3067.0468800000003</v>
          </cell>
          <cell r="F137">
            <v>58.655500000000004</v>
          </cell>
          <cell r="G137">
            <v>0</v>
          </cell>
          <cell r="H137">
            <v>0</v>
          </cell>
          <cell r="I137">
            <v>-0.38057972411559621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79</v>
      </c>
    </row>
    <row r="3" spans="1:1" x14ac:dyDescent="0.2">
      <c r="A3" s="31"/>
    </row>
    <row r="4" spans="1:1" x14ac:dyDescent="0.2">
      <c r="A4" s="32" t="s">
        <v>68</v>
      </c>
    </row>
    <row r="5" spans="1:1" x14ac:dyDescent="0.2">
      <c r="A5" s="33" t="s">
        <v>76</v>
      </c>
    </row>
    <row r="6" spans="1:1" x14ac:dyDescent="0.2">
      <c r="A6" s="34"/>
    </row>
    <row r="7" spans="1:1" x14ac:dyDescent="0.2">
      <c r="A7" s="35" t="s">
        <v>69</v>
      </c>
    </row>
    <row r="8" spans="1:1" x14ac:dyDescent="0.2">
      <c r="A8" s="32" t="s">
        <v>70</v>
      </c>
    </row>
    <row r="9" spans="1:1" ht="12.75" customHeight="1" x14ac:dyDescent="0.2">
      <c r="A9" s="32" t="s">
        <v>80</v>
      </c>
    </row>
    <row r="11" spans="1:1" ht="15" x14ac:dyDescent="0.25">
      <c r="A11" s="39" t="s">
        <v>71</v>
      </c>
    </row>
    <row r="13" spans="1:1" x14ac:dyDescent="0.2">
      <c r="A13" s="32" t="s">
        <v>77</v>
      </c>
    </row>
    <row r="14" spans="1:1" x14ac:dyDescent="0.2">
      <c r="A14" s="32" t="s">
        <v>65</v>
      </c>
    </row>
    <row r="15" spans="1:1" x14ac:dyDescent="0.2">
      <c r="A15" s="36" t="s">
        <v>66</v>
      </c>
    </row>
    <row r="16" spans="1:1" x14ac:dyDescent="0.2">
      <c r="A16" s="32" t="s">
        <v>78</v>
      </c>
    </row>
    <row r="17" spans="1:1" x14ac:dyDescent="0.2">
      <c r="A17" s="36" t="s">
        <v>67</v>
      </c>
    </row>
    <row r="18" spans="1:1" x14ac:dyDescent="0.2">
      <c r="A18" s="37" t="s">
        <v>74</v>
      </c>
    </row>
    <row r="19" spans="1:1" x14ac:dyDescent="0.2">
      <c r="A19" s="38" t="s">
        <v>73</v>
      </c>
    </row>
    <row r="20" spans="1:1" x14ac:dyDescent="0.2">
      <c r="A20" s="38" t="s">
        <v>72</v>
      </c>
    </row>
    <row r="21" spans="1:1" x14ac:dyDescent="0.2">
      <c r="A21" s="32" t="s">
        <v>75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abSelected="1" zoomScale="70" zoomScaleNormal="70" workbookViewId="0">
      <selection activeCell="AU69" sqref="AU69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3" ht="72.75" customHeight="1" x14ac:dyDescent="0.25"/>
    <row r="3" spans="2:43" ht="16.5" thickBot="1" x14ac:dyDescent="0.3"/>
    <row r="4" spans="2:43" ht="60.75" customHeight="1" x14ac:dyDescent="0.25">
      <c r="D4" s="72" t="s">
        <v>95</v>
      </c>
      <c r="E4" s="73"/>
      <c r="F4" s="72" t="s">
        <v>62</v>
      </c>
      <c r="G4" s="73"/>
      <c r="H4" s="72" t="s">
        <v>62</v>
      </c>
      <c r="I4" s="73"/>
      <c r="J4" s="72" t="s">
        <v>0</v>
      </c>
      <c r="K4" s="73"/>
      <c r="L4" s="72" t="s">
        <v>33</v>
      </c>
      <c r="M4" s="73"/>
      <c r="N4" s="72" t="s">
        <v>1</v>
      </c>
      <c r="O4" s="73"/>
      <c r="P4" s="72" t="s">
        <v>32</v>
      </c>
      <c r="Q4" s="73"/>
      <c r="R4" s="72" t="s">
        <v>2</v>
      </c>
      <c r="S4" s="73"/>
      <c r="T4" s="72" t="s">
        <v>34</v>
      </c>
      <c r="U4" s="73"/>
      <c r="V4" s="72" t="s">
        <v>63</v>
      </c>
      <c r="W4" s="73"/>
      <c r="X4" s="72" t="s">
        <v>64</v>
      </c>
      <c r="Y4" s="73"/>
      <c r="Z4" s="72" t="s">
        <v>3</v>
      </c>
      <c r="AA4" s="73"/>
      <c r="AB4" s="72" t="s">
        <v>4</v>
      </c>
      <c r="AC4" s="73"/>
      <c r="AD4" s="72" t="s">
        <v>5</v>
      </c>
      <c r="AE4" s="73"/>
      <c r="AF4" s="72" t="s">
        <v>6</v>
      </c>
      <c r="AG4" s="73"/>
      <c r="AH4" s="72" t="s">
        <v>35</v>
      </c>
      <c r="AI4" s="73"/>
      <c r="AJ4" s="72" t="s">
        <v>7</v>
      </c>
      <c r="AK4" s="73"/>
      <c r="AL4" s="72" t="s">
        <v>8</v>
      </c>
      <c r="AM4" s="73"/>
      <c r="AN4" s="72" t="s">
        <v>9</v>
      </c>
      <c r="AO4" s="73"/>
      <c r="AP4" s="72" t="s">
        <v>10</v>
      </c>
      <c r="AQ4" s="73"/>
    </row>
    <row r="5" spans="2:43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3" ht="5.25" customHeight="1" thickBot="1" x14ac:dyDescent="0.3"/>
    <row r="7" spans="2:43" x14ac:dyDescent="0.25">
      <c r="B7" s="5" t="s">
        <v>14</v>
      </c>
      <c r="D7" s="6">
        <v>3.9081440872745787E-3</v>
      </c>
      <c r="E7" s="7">
        <v>9.0016691969894286E-3</v>
      </c>
      <c r="F7" s="6">
        <v>3.9081440872745787E-3</v>
      </c>
      <c r="G7" s="7">
        <v>9.0016691969894286E-3</v>
      </c>
      <c r="H7" s="6">
        <v>3.9081440872745787E-3</v>
      </c>
      <c r="I7" s="7">
        <v>9.0016691969894286E-3</v>
      </c>
      <c r="J7" s="6">
        <v>3.9081440872745787E-3</v>
      </c>
      <c r="K7" s="7">
        <v>9.0016691969894286E-3</v>
      </c>
      <c r="L7" s="6">
        <v>3.9081440872745787E-3</v>
      </c>
      <c r="M7" s="7">
        <v>9.0016691969894286E-3</v>
      </c>
      <c r="N7" s="6">
        <v>3.9081440872745787E-3</v>
      </c>
      <c r="O7" s="7">
        <v>9.0016691969894286E-3</v>
      </c>
      <c r="P7" s="6">
        <v>3.9081440872745787E-3</v>
      </c>
      <c r="Q7" s="7">
        <v>9.0016691969894286E-3</v>
      </c>
      <c r="R7" s="6">
        <v>3.9081440872745787E-3</v>
      </c>
      <c r="S7" s="7">
        <v>9.0016691969894286E-3</v>
      </c>
      <c r="T7" s="6">
        <v>3.9081440872745787E-3</v>
      </c>
      <c r="U7" s="7">
        <v>9.0016691969894286E-3</v>
      </c>
      <c r="V7" s="6">
        <v>2.1711508987778405E-3</v>
      </c>
      <c r="W7" s="7">
        <v>5.0008345984946124E-3</v>
      </c>
      <c r="X7" s="6">
        <v>4.0811549461183594E-2</v>
      </c>
      <c r="Y7" s="7">
        <v>9.4001669196990004E-2</v>
      </c>
      <c r="Z7" s="6">
        <v>4.1245707171464696E-2</v>
      </c>
      <c r="AA7" s="7">
        <v>9.5001669196989505E-2</v>
      </c>
      <c r="AB7" s="6">
        <v>4.4293145132978884E-2</v>
      </c>
      <c r="AC7" s="7">
        <v>0.10202086496237117</v>
      </c>
      <c r="AD7" s="6">
        <v>4.4293145132978884E-2</v>
      </c>
      <c r="AE7" s="7">
        <v>0.10202086496237117</v>
      </c>
      <c r="AF7" s="6">
        <v>4.3424829712416235E-2</v>
      </c>
      <c r="AG7" s="7">
        <v>0.10002086496237099</v>
      </c>
      <c r="AH7" s="6">
        <v>4.3424829712416235E-2</v>
      </c>
      <c r="AI7" s="7">
        <v>0.10002086496237099</v>
      </c>
      <c r="AJ7" s="6">
        <v>4.2990672002135133E-2</v>
      </c>
      <c r="AK7" s="7">
        <v>9.9020864962371197E-2</v>
      </c>
      <c r="AL7" s="6">
        <v>4.2990672002135133E-2</v>
      </c>
      <c r="AM7" s="7">
        <v>9.9020864962371197E-2</v>
      </c>
      <c r="AN7" s="6">
        <v>7.2917759878666555E-2</v>
      </c>
      <c r="AO7" s="7">
        <v>0.16962641116858457</v>
      </c>
      <c r="AP7" s="6">
        <v>2.4342147098058708E-2</v>
      </c>
      <c r="AQ7" s="7">
        <v>5.6626411168584523E-2</v>
      </c>
    </row>
    <row r="8" spans="2:43" x14ac:dyDescent="0.25">
      <c r="B8" s="5" t="s">
        <v>15</v>
      </c>
      <c r="D8" s="8">
        <v>3.9287892424975102E-3</v>
      </c>
      <c r="E8" s="9">
        <v>7.4646759527161669E-3</v>
      </c>
      <c r="F8" s="8">
        <v>3.9287892424975102E-3</v>
      </c>
      <c r="G8" s="9">
        <v>7.4646759527161669E-3</v>
      </c>
      <c r="H8" s="8">
        <v>3.9287892424975102E-3</v>
      </c>
      <c r="I8" s="9">
        <v>7.4646759527161669E-3</v>
      </c>
      <c r="J8" s="8">
        <v>3.9287892424975102E-3</v>
      </c>
      <c r="K8" s="9">
        <v>7.4646759527161669E-3</v>
      </c>
      <c r="L8" s="8">
        <v>3.9287892424975102E-3</v>
      </c>
      <c r="M8" s="9">
        <v>7.4646759527161669E-3</v>
      </c>
      <c r="N8" s="8">
        <v>3.9287892424975102E-3</v>
      </c>
      <c r="O8" s="9">
        <v>7.4646759527161669E-3</v>
      </c>
      <c r="P8" s="8">
        <v>3.9287892424975102E-3</v>
      </c>
      <c r="Q8" s="9">
        <v>7.4646759527161669E-3</v>
      </c>
      <c r="R8" s="8">
        <v>3.5779899668135773E-3</v>
      </c>
      <c r="S8" s="9">
        <v>6.7981594368635365E-3</v>
      </c>
      <c r="T8" s="8">
        <v>3.5779899668135773E-3</v>
      </c>
      <c r="U8" s="9">
        <v>6.7981594368635365E-3</v>
      </c>
      <c r="V8" s="8">
        <v>2.3889586432481291E-2</v>
      </c>
      <c r="W8" s="9">
        <v>4.5390070669586648E-2</v>
      </c>
      <c r="X8" s="8">
        <v>-1.3435893444351366E-2</v>
      </c>
      <c r="Y8" s="9">
        <v>-2.5528116808207307E-2</v>
      </c>
      <c r="Z8" s="8">
        <v>-1.3085094168667322E-2</v>
      </c>
      <c r="AA8" s="9">
        <v>-2.486160029235468E-2</v>
      </c>
      <c r="AB8" s="8">
        <v>-1.2279889172989167E-2</v>
      </c>
      <c r="AC8" s="9">
        <v>-2.3331715639029565E-2</v>
      </c>
      <c r="AD8" s="8">
        <v>-1.2279889172989167E-2</v>
      </c>
      <c r="AE8" s="9">
        <v>-2.3331715639029565E-2</v>
      </c>
      <c r="AF8" s="8">
        <v>-9.2979767891837595E-3</v>
      </c>
      <c r="AG8" s="9">
        <v>-1.7666100028061162E-2</v>
      </c>
      <c r="AH8" s="8">
        <v>-9.2979767891837595E-3</v>
      </c>
      <c r="AI8" s="9">
        <v>-1.7666100028061162E-2</v>
      </c>
      <c r="AJ8" s="8">
        <v>-4.9135785455902692E-3</v>
      </c>
      <c r="AK8" s="9">
        <v>-9.3357697110097882E-3</v>
      </c>
      <c r="AL8" s="8">
        <v>-4.9135785455902692E-3</v>
      </c>
      <c r="AM8" s="9">
        <v>-9.3357697110097882E-3</v>
      </c>
      <c r="AN8" s="8">
        <v>1.4517400670086111E-2</v>
      </c>
      <c r="AO8" s="9">
        <v>2.8138217998859433E-2</v>
      </c>
      <c r="AP8" s="8">
        <v>-3.4236379689900565E-2</v>
      </c>
      <c r="AQ8" s="9">
        <v>-6.6358347275706192E-2</v>
      </c>
    </row>
    <row r="9" spans="2:43" x14ac:dyDescent="0.25">
      <c r="B9" s="5" t="s">
        <v>16</v>
      </c>
      <c r="D9" s="8">
        <v>2.3923444976075015E-3</v>
      </c>
      <c r="E9" s="9">
        <v>9.9999999999992218E-4</v>
      </c>
      <c r="F9" s="8">
        <v>2.3923444976075015E-3</v>
      </c>
      <c r="G9" s="9">
        <v>9.9999999999992218E-4</v>
      </c>
      <c r="H9" s="8">
        <v>2.3923444976075015E-3</v>
      </c>
      <c r="I9" s="9">
        <v>9.9999999999992218E-4</v>
      </c>
      <c r="J9" s="8">
        <v>2.3923444976075015E-3</v>
      </c>
      <c r="K9" s="9">
        <v>9.9999999999992218E-4</v>
      </c>
      <c r="L9" s="8">
        <v>2.3923444976075015E-3</v>
      </c>
      <c r="M9" s="9">
        <v>9.9999999999992218E-4</v>
      </c>
      <c r="N9" s="8">
        <v>2.3923444976075015E-3</v>
      </c>
      <c r="O9" s="9">
        <v>9.9999999999992218E-4</v>
      </c>
      <c r="P9" s="8">
        <v>2.3923444976075015E-3</v>
      </c>
      <c r="Q9" s="9">
        <v>9.9999999999992218E-4</v>
      </c>
      <c r="R9" s="8">
        <v>2.3923444976075015E-3</v>
      </c>
      <c r="S9" s="9">
        <v>9.9999999999992218E-4</v>
      </c>
      <c r="T9" s="8">
        <v>2.3923444976075015E-3</v>
      </c>
      <c r="U9" s="9">
        <v>9.9999999999992218E-4</v>
      </c>
      <c r="V9" s="8">
        <v>-2.3923444976077235E-3</v>
      </c>
      <c r="W9" s="9">
        <v>-1.0000000000000401E-3</v>
      </c>
      <c r="X9" s="8">
        <v>0</v>
      </c>
      <c r="Y9" s="9">
        <v>0</v>
      </c>
      <c r="Z9" s="8">
        <v>0</v>
      </c>
      <c r="AA9" s="9">
        <v>0</v>
      </c>
      <c r="AB9" s="8">
        <v>2.3923444976075015E-3</v>
      </c>
      <c r="AC9" s="9">
        <v>9.9999999999992218E-4</v>
      </c>
      <c r="AD9" s="8">
        <v>2.3923444976075015E-3</v>
      </c>
      <c r="AE9" s="9">
        <v>9.9999999999992218E-4</v>
      </c>
      <c r="AF9" s="8">
        <v>0.10287081339712922</v>
      </c>
      <c r="AG9" s="9">
        <v>4.3000000000000017E-2</v>
      </c>
      <c r="AH9" s="8">
        <v>0.1004784688995215</v>
      </c>
      <c r="AI9" s="9">
        <v>4.200000000000003E-2</v>
      </c>
      <c r="AJ9" s="8">
        <v>5.9808612440191311E-2</v>
      </c>
      <c r="AK9" s="9">
        <v>2.4999999999999942E-2</v>
      </c>
      <c r="AL9" s="8">
        <v>5.9808612440191311E-2</v>
      </c>
      <c r="AM9" s="9">
        <v>2.4999999999999942E-2</v>
      </c>
      <c r="AN9" s="8">
        <v>8.8516746411483327E-2</v>
      </c>
      <c r="AO9" s="9">
        <v>3.7000000000000019E-2</v>
      </c>
      <c r="AP9" s="8">
        <v>4.5454545454545192E-2</v>
      </c>
      <c r="AQ9" s="9">
        <v>1.8999999999999927E-2</v>
      </c>
    </row>
    <row r="10" spans="2:43" x14ac:dyDescent="0.25">
      <c r="B10" s="5" t="s">
        <v>17</v>
      </c>
      <c r="D10" s="8">
        <v>3.1878548553405661E-3</v>
      </c>
      <c r="E10" s="9">
        <v>5.8607250886079255E-3</v>
      </c>
      <c r="F10" s="8">
        <v>3.1878548553405661E-3</v>
      </c>
      <c r="G10" s="9">
        <v>5.8607250886079255E-3</v>
      </c>
      <c r="H10" s="8">
        <v>3.1878548553405661E-3</v>
      </c>
      <c r="I10" s="9">
        <v>5.8607250886079255E-3</v>
      </c>
      <c r="J10" s="8">
        <v>3.1878548553405661E-3</v>
      </c>
      <c r="K10" s="9">
        <v>5.8607250886079255E-3</v>
      </c>
      <c r="L10" s="8">
        <v>3.1878548553405661E-3</v>
      </c>
      <c r="M10" s="9">
        <v>5.8607250886079255E-3</v>
      </c>
      <c r="N10" s="8">
        <v>3.1878548553405661E-3</v>
      </c>
      <c r="O10" s="9">
        <v>5.8607250886079255E-3</v>
      </c>
      <c r="P10" s="8">
        <v>3.1878548553405661E-3</v>
      </c>
      <c r="Q10" s="9">
        <v>5.8607250886079255E-3</v>
      </c>
      <c r="R10" s="8">
        <v>3.1878548553405661E-3</v>
      </c>
      <c r="S10" s="9">
        <v>5.8607250886079255E-3</v>
      </c>
      <c r="T10" s="8">
        <v>3.1878548553405661E-3</v>
      </c>
      <c r="U10" s="9">
        <v>5.8607250886079255E-3</v>
      </c>
      <c r="V10" s="8">
        <v>-3.1236124269056753E-2</v>
      </c>
      <c r="W10" s="9">
        <v>-5.7426183274261342E-2</v>
      </c>
      <c r="X10" s="8">
        <v>-6.4960108595724098E-2</v>
      </c>
      <c r="Y10" s="9">
        <v>-0.11942618327426147</v>
      </c>
      <c r="Z10" s="8">
        <v>-6.4416173364648666E-2</v>
      </c>
      <c r="AA10" s="9">
        <v>-0.11842618327426106</v>
      </c>
      <c r="AB10" s="8">
        <v>-6.6493425235673698E-2</v>
      </c>
      <c r="AC10" s="9">
        <v>-0.12224511566244027</v>
      </c>
      <c r="AD10" s="8">
        <v>-6.6493425235673698E-2</v>
      </c>
      <c r="AE10" s="9">
        <v>-0.12224511566244027</v>
      </c>
      <c r="AF10" s="8">
        <v>-6.7037360466749019E-2</v>
      </c>
      <c r="AG10" s="9">
        <v>-0.12324511566244034</v>
      </c>
      <c r="AH10" s="8">
        <v>-6.7037360466749019E-2</v>
      </c>
      <c r="AI10" s="9">
        <v>-0.12324511566244034</v>
      </c>
      <c r="AJ10" s="8">
        <v>-6.758129569782434E-2</v>
      </c>
      <c r="AK10" s="9">
        <v>-0.12424511566244041</v>
      </c>
      <c r="AL10" s="8">
        <v>-6.758129569782434E-2</v>
      </c>
      <c r="AM10" s="9">
        <v>-0.12424511566244041</v>
      </c>
      <c r="AN10" s="8">
        <v>-3.7770626351024128E-2</v>
      </c>
      <c r="AO10" s="9">
        <v>-6.9657987084647516E-2</v>
      </c>
      <c r="AP10" s="8">
        <v>-8.5486836049289971E-2</v>
      </c>
      <c r="AQ10" s="9">
        <v>-0.15765798708464759</v>
      </c>
    </row>
    <row r="11" spans="2:43" x14ac:dyDescent="0.25">
      <c r="B11" s="5" t="s">
        <v>18</v>
      </c>
      <c r="D11" s="8">
        <v>3.8326084197299881E-3</v>
      </c>
      <c r="E11" s="9">
        <v>5.6853279179649215E-3</v>
      </c>
      <c r="F11" s="8">
        <v>3.8326084197299881E-3</v>
      </c>
      <c r="G11" s="9">
        <v>5.6853279179649215E-3</v>
      </c>
      <c r="H11" s="8">
        <v>3.8326084197299881E-3</v>
      </c>
      <c r="I11" s="9">
        <v>5.6853279179649215E-3</v>
      </c>
      <c r="J11" s="8">
        <v>3.8326084197299881E-3</v>
      </c>
      <c r="K11" s="9">
        <v>5.6853279179649215E-3</v>
      </c>
      <c r="L11" s="8">
        <v>3.8326084197299881E-3</v>
      </c>
      <c r="M11" s="9">
        <v>5.6853279179649215E-3</v>
      </c>
      <c r="N11" s="8">
        <v>3.8326084197299881E-3</v>
      </c>
      <c r="O11" s="9">
        <v>5.6853279179649215E-3</v>
      </c>
      <c r="P11" s="8">
        <v>3.8326084197299881E-3</v>
      </c>
      <c r="Q11" s="9">
        <v>5.6853279179649215E-3</v>
      </c>
      <c r="R11" s="8">
        <v>3.3240341645321969E-3</v>
      </c>
      <c r="S11" s="9">
        <v>4.9309040126818606E-3</v>
      </c>
      <c r="T11" s="8">
        <v>3.3240341645321969E-3</v>
      </c>
      <c r="U11" s="9">
        <v>4.9309040126818606E-3</v>
      </c>
      <c r="V11" s="8">
        <v>-2.8972555202664618E-2</v>
      </c>
      <c r="W11" s="9">
        <v>-4.2978164975198657E-2</v>
      </c>
      <c r="X11" s="8">
        <v>-4.0835311484172077E-2</v>
      </c>
      <c r="Y11" s="9">
        <v>-6.0575490891426817E-2</v>
      </c>
      <c r="Z11" s="8">
        <v>-4.0835311484172077E-2</v>
      </c>
      <c r="AA11" s="9">
        <v>-6.0575490891426817E-2</v>
      </c>
      <c r="AB11" s="8">
        <v>-4.4373616300755203E-2</v>
      </c>
      <c r="AC11" s="9">
        <v>-6.5824246034903527E-2</v>
      </c>
      <c r="AD11" s="8">
        <v>-4.4373616300755203E-2</v>
      </c>
      <c r="AE11" s="9">
        <v>-6.5824246034903527E-2</v>
      </c>
      <c r="AF11" s="8">
        <v>-4.5390764811150563E-2</v>
      </c>
      <c r="AG11" s="9">
        <v>-6.7333093845469649E-2</v>
      </c>
      <c r="AH11" s="8">
        <v>-4.5390764811150563E-2</v>
      </c>
      <c r="AI11" s="9">
        <v>-6.7333093845469649E-2</v>
      </c>
      <c r="AJ11" s="8">
        <v>-4.8430281323021962E-2</v>
      </c>
      <c r="AK11" s="9">
        <v>-7.1841941656036051E-2</v>
      </c>
      <c r="AL11" s="8">
        <v>-4.8430281323021962E-2</v>
      </c>
      <c r="AM11" s="9">
        <v>-7.1841941656036051E-2</v>
      </c>
      <c r="AN11" s="8">
        <v>-6.3673119311638327E-2</v>
      </c>
      <c r="AO11" s="9">
        <v>-9.9079464452059576E-2</v>
      </c>
      <c r="AP11" s="8">
        <v>-0.11108567150971171</v>
      </c>
      <c r="AQ11" s="9">
        <v>-0.17285644178371326</v>
      </c>
    </row>
    <row r="12" spans="2:43" x14ac:dyDescent="0.25">
      <c r="B12" s="5" t="s">
        <v>19</v>
      </c>
      <c r="D12" s="8">
        <v>3.6101083032493708E-3</v>
      </c>
      <c r="E12" s="9">
        <v>1.0000000000000662E-3</v>
      </c>
      <c r="F12" s="8">
        <v>3.6101083032493708E-3</v>
      </c>
      <c r="G12" s="9">
        <v>1.0000000000000662E-3</v>
      </c>
      <c r="H12" s="8">
        <v>3.6101083032493708E-3</v>
      </c>
      <c r="I12" s="9">
        <v>1.0000000000000662E-3</v>
      </c>
      <c r="J12" s="8">
        <v>3.6101083032493708E-3</v>
      </c>
      <c r="K12" s="9">
        <v>1.0000000000000662E-3</v>
      </c>
      <c r="L12" s="8">
        <v>3.6101083032493708E-3</v>
      </c>
      <c r="M12" s="9">
        <v>1.0000000000000662E-3</v>
      </c>
      <c r="N12" s="8">
        <v>3.6101083032493708E-3</v>
      </c>
      <c r="O12" s="9">
        <v>1.0000000000000662E-3</v>
      </c>
      <c r="P12" s="8">
        <v>3.6101083032493708E-3</v>
      </c>
      <c r="Q12" s="9">
        <v>1.0000000000000662E-3</v>
      </c>
      <c r="R12" s="8">
        <v>3.6101083032493708E-3</v>
      </c>
      <c r="S12" s="9">
        <v>1.0000000000000662E-3</v>
      </c>
      <c r="T12" s="8">
        <v>3.6101083032493708E-3</v>
      </c>
      <c r="U12" s="9">
        <v>1.0000000000000662E-3</v>
      </c>
      <c r="V12" s="8">
        <v>0</v>
      </c>
      <c r="W12" s="9">
        <v>0</v>
      </c>
      <c r="X12" s="8">
        <v>0</v>
      </c>
      <c r="Y12" s="9">
        <v>0</v>
      </c>
      <c r="Z12" s="8">
        <v>0</v>
      </c>
      <c r="AA12" s="9">
        <v>0</v>
      </c>
      <c r="AB12" s="8">
        <v>3.6101083032493708E-3</v>
      </c>
      <c r="AC12" s="9">
        <v>1.0000000000000662E-3</v>
      </c>
      <c r="AD12" s="8">
        <v>3.6101083032493708E-3</v>
      </c>
      <c r="AE12" s="9">
        <v>1.0000000000000662E-3</v>
      </c>
      <c r="AF12" s="8">
        <v>-1.4440433212996373E-2</v>
      </c>
      <c r="AG12" s="9">
        <v>-3.9999999999999827E-3</v>
      </c>
      <c r="AH12" s="8">
        <v>-1.80505415162453E-2</v>
      </c>
      <c r="AI12" s="9">
        <v>-4.9999999999999541E-3</v>
      </c>
      <c r="AJ12" s="8">
        <v>-5.7761732851985492E-2</v>
      </c>
      <c r="AK12" s="9">
        <v>-1.599999999999998E-2</v>
      </c>
      <c r="AL12" s="8">
        <v>-5.7761732851985492E-2</v>
      </c>
      <c r="AM12" s="9">
        <v>-1.599999999999998E-2</v>
      </c>
      <c r="AN12" s="8">
        <v>-3.2490974729241895E-2</v>
      </c>
      <c r="AO12" s="9">
        <v>-8.9999999999999976E-3</v>
      </c>
      <c r="AP12" s="8">
        <v>-6.8592057761732828E-2</v>
      </c>
      <c r="AQ12" s="9">
        <v>-1.8999999999999982E-2</v>
      </c>
    </row>
    <row r="13" spans="2:43" x14ac:dyDescent="0.25">
      <c r="B13" s="5" t="s">
        <v>20</v>
      </c>
      <c r="D13" s="8">
        <v>3.5724375793819707E-3</v>
      </c>
      <c r="E13" s="9">
        <v>5.3286155396452244E-3</v>
      </c>
      <c r="F13" s="8">
        <v>3.5724375793819707E-3</v>
      </c>
      <c r="G13" s="9">
        <v>5.3286155396452244E-3</v>
      </c>
      <c r="H13" s="8">
        <v>3.5724375793819707E-3</v>
      </c>
      <c r="I13" s="9">
        <v>5.3286155396452244E-3</v>
      </c>
      <c r="J13" s="8">
        <v>3.5724375793819707E-3</v>
      </c>
      <c r="K13" s="9">
        <v>5.3286155396452244E-3</v>
      </c>
      <c r="L13" s="8">
        <v>3.5724375793819707E-3</v>
      </c>
      <c r="M13" s="9">
        <v>5.3286155396452244E-3</v>
      </c>
      <c r="N13" s="8">
        <v>3.5724375793819707E-3</v>
      </c>
      <c r="O13" s="9">
        <v>5.3286155396452244E-3</v>
      </c>
      <c r="P13" s="8">
        <v>3.5724375793819707E-3</v>
      </c>
      <c r="Q13" s="9">
        <v>5.3286155396452244E-3</v>
      </c>
      <c r="R13" s="8">
        <v>3.5724375793819707E-3</v>
      </c>
      <c r="S13" s="9">
        <v>5.3286155396452244E-3</v>
      </c>
      <c r="T13" s="8">
        <v>3.5724375793819707E-3</v>
      </c>
      <c r="U13" s="9">
        <v>5.3286155396452244E-3</v>
      </c>
      <c r="V13" s="8">
        <v>-2.073732313072707E-2</v>
      </c>
      <c r="W13" s="9">
        <v>-3.0931603374342288E-2</v>
      </c>
      <c r="X13" s="8">
        <v>-2.2860225607775897E-3</v>
      </c>
      <c r="Y13" s="9">
        <v>-3.4098105483054684E-3</v>
      </c>
      <c r="Z13" s="8">
        <v>-1.7576979750183463E-3</v>
      </c>
      <c r="AA13" s="9">
        <v>-2.621766380955477E-3</v>
      </c>
      <c r="AB13" s="8">
        <v>-4.838363302451909E-3</v>
      </c>
      <c r="AC13" s="9">
        <v>-7.2168588833272582E-3</v>
      </c>
      <c r="AD13" s="8">
        <v>-4.838363302451909E-3</v>
      </c>
      <c r="AE13" s="9">
        <v>-7.2168588833272582E-3</v>
      </c>
      <c r="AF13" s="8">
        <v>-9.573254608471915E-3</v>
      </c>
      <c r="AG13" s="9">
        <v>-1.427937987387024E-2</v>
      </c>
      <c r="AH13" s="8">
        <v>-9.4311540992318976E-3</v>
      </c>
      <c r="AI13" s="9">
        <v>-1.4067424041220383E-2</v>
      </c>
      <c r="AJ13" s="8">
        <v>-1.2092824513415201E-2</v>
      </c>
      <c r="AK13" s="9">
        <v>-1.803754752561304E-2</v>
      </c>
      <c r="AL13" s="8">
        <v>-1.2092824513415201E-2</v>
      </c>
      <c r="AM13" s="9">
        <v>-1.803754752561304E-2</v>
      </c>
      <c r="AN13" s="8">
        <v>1.1102976725227753E-2</v>
      </c>
      <c r="AO13" s="9">
        <v>1.6717863537917727E-2</v>
      </c>
      <c r="AP13" s="8">
        <v>-4.0034830919272735E-2</v>
      </c>
      <c r="AQ13" s="9">
        <v>-6.028084689678366E-2</v>
      </c>
    </row>
    <row r="14" spans="2:43" x14ac:dyDescent="0.25">
      <c r="B14" s="5" t="s">
        <v>21</v>
      </c>
      <c r="D14" s="8"/>
      <c r="E14" s="9">
        <v>0</v>
      </c>
      <c r="F14" s="8" t="s">
        <v>96</v>
      </c>
      <c r="G14" s="9">
        <v>0</v>
      </c>
      <c r="H14" s="8" t="s">
        <v>96</v>
      </c>
      <c r="I14" s="9">
        <v>0</v>
      </c>
      <c r="J14" s="8" t="s">
        <v>96</v>
      </c>
      <c r="K14" s="9">
        <v>0</v>
      </c>
      <c r="L14" s="8" t="s">
        <v>96</v>
      </c>
      <c r="M14" s="9">
        <v>0</v>
      </c>
      <c r="N14" s="8" t="s">
        <v>96</v>
      </c>
      <c r="O14" s="9">
        <v>0</v>
      </c>
      <c r="P14" s="8" t="s">
        <v>96</v>
      </c>
      <c r="Q14" s="9">
        <v>0</v>
      </c>
      <c r="R14" s="8" t="s">
        <v>96</v>
      </c>
      <c r="S14" s="9">
        <v>0</v>
      </c>
      <c r="T14" s="8" t="s">
        <v>96</v>
      </c>
      <c r="U14" s="9">
        <v>0</v>
      </c>
      <c r="V14" s="8" t="s">
        <v>96</v>
      </c>
      <c r="W14" s="9">
        <v>0</v>
      </c>
      <c r="X14" s="8" t="s">
        <v>96</v>
      </c>
      <c r="Y14" s="9">
        <v>0</v>
      </c>
      <c r="Z14" s="8" t="s">
        <v>96</v>
      </c>
      <c r="AA14" s="9">
        <v>0</v>
      </c>
      <c r="AB14" s="8" t="s">
        <v>96</v>
      </c>
      <c r="AC14" s="9">
        <v>0</v>
      </c>
      <c r="AD14" s="8" t="s">
        <v>96</v>
      </c>
      <c r="AE14" s="9">
        <v>0</v>
      </c>
      <c r="AF14" s="8" t="s">
        <v>96</v>
      </c>
      <c r="AG14" s="9">
        <v>0</v>
      </c>
      <c r="AH14" s="8" t="s">
        <v>96</v>
      </c>
      <c r="AI14" s="9">
        <v>0</v>
      </c>
      <c r="AJ14" s="8" t="s">
        <v>96</v>
      </c>
      <c r="AK14" s="9">
        <v>0</v>
      </c>
      <c r="AL14" s="8" t="s">
        <v>96</v>
      </c>
      <c r="AM14" s="9">
        <v>0</v>
      </c>
      <c r="AN14" s="8">
        <v>0.47555666830592846</v>
      </c>
      <c r="AO14" s="9">
        <v>0.40178254615200182</v>
      </c>
      <c r="AP14" s="8">
        <v>0.38957735138232108</v>
      </c>
      <c r="AQ14" s="9">
        <v>0.32914138438880702</v>
      </c>
    </row>
    <row r="15" spans="2:43" x14ac:dyDescent="0.25">
      <c r="B15" s="5" t="s">
        <v>22</v>
      </c>
      <c r="D15" s="8">
        <v>3.9139292285834681E-3</v>
      </c>
      <c r="E15" s="9">
        <v>5.6915526316856759E-3</v>
      </c>
      <c r="F15" s="8">
        <v>3.9139292285834681E-3</v>
      </c>
      <c r="G15" s="9">
        <v>5.6915526316856759E-3</v>
      </c>
      <c r="H15" s="8">
        <v>3.9139292285834681E-3</v>
      </c>
      <c r="I15" s="9">
        <v>5.6915526316856759E-3</v>
      </c>
      <c r="J15" s="8">
        <v>3.9139292285834681E-3</v>
      </c>
      <c r="K15" s="9">
        <v>5.6915526316856759E-3</v>
      </c>
      <c r="L15" s="8">
        <v>3.9139292285834681E-3</v>
      </c>
      <c r="M15" s="9">
        <v>5.6915526316856759E-3</v>
      </c>
      <c r="N15" s="8">
        <v>3.9139292285834681E-3</v>
      </c>
      <c r="O15" s="9">
        <v>5.6915526316856759E-3</v>
      </c>
      <c r="P15" s="8">
        <v>3.9139292285834681E-3</v>
      </c>
      <c r="Q15" s="9">
        <v>5.6915526316856759E-3</v>
      </c>
      <c r="R15" s="8">
        <v>3.9654306448855259E-3</v>
      </c>
      <c r="S15" s="9">
        <v>5.7664448957943058E-3</v>
      </c>
      <c r="T15" s="8">
        <v>3.9654306448855259E-3</v>
      </c>
      <c r="U15" s="9">
        <v>5.7664448957943058E-3</v>
      </c>
      <c r="V15" s="8">
        <v>3.3436689925989693E-2</v>
      </c>
      <c r="W15" s="9">
        <v>4.8622923264250176E-2</v>
      </c>
      <c r="X15" s="8">
        <v>-8.4822379546667381E-4</v>
      </c>
      <c r="Y15" s="9">
        <v>-1.2334690009440483E-3</v>
      </c>
      <c r="Z15" s="8">
        <v>-8.4822379546667381E-4</v>
      </c>
      <c r="AA15" s="9">
        <v>-1.2334690009440483E-3</v>
      </c>
      <c r="AB15" s="8">
        <v>1.4061987831586187E-3</v>
      </c>
      <c r="AC15" s="9">
        <v>2.0448643594550191E-3</v>
      </c>
      <c r="AD15" s="8">
        <v>1.4061987831586187E-3</v>
      </c>
      <c r="AE15" s="9">
        <v>2.0448643594550191E-3</v>
      </c>
      <c r="AF15" s="8">
        <v>-1.4948692581516765E-3</v>
      </c>
      <c r="AG15" s="9">
        <v>-2.1738070780952653E-3</v>
      </c>
      <c r="AH15" s="8">
        <v>-1.5120363969189921E-3</v>
      </c>
      <c r="AI15" s="9">
        <v>-2.1987711661314753E-3</v>
      </c>
      <c r="AJ15" s="8">
        <v>-4.0478103709498114E-3</v>
      </c>
      <c r="AK15" s="9">
        <v>-5.8862397411517204E-3</v>
      </c>
      <c r="AL15" s="8">
        <v>-4.0478103709498114E-3</v>
      </c>
      <c r="AM15" s="9">
        <v>-5.8862397411517204E-3</v>
      </c>
      <c r="AN15" s="8">
        <v>6.3664345124625932E-2</v>
      </c>
      <c r="AO15" s="9">
        <v>8.7483636245713869E-2</v>
      </c>
      <c r="AP15" s="8">
        <v>9.8013096949320921E-3</v>
      </c>
      <c r="AQ15" s="9">
        <v>1.3468358315859972E-2</v>
      </c>
    </row>
    <row r="16" spans="2:43" x14ac:dyDescent="0.25">
      <c r="B16" s="5" t="s">
        <v>23</v>
      </c>
      <c r="D16" s="8">
        <v>2.7228179690468313E-3</v>
      </c>
      <c r="E16" s="9">
        <v>4.3832423655020183E-3</v>
      </c>
      <c r="F16" s="8">
        <v>2.7228179690468313E-3</v>
      </c>
      <c r="G16" s="9">
        <v>4.3832423655020183E-3</v>
      </c>
      <c r="H16" s="8">
        <v>2.7228179690468313E-3</v>
      </c>
      <c r="I16" s="9">
        <v>4.3832423655020183E-3</v>
      </c>
      <c r="J16" s="8">
        <v>2.7228179690468313E-3</v>
      </c>
      <c r="K16" s="9">
        <v>4.3832423655020183E-3</v>
      </c>
      <c r="L16" s="8">
        <v>2.7228179690468313E-3</v>
      </c>
      <c r="M16" s="9">
        <v>4.3832423655020183E-3</v>
      </c>
      <c r="N16" s="8">
        <v>2.7228179690468313E-3</v>
      </c>
      <c r="O16" s="9">
        <v>4.3832423655020183E-3</v>
      </c>
      <c r="P16" s="8">
        <v>2.7228179690468313E-3</v>
      </c>
      <c r="Q16" s="9">
        <v>4.3832423655020183E-3</v>
      </c>
      <c r="R16" s="8">
        <v>2.7228179690468313E-3</v>
      </c>
      <c r="S16" s="9">
        <v>4.3832423655020183E-3</v>
      </c>
      <c r="T16" s="8">
        <v>2.6554246473144971E-3</v>
      </c>
      <c r="U16" s="9">
        <v>4.2747513586380934E-3</v>
      </c>
      <c r="V16" s="8">
        <v>1.2473839744658877E-2</v>
      </c>
      <c r="W16" s="9">
        <v>2.0080616277265113E-2</v>
      </c>
      <c r="X16" s="8">
        <v>2.9071961309443672E-3</v>
      </c>
      <c r="Y16" s="9">
        <v>4.6800577162487518E-3</v>
      </c>
      <c r="Z16" s="8">
        <v>2.9745894526767014E-3</v>
      </c>
      <c r="AA16" s="9">
        <v>4.7885487231129282E-3</v>
      </c>
      <c r="AB16" s="8">
        <v>4.5142155791448868E-3</v>
      </c>
      <c r="AC16" s="9">
        <v>7.2670671335565169E-3</v>
      </c>
      <c r="AD16" s="8">
        <v>4.5142155791448868E-3</v>
      </c>
      <c r="AE16" s="9">
        <v>7.2670671335565169E-3</v>
      </c>
      <c r="AF16" s="8">
        <v>3.4937563914145819E-3</v>
      </c>
      <c r="AG16" s="9">
        <v>5.624313194521848E-3</v>
      </c>
      <c r="AH16" s="8">
        <v>3.7810368653869997E-3</v>
      </c>
      <c r="AI16" s="9">
        <v>6.0867825768356953E-3</v>
      </c>
      <c r="AJ16" s="8">
        <v>2.1074059665806555E-3</v>
      </c>
      <c r="AK16" s="9">
        <v>3.3925408231611103E-3</v>
      </c>
      <c r="AL16" s="8">
        <v>2.1074059665806555E-3</v>
      </c>
      <c r="AM16" s="9">
        <v>3.3925408231611103E-3</v>
      </c>
      <c r="AN16" s="8">
        <v>2.8068771184950325E-2</v>
      </c>
      <c r="AO16" s="9">
        <v>4.5496646091244465E-2</v>
      </c>
      <c r="AP16" s="8">
        <v>-1.7385679645996133E-2</v>
      </c>
      <c r="AQ16" s="9">
        <v>-2.8180432577459703E-2</v>
      </c>
    </row>
    <row r="17" spans="2:43" x14ac:dyDescent="0.25">
      <c r="B17" s="5" t="s">
        <v>24</v>
      </c>
      <c r="D17" s="8">
        <v>3.6041794546868289E-3</v>
      </c>
      <c r="E17" s="9">
        <v>1.0626837090904914E-2</v>
      </c>
      <c r="F17" s="8">
        <v>3.6041794546868289E-3</v>
      </c>
      <c r="G17" s="9">
        <v>1.0626837090904914E-2</v>
      </c>
      <c r="H17" s="8">
        <v>3.6041794546868289E-3</v>
      </c>
      <c r="I17" s="9">
        <v>1.0626837090904914E-2</v>
      </c>
      <c r="J17" s="8">
        <v>3.6041794546868289E-3</v>
      </c>
      <c r="K17" s="9">
        <v>1.0626837090904914E-2</v>
      </c>
      <c r="L17" s="8">
        <v>3.6041794546868289E-3</v>
      </c>
      <c r="M17" s="9">
        <v>1.0626837090904914E-2</v>
      </c>
      <c r="N17" s="8">
        <v>3.6041794546868289E-3</v>
      </c>
      <c r="O17" s="9">
        <v>1.0626837090904914E-2</v>
      </c>
      <c r="P17" s="8">
        <v>3.6041794546868289E-3</v>
      </c>
      <c r="Q17" s="9">
        <v>1.0626837090904914E-2</v>
      </c>
      <c r="R17" s="8">
        <v>3.3402757019280749E-3</v>
      </c>
      <c r="S17" s="9">
        <v>9.8487231752404682E-3</v>
      </c>
      <c r="T17" s="8">
        <v>3.3402757019280749E-3</v>
      </c>
      <c r="U17" s="9">
        <v>9.8487231752404682E-3</v>
      </c>
      <c r="V17" s="8">
        <v>5.2044765716678931E-3</v>
      </c>
      <c r="W17" s="9">
        <v>1.5345274941464621E-2</v>
      </c>
      <c r="X17" s="8">
        <v>1.0706743371649008E-3</v>
      </c>
      <c r="Y17" s="9">
        <v>3.1568577262902119E-3</v>
      </c>
      <c r="Z17" s="8">
        <v>1.1087654825729931E-3</v>
      </c>
      <c r="AA17" s="9">
        <v>3.2691685592957176E-3</v>
      </c>
      <c r="AB17" s="8">
        <v>1.575002079984622E-2</v>
      </c>
      <c r="AC17" s="9">
        <v>4.643856037764308E-2</v>
      </c>
      <c r="AD17" s="8">
        <v>1.575002079984622E-2</v>
      </c>
      <c r="AE17" s="9">
        <v>4.643856037764308E-2</v>
      </c>
      <c r="AF17" s="8">
        <v>1.5291304261162431E-2</v>
      </c>
      <c r="AG17" s="9">
        <v>4.5086045612830861E-2</v>
      </c>
      <c r="AH17" s="8">
        <v>1.5404649902297285E-2</v>
      </c>
      <c r="AI17" s="9">
        <v>4.5420242530172808E-2</v>
      </c>
      <c r="AJ17" s="8">
        <v>1.4704518549696344E-2</v>
      </c>
      <c r="AK17" s="9">
        <v>4.3355921949062376E-2</v>
      </c>
      <c r="AL17" s="8">
        <v>1.4704518549696344E-2</v>
      </c>
      <c r="AM17" s="9">
        <v>4.3355921949062376E-2</v>
      </c>
      <c r="AN17" s="8">
        <v>5.2656612042550899E-2</v>
      </c>
      <c r="AO17" s="9">
        <v>9.9974608538194565E-2</v>
      </c>
      <c r="AP17" s="8">
        <v>1.6454554263942711E-2</v>
      </c>
      <c r="AQ17" s="9">
        <v>3.124085575195799E-2</v>
      </c>
    </row>
    <row r="18" spans="2:43" x14ac:dyDescent="0.25">
      <c r="B18" s="5" t="s">
        <v>25</v>
      </c>
      <c r="D18" s="8">
        <v>2.6663462270293259E-3</v>
      </c>
      <c r="E18" s="9">
        <v>2.8352399475758531E-3</v>
      </c>
      <c r="F18" s="8">
        <v>2.6663462270293259E-3</v>
      </c>
      <c r="G18" s="9">
        <v>2.8352399475758531E-3</v>
      </c>
      <c r="H18" s="8">
        <v>2.6663462270293259E-3</v>
      </c>
      <c r="I18" s="9">
        <v>2.8352399475758531E-3</v>
      </c>
      <c r="J18" s="8">
        <v>2.6663462270293259E-3</v>
      </c>
      <c r="K18" s="9">
        <v>2.8352399475758531E-3</v>
      </c>
      <c r="L18" s="8">
        <v>2.6663462270293259E-3</v>
      </c>
      <c r="M18" s="9">
        <v>2.8352399475758531E-3</v>
      </c>
      <c r="N18" s="8">
        <v>2.6663462270293259E-3</v>
      </c>
      <c r="O18" s="9">
        <v>2.8352399475758531E-3</v>
      </c>
      <c r="P18" s="8">
        <v>2.6663462270293259E-3</v>
      </c>
      <c r="Q18" s="9">
        <v>2.8352399475758531E-3</v>
      </c>
      <c r="R18" s="8">
        <v>3.7676831318904647E-3</v>
      </c>
      <c r="S18" s="9">
        <v>4.0063385681330058E-3</v>
      </c>
      <c r="T18" s="8">
        <v>3.7676831318904647E-3</v>
      </c>
      <c r="U18" s="9">
        <v>4.0063385681330058E-3</v>
      </c>
      <c r="V18" s="8">
        <v>2.2198538819631075E-3</v>
      </c>
      <c r="W18" s="9">
        <v>2.3604655464925617E-3</v>
      </c>
      <c r="X18" s="8">
        <v>4.0969213562380702E-3</v>
      </c>
      <c r="Y18" s="9">
        <v>4.3564316492476721E-3</v>
      </c>
      <c r="Z18" s="8">
        <v>4.1903047825353479E-3</v>
      </c>
      <c r="AA18" s="9">
        <v>4.4557302392039993E-3</v>
      </c>
      <c r="AB18" s="8">
        <v>-1.2529184437837237E-4</v>
      </c>
      <c r="AC18" s="9">
        <v>-1.3322817520313341E-4</v>
      </c>
      <c r="AD18" s="8">
        <v>-1.2529184437837237E-4</v>
      </c>
      <c r="AE18" s="9">
        <v>-1.3322817520313341E-4</v>
      </c>
      <c r="AF18" s="8">
        <v>-7.8983017364198105E-4</v>
      </c>
      <c r="AG18" s="9">
        <v>-8.3986019422745942E-4</v>
      </c>
      <c r="AH18" s="8">
        <v>-8.8441963829288817E-4</v>
      </c>
      <c r="AI18" s="9">
        <v>-9.4044121633160907E-4</v>
      </c>
      <c r="AJ18" s="8">
        <v>-2.2028552551253133E-3</v>
      </c>
      <c r="AK18" s="9">
        <v>-2.3423901797693181E-3</v>
      </c>
      <c r="AL18" s="8">
        <v>-2.2028552551253133E-3</v>
      </c>
      <c r="AM18" s="9">
        <v>-2.3423901797693181E-3</v>
      </c>
      <c r="AN18" s="8">
        <v>3.0028162507424128E-2</v>
      </c>
      <c r="AO18" s="9">
        <v>3.2358670447679809E-2</v>
      </c>
      <c r="AP18" s="8">
        <v>-2.2664948372977611E-2</v>
      </c>
      <c r="AQ18" s="9">
        <v>-2.4423991808807277E-2</v>
      </c>
    </row>
    <row r="19" spans="2:43" x14ac:dyDescent="0.25">
      <c r="B19" s="5" t="s">
        <v>26</v>
      </c>
      <c r="D19" s="8"/>
      <c r="E19" s="9">
        <v>0</v>
      </c>
      <c r="F19" s="8" t="s">
        <v>96</v>
      </c>
      <c r="G19" s="9">
        <v>0</v>
      </c>
      <c r="H19" s="8" t="s">
        <v>96</v>
      </c>
      <c r="I19" s="9">
        <v>0</v>
      </c>
      <c r="J19" s="8" t="s">
        <v>96</v>
      </c>
      <c r="K19" s="9">
        <v>0</v>
      </c>
      <c r="L19" s="8" t="s">
        <v>96</v>
      </c>
      <c r="M19" s="9">
        <v>0</v>
      </c>
      <c r="N19" s="8" t="s">
        <v>96</v>
      </c>
      <c r="O19" s="9">
        <v>0</v>
      </c>
      <c r="P19" s="8" t="s">
        <v>96</v>
      </c>
      <c r="Q19" s="9">
        <v>0</v>
      </c>
      <c r="R19" s="8" t="s">
        <v>96</v>
      </c>
      <c r="S19" s="9">
        <v>0</v>
      </c>
      <c r="T19" s="8" t="s">
        <v>96</v>
      </c>
      <c r="U19" s="9">
        <v>0</v>
      </c>
      <c r="V19" s="8" t="s">
        <v>96</v>
      </c>
      <c r="W19" s="9">
        <v>0</v>
      </c>
      <c r="X19" s="8" t="s">
        <v>96</v>
      </c>
      <c r="Y19" s="9">
        <v>0</v>
      </c>
      <c r="Z19" s="8" t="s">
        <v>96</v>
      </c>
      <c r="AA19" s="9">
        <v>0</v>
      </c>
      <c r="AB19" s="8" t="s">
        <v>96</v>
      </c>
      <c r="AC19" s="9">
        <v>0</v>
      </c>
      <c r="AD19" s="8" t="s">
        <v>96</v>
      </c>
      <c r="AE19" s="9">
        <v>0</v>
      </c>
      <c r="AF19" s="8" t="s">
        <v>96</v>
      </c>
      <c r="AG19" s="9">
        <v>0</v>
      </c>
      <c r="AH19" s="8" t="s">
        <v>96</v>
      </c>
      <c r="AI19" s="9">
        <v>0</v>
      </c>
      <c r="AJ19" s="8" t="s">
        <v>96</v>
      </c>
      <c r="AK19" s="9">
        <v>0</v>
      </c>
      <c r="AL19" s="8" t="s">
        <v>96</v>
      </c>
      <c r="AM19" s="9">
        <v>0</v>
      </c>
      <c r="AN19" s="8" t="s">
        <v>96</v>
      </c>
      <c r="AO19" s="9">
        <v>0</v>
      </c>
      <c r="AP19" s="8" t="s">
        <v>96</v>
      </c>
      <c r="AQ19" s="9">
        <v>0</v>
      </c>
    </row>
    <row r="20" spans="2:43" x14ac:dyDescent="0.25">
      <c r="B20" s="5" t="s">
        <v>82</v>
      </c>
      <c r="D20" s="8">
        <v>-0.30914953647722676</v>
      </c>
      <c r="E20" s="9">
        <v>-0.76699999999999957</v>
      </c>
      <c r="F20" s="8">
        <v>-0.30914953647722676</v>
      </c>
      <c r="G20" s="9">
        <v>-0.76699999999999957</v>
      </c>
      <c r="H20" s="8">
        <v>-0.30914953647722676</v>
      </c>
      <c r="I20" s="9">
        <v>-0.76699999999999957</v>
      </c>
      <c r="J20" s="8">
        <v>-0.30914953647722676</v>
      </c>
      <c r="K20" s="9">
        <v>-0.76699999999999957</v>
      </c>
      <c r="L20" s="8">
        <v>-0.30914953647722676</v>
      </c>
      <c r="M20" s="9">
        <v>-0.76699999999999957</v>
      </c>
      <c r="N20" s="8">
        <v>-0.30914953647722676</v>
      </c>
      <c r="O20" s="9">
        <v>-0.76699999999999957</v>
      </c>
      <c r="P20" s="8">
        <v>-0.30914953647722676</v>
      </c>
      <c r="Q20" s="9">
        <v>-0.76699999999999957</v>
      </c>
      <c r="R20" s="8">
        <v>-0.30914953647722676</v>
      </c>
      <c r="S20" s="9">
        <v>-0.76699999999999957</v>
      </c>
      <c r="T20" s="8">
        <v>-0.30914953647722676</v>
      </c>
      <c r="U20" s="9">
        <v>-0.76699999999999957</v>
      </c>
      <c r="V20" s="8">
        <v>-0.30995566303909705</v>
      </c>
      <c r="W20" s="9">
        <v>-0.76899999999999968</v>
      </c>
      <c r="X20" s="8">
        <v>-0.30149133413945972</v>
      </c>
      <c r="Y20" s="9">
        <v>-0.74799999999999955</v>
      </c>
      <c r="Z20" s="8">
        <v>-0.30149133413945972</v>
      </c>
      <c r="AA20" s="9">
        <v>-0.74799999999999955</v>
      </c>
      <c r="AB20" s="8">
        <v>-0.28859330914953629</v>
      </c>
      <c r="AC20" s="9">
        <v>-0.71599999999999953</v>
      </c>
      <c r="AD20" s="8">
        <v>-0.28859330914953629</v>
      </c>
      <c r="AE20" s="9">
        <v>-0.71599999999999953</v>
      </c>
      <c r="AF20" s="8">
        <v>-0.28899637243047138</v>
      </c>
      <c r="AG20" s="9">
        <v>-0.71699999999999953</v>
      </c>
      <c r="AH20" s="8">
        <v>-0.28899637243047138</v>
      </c>
      <c r="AI20" s="9">
        <v>-0.71699999999999953</v>
      </c>
      <c r="AJ20" s="8">
        <v>-0.28939943571140658</v>
      </c>
      <c r="AK20" s="9">
        <v>-0.71799999999999953</v>
      </c>
      <c r="AL20" s="8">
        <v>-0.28939943571140658</v>
      </c>
      <c r="AM20" s="9">
        <v>-0.71799999999999953</v>
      </c>
      <c r="AN20" s="8">
        <v>-0.26803708182184582</v>
      </c>
      <c r="AO20" s="9">
        <v>-0.66499999999999937</v>
      </c>
      <c r="AP20" s="8">
        <v>-0.29302700523982261</v>
      </c>
      <c r="AQ20" s="9">
        <v>-0.72699999999999976</v>
      </c>
    </row>
    <row r="21" spans="2:43" x14ac:dyDescent="0.25">
      <c r="B21" s="5" t="s">
        <v>83</v>
      </c>
      <c r="D21" s="8">
        <v>-0.11608222490931064</v>
      </c>
      <c r="E21" s="9">
        <v>-0.2879999999999997</v>
      </c>
      <c r="F21" s="8">
        <v>-0.11608222490931064</v>
      </c>
      <c r="G21" s="9">
        <v>-0.2879999999999997</v>
      </c>
      <c r="H21" s="8">
        <v>-0.11608222490931064</v>
      </c>
      <c r="I21" s="9">
        <v>-0.2879999999999997</v>
      </c>
      <c r="J21" s="8">
        <v>-0.11608222490931064</v>
      </c>
      <c r="K21" s="9">
        <v>-0.2879999999999997</v>
      </c>
      <c r="L21" s="8">
        <v>-0.11608222490931064</v>
      </c>
      <c r="M21" s="9">
        <v>-0.2879999999999997</v>
      </c>
      <c r="N21" s="8">
        <v>-0.11608222490931064</v>
      </c>
      <c r="O21" s="9">
        <v>-0.2879999999999997</v>
      </c>
      <c r="P21" s="8">
        <v>-0.11608222490931064</v>
      </c>
      <c r="Q21" s="9">
        <v>-0.2879999999999997</v>
      </c>
      <c r="R21" s="8">
        <v>-0.11608222490931064</v>
      </c>
      <c r="S21" s="9">
        <v>-0.2879999999999997</v>
      </c>
      <c r="T21" s="8">
        <v>-0.11608222490931064</v>
      </c>
      <c r="U21" s="9">
        <v>-0.2879999999999997</v>
      </c>
      <c r="V21" s="8">
        <v>-0.11729141475211602</v>
      </c>
      <c r="W21" s="9">
        <v>-0.29099999999999987</v>
      </c>
      <c r="X21" s="8">
        <v>-0.10560257960499797</v>
      </c>
      <c r="Y21" s="9">
        <v>-0.2619999999999999</v>
      </c>
      <c r="Z21" s="8">
        <v>-0.10560257960499797</v>
      </c>
      <c r="AA21" s="9">
        <v>-0.2619999999999999</v>
      </c>
      <c r="AB21" s="8">
        <v>-9.713825070536064E-2</v>
      </c>
      <c r="AC21" s="9">
        <v>-0.2409999999999996</v>
      </c>
      <c r="AD21" s="8">
        <v>-9.713825070536064E-2</v>
      </c>
      <c r="AE21" s="9">
        <v>-0.2409999999999996</v>
      </c>
      <c r="AF21" s="8">
        <v>-9.7944377267230931E-2</v>
      </c>
      <c r="AG21" s="9">
        <v>-0.24299999999999983</v>
      </c>
      <c r="AH21" s="8">
        <v>-9.7944377267230931E-2</v>
      </c>
      <c r="AI21" s="9">
        <v>-0.24299999999999983</v>
      </c>
      <c r="AJ21" s="8">
        <v>-9.955663039097129E-2</v>
      </c>
      <c r="AK21" s="9">
        <v>-0.2469999999999998</v>
      </c>
      <c r="AL21" s="8">
        <v>-9.955663039097129E-2</v>
      </c>
      <c r="AM21" s="9">
        <v>-0.2469999999999998</v>
      </c>
      <c r="AN21" s="8">
        <v>-6.8117694478033064E-2</v>
      </c>
      <c r="AO21" s="9">
        <v>-0.16900000000000009</v>
      </c>
      <c r="AP21" s="8">
        <v>-0.11084240225715425</v>
      </c>
      <c r="AQ21" s="9">
        <v>-0.2749999999999998</v>
      </c>
    </row>
    <row r="22" spans="2:43" x14ac:dyDescent="0.25">
      <c r="B22" s="5" t="s">
        <v>84</v>
      </c>
      <c r="D22" s="8">
        <v>0.46835953244659367</v>
      </c>
      <c r="E22" s="9">
        <v>1.1619999999999993</v>
      </c>
      <c r="F22" s="8">
        <v>0.46835953244659367</v>
      </c>
      <c r="G22" s="9">
        <v>1.1619999999999993</v>
      </c>
      <c r="H22" s="8">
        <v>0.46835953244659367</v>
      </c>
      <c r="I22" s="9">
        <v>1.1619999999999993</v>
      </c>
      <c r="J22" s="8">
        <v>0.46835953244659367</v>
      </c>
      <c r="K22" s="9">
        <v>1.1619999999999993</v>
      </c>
      <c r="L22" s="8">
        <v>0.46835953244659367</v>
      </c>
      <c r="M22" s="9">
        <v>1.1619999999999993</v>
      </c>
      <c r="N22" s="8">
        <v>0.46835953244659367</v>
      </c>
      <c r="O22" s="9">
        <v>1.1619999999999993</v>
      </c>
      <c r="P22" s="8">
        <v>0.46835953244659367</v>
      </c>
      <c r="Q22" s="9">
        <v>1.1619999999999993</v>
      </c>
      <c r="R22" s="8">
        <v>0.46835953244659367</v>
      </c>
      <c r="S22" s="9">
        <v>1.1619999999999993</v>
      </c>
      <c r="T22" s="8">
        <v>0.46835953244659367</v>
      </c>
      <c r="U22" s="9">
        <v>1.1619999999999993</v>
      </c>
      <c r="V22" s="8">
        <v>0.46674727932285354</v>
      </c>
      <c r="W22" s="9">
        <v>1.1579999999999999</v>
      </c>
      <c r="X22" s="8">
        <v>0.4885126964933495</v>
      </c>
      <c r="Y22" s="9">
        <v>1.2120000000000002</v>
      </c>
      <c r="Z22" s="8">
        <v>0.4885126964933495</v>
      </c>
      <c r="AA22" s="9">
        <v>1.2120000000000002</v>
      </c>
      <c r="AB22" s="8">
        <v>0.49012494961708963</v>
      </c>
      <c r="AC22" s="9">
        <v>1.2159999999999995</v>
      </c>
      <c r="AD22" s="8">
        <v>0.49012494961708963</v>
      </c>
      <c r="AE22" s="9">
        <v>1.2159999999999995</v>
      </c>
      <c r="AF22" s="8">
        <v>0.48891575977428436</v>
      </c>
      <c r="AG22" s="9">
        <v>1.2129999999999996</v>
      </c>
      <c r="AH22" s="8">
        <v>0.4885126964933495</v>
      </c>
      <c r="AI22" s="9">
        <v>1.2120000000000002</v>
      </c>
      <c r="AJ22" s="8">
        <v>0.48730350665054423</v>
      </c>
      <c r="AK22" s="9">
        <v>1.2090000000000001</v>
      </c>
      <c r="AL22" s="8">
        <v>0.48730350665054423</v>
      </c>
      <c r="AM22" s="9">
        <v>1.2090000000000001</v>
      </c>
      <c r="AN22" s="8">
        <v>0.54171704957678357</v>
      </c>
      <c r="AO22" s="9">
        <v>1.3440000000000003</v>
      </c>
      <c r="AP22" s="8">
        <v>0.45989520354695657</v>
      </c>
      <c r="AQ22" s="9">
        <v>1.1409999999999993</v>
      </c>
    </row>
    <row r="23" spans="2:43" x14ac:dyDescent="0.25">
      <c r="B23" s="5" t="s">
        <v>85</v>
      </c>
      <c r="D23" s="8">
        <v>-0.42765014107214827</v>
      </c>
      <c r="E23" s="9">
        <v>-1.0609999999999999</v>
      </c>
      <c r="F23" s="8">
        <v>-0.42765014107214827</v>
      </c>
      <c r="G23" s="9">
        <v>-1.0609999999999999</v>
      </c>
      <c r="H23" s="8">
        <v>-0.42765014107214827</v>
      </c>
      <c r="I23" s="9">
        <v>-1.0609999999999999</v>
      </c>
      <c r="J23" s="8">
        <v>-0.42765014107214827</v>
      </c>
      <c r="K23" s="9">
        <v>-1.0609999999999999</v>
      </c>
      <c r="L23" s="8">
        <v>-0.42765014107214827</v>
      </c>
      <c r="M23" s="9">
        <v>-1.0609999999999999</v>
      </c>
      <c r="N23" s="8">
        <v>-0.42765014107214827</v>
      </c>
      <c r="O23" s="9">
        <v>-1.0609999999999999</v>
      </c>
      <c r="P23" s="8">
        <v>-0.42765014107214827</v>
      </c>
      <c r="Q23" s="9">
        <v>-1.0609999999999999</v>
      </c>
      <c r="R23" s="8">
        <v>-0.42765014107214827</v>
      </c>
      <c r="S23" s="9">
        <v>-1.0609999999999999</v>
      </c>
      <c r="T23" s="8">
        <v>-0.42765014107214827</v>
      </c>
      <c r="U23" s="9">
        <v>-1.0609999999999999</v>
      </c>
      <c r="V23" s="8">
        <v>-0.42805320435308347</v>
      </c>
      <c r="W23" s="9">
        <v>-1.0619999999999998</v>
      </c>
      <c r="X23" s="8">
        <v>-0.4220072551390569</v>
      </c>
      <c r="Y23" s="9">
        <v>-1.0470000000000002</v>
      </c>
      <c r="Z23" s="8">
        <v>-0.4220072551390569</v>
      </c>
      <c r="AA23" s="9">
        <v>-1.0470000000000002</v>
      </c>
      <c r="AB23" s="8">
        <v>-0.40548166062071733</v>
      </c>
      <c r="AC23" s="9">
        <v>-1.0059999999999998</v>
      </c>
      <c r="AD23" s="8">
        <v>-0.40548166062071733</v>
      </c>
      <c r="AE23" s="9">
        <v>-1.0059999999999998</v>
      </c>
      <c r="AF23" s="8">
        <v>-0.40588472390165264</v>
      </c>
      <c r="AG23" s="9">
        <v>-1.0070000000000001</v>
      </c>
      <c r="AH23" s="8">
        <v>-0.40588472390165264</v>
      </c>
      <c r="AI23" s="9">
        <v>-1.0070000000000001</v>
      </c>
      <c r="AJ23" s="8">
        <v>-0.40548166062071733</v>
      </c>
      <c r="AK23" s="9">
        <v>-1.0059999999999998</v>
      </c>
      <c r="AL23" s="8">
        <v>-0.40548166062071733</v>
      </c>
      <c r="AM23" s="9">
        <v>-1.0059999999999998</v>
      </c>
      <c r="AN23" s="8">
        <v>-0.39016525594518336</v>
      </c>
      <c r="AO23" s="9">
        <v>-0.96799999999999997</v>
      </c>
      <c r="AP23" s="8">
        <v>-0.40346634421604199</v>
      </c>
      <c r="AQ23" s="9">
        <v>-1.0010000000000001</v>
      </c>
    </row>
    <row r="24" spans="2:43" ht="16.5" thickBot="1" x14ac:dyDescent="0.3">
      <c r="B24" s="5" t="s">
        <v>27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-2.2697663681792157E-5</v>
      </c>
      <c r="S24" s="11">
        <v>-4.8582305227900311E-5</v>
      </c>
      <c r="T24" s="10">
        <v>-4.5395327364028404E-5</v>
      </c>
      <c r="U24" s="11">
        <v>-9.7164610456465861E-5</v>
      </c>
      <c r="V24" s="10">
        <v>-1.4193198296569287E-3</v>
      </c>
      <c r="W24" s="11">
        <v>-3.0379262882268181E-3</v>
      </c>
      <c r="X24" s="10">
        <v>1.1460340882627262E-2</v>
      </c>
      <c r="Y24" s="11">
        <v>2.4529827676534655E-2</v>
      </c>
      <c r="Z24" s="10">
        <v>1.1551131537355319E-2</v>
      </c>
      <c r="AA24" s="11">
        <v>2.4724156897447589E-2</v>
      </c>
      <c r="AB24" s="10">
        <v>2.1762664047278779E-2</v>
      </c>
      <c r="AC24" s="11">
        <v>4.6581022705118637E-2</v>
      </c>
      <c r="AD24" s="10">
        <v>2.1762664047278779E-2</v>
      </c>
      <c r="AE24" s="11">
        <v>4.6581022705118637E-2</v>
      </c>
      <c r="AF24" s="10">
        <v>2.0569138589634051E-2</v>
      </c>
      <c r="AG24" s="11">
        <v>4.4026388937814194E-2</v>
      </c>
      <c r="AH24" s="10">
        <v>2.0501045598587897E-2</v>
      </c>
      <c r="AI24" s="11">
        <v>4.3880642022128824E-2</v>
      </c>
      <c r="AJ24" s="10">
        <v>1.9338743092534028E-2</v>
      </c>
      <c r="AK24" s="11">
        <v>4.1392838171134878E-2</v>
      </c>
      <c r="AL24" s="10">
        <v>1.9338743092534028E-2</v>
      </c>
      <c r="AM24" s="11">
        <v>4.1392838171134878E-2</v>
      </c>
      <c r="AN24" s="10">
        <v>5.4262765024322146E-2</v>
      </c>
      <c r="AO24" s="11">
        <v>0.11614456227184793</v>
      </c>
      <c r="AP24" s="10">
        <v>7.074322229398522E-3</v>
      </c>
      <c r="AQ24" s="11">
        <v>1.5141949702253526E-2</v>
      </c>
    </row>
    <row r="25" spans="2:43" ht="7.5" customHeight="1" x14ac:dyDescent="0.25"/>
    <row r="26" spans="2:43" ht="3" customHeight="1" thickBot="1" x14ac:dyDescent="0.3"/>
    <row r="27" spans="2:43" ht="72.75" customHeight="1" x14ac:dyDescent="0.25">
      <c r="D27" s="72" t="s">
        <v>95</v>
      </c>
      <c r="E27" s="73"/>
      <c r="F27" s="72"/>
      <c r="G27" s="73"/>
      <c r="H27" s="72"/>
      <c r="I27" s="73"/>
      <c r="J27" s="72" t="s">
        <v>33</v>
      </c>
      <c r="K27" s="73"/>
      <c r="L27" s="72" t="s">
        <v>33</v>
      </c>
      <c r="M27" s="73"/>
      <c r="N27" s="72" t="str">
        <f>N4</f>
        <v>Table 1020: Change In 500MW Model</v>
      </c>
      <c r="O27" s="73"/>
      <c r="P27" s="72" t="str">
        <f>P4</f>
        <v>Table 1022 - 1028: service model inputs</v>
      </c>
      <c r="Q27" s="73"/>
      <c r="R27" s="72" t="str">
        <f>R4</f>
        <v>Table 1032: LAF values</v>
      </c>
      <c r="S27" s="73"/>
      <c r="T27" s="72" t="s">
        <v>34</v>
      </c>
      <c r="U27" s="73"/>
      <c r="V27" s="72" t="str">
        <f>V4</f>
        <v>Table 1041: load characteristics (Load Factor)</v>
      </c>
      <c r="W27" s="73"/>
      <c r="X27" s="72" t="str">
        <f>X4</f>
        <v>Table 1041: load characteristics (Coincidence Factor)</v>
      </c>
      <c r="Y27" s="73"/>
      <c r="Z27" s="72" t="str">
        <f>Z4</f>
        <v>Table 1055: NGC exit</v>
      </c>
      <c r="AA27" s="73"/>
      <c r="AB27" s="72" t="str">
        <f>AB4</f>
        <v>Table 1059: Otex</v>
      </c>
      <c r="AC27" s="73"/>
      <c r="AD27" s="72" t="str">
        <f>AD4</f>
        <v>Table 1060: Customer Contribs</v>
      </c>
      <c r="AE27" s="73"/>
      <c r="AF27" s="72" t="str">
        <f>AF4</f>
        <v>Table 1061/1062: TPR data</v>
      </c>
      <c r="AG27" s="73"/>
      <c r="AH27" s="72" t="s">
        <v>35</v>
      </c>
      <c r="AI27" s="73"/>
      <c r="AJ27" s="72" t="str">
        <f>AJ4</f>
        <v>Table 1069: Peaking probabailities</v>
      </c>
      <c r="AK27" s="73"/>
      <c r="AL27" s="72" t="str">
        <f>AL4</f>
        <v>Table 1092: power factor</v>
      </c>
      <c r="AM27" s="73"/>
      <c r="AN27" s="72" t="str">
        <f>AN4</f>
        <v>Table 1053: volumes and mpans etc forecast</v>
      </c>
      <c r="AO27" s="73"/>
      <c r="AP27" s="72" t="str">
        <f>AP4</f>
        <v>Table 1076: allowed revenue</v>
      </c>
      <c r="AQ27" s="73"/>
    </row>
    <row r="28" spans="2:43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3" ht="5.25" customHeight="1" thickBot="1" x14ac:dyDescent="0.3"/>
    <row r="30" spans="2:43" ht="12" customHeight="1" x14ac:dyDescent="0.25">
      <c r="B30" s="5" t="s">
        <v>14</v>
      </c>
      <c r="D30" s="25"/>
      <c r="E30" s="26"/>
      <c r="F30" s="22">
        <f t="shared" ref="F30:F41" si="0">IF(OR(D7=0,D7 = ""),"-",F7-D7)</f>
        <v>0</v>
      </c>
      <c r="G30" s="13" t="str">
        <f t="shared" ref="G30:G41" si="1">IF(G7-E7=0,"-",G7-E7)</f>
        <v>-</v>
      </c>
      <c r="H30" s="22">
        <f t="shared" ref="H30:H41" si="2">IF(OR(F7=0,F7 = ""),"-",H7-F7)</f>
        <v>0</v>
      </c>
      <c r="I30" s="13" t="str">
        <f t="shared" ref="I30:I41" si="3">IF(I7-G7=0,"-",I7-G7)</f>
        <v>-</v>
      </c>
      <c r="J30" s="22">
        <f t="shared" ref="J30:J41" si="4">IF(OR(H7=0,H7 = ""),"-",J7-H7)</f>
        <v>0</v>
      </c>
      <c r="K30" s="13" t="str">
        <f t="shared" ref="K30:K41" si="5">IF(K7-I7=0,"-",K7-I7)</f>
        <v>-</v>
      </c>
      <c r="L30" s="22">
        <f t="shared" ref="L30:L41" si="6">IF(OR(J7=0,J7 = ""),"-",L7-J7)</f>
        <v>0</v>
      </c>
      <c r="M30" s="13" t="str">
        <f t="shared" ref="M30:M41" si="7">IF(M7-K7=0,"-",M7-K7)</f>
        <v>-</v>
      </c>
      <c r="N30" s="22">
        <f t="shared" ref="N30:N41" si="8">IF(OR(L7=0,L7 = ""),"-",N7-L7)</f>
        <v>0</v>
      </c>
      <c r="O30" s="13" t="str">
        <f t="shared" ref="O30:O41" si="9">IF(O7-M7=0,"-",O7-M7)</f>
        <v>-</v>
      </c>
      <c r="P30" s="14">
        <f t="shared" ref="P30:P41" si="10">IF(OR(N7=0,N7 = ""),"-",P7-N7)</f>
        <v>0</v>
      </c>
      <c r="Q30" s="13" t="str">
        <f t="shared" ref="Q30:Q41" si="11">IF(Q7-O7=0,"-",Q7-O7)</f>
        <v>-</v>
      </c>
      <c r="R30" s="14">
        <f t="shared" ref="R30:R41" si="12">IF(OR(P7=0,P7 = ""),"-",R7-P7)</f>
        <v>0</v>
      </c>
      <c r="S30" s="13" t="str">
        <f t="shared" ref="S30:S41" si="13">IF(S7-Q7=0,"-",S7-Q7)</f>
        <v>-</v>
      </c>
      <c r="T30" s="22">
        <f t="shared" ref="T30:T41" si="14">IF(OR(R7=0,R7 = ""),"-",T7-R7)</f>
        <v>0</v>
      </c>
      <c r="U30" s="13" t="str">
        <f t="shared" ref="U30:U41" si="15">IF(U7-S7=0,"-",U7-S7)</f>
        <v>-</v>
      </c>
      <c r="V30" s="22">
        <f t="shared" ref="V30:V41" si="16">IF(OR(R7=0,R7 = ""),"-",V7-R7)</f>
        <v>-1.7369931884967382E-3</v>
      </c>
      <c r="W30" s="13">
        <f t="shared" ref="W30:W41" si="17">IF(W7-S7=0,"-",W7-S7)</f>
        <v>-4.0008345984948162E-3</v>
      </c>
      <c r="X30" s="22">
        <f t="shared" ref="X30:X41" si="18">IF(OR(T7=0,T7 = ""),"-",X7-T7)</f>
        <v>3.6903405373909015E-2</v>
      </c>
      <c r="Y30" s="13">
        <f t="shared" ref="Y30:Y41" si="19">IF(Y7-U7=0,"-",Y7-U7)</f>
        <v>8.5000000000000575E-2</v>
      </c>
      <c r="Z30" s="14">
        <f t="shared" ref="Z30:Z41" si="20">IF(OR(X7=0,X7 = ""),"-",Z7-X7)</f>
        <v>4.3415771028110228E-4</v>
      </c>
      <c r="AA30" s="13">
        <f t="shared" ref="AA30:AA41" si="21">IF(AA7-Y7=0,"-",AA7-Y7)</f>
        <v>9.9999999999950129E-4</v>
      </c>
      <c r="AB30" s="14">
        <f t="shared" ref="AB30:AB41" si="22">IF(OR(Z7=0,Z7 = ""),"-",AB7-Z7)</f>
        <v>3.0474379615141878E-3</v>
      </c>
      <c r="AC30" s="13">
        <f t="shared" ref="AC30:AC41" si="23">IF(AC7-AA7=0,"-",AC7-AA7)</f>
        <v>7.0191957653816667E-3</v>
      </c>
      <c r="AD30" s="14">
        <f t="shared" ref="AD30:AD41" si="24">IF(OR(AB7=0,AB7 = ""),"-",AD7-AB7)</f>
        <v>0</v>
      </c>
      <c r="AE30" s="13" t="str">
        <f t="shared" ref="AE30:AE41" si="25">IF(AE7-AC7=0,"-",AE7-AC7)</f>
        <v>-</v>
      </c>
      <c r="AF30" s="22">
        <f t="shared" ref="AF30:AF41" si="26">IF(OR(AD7=0,AD7 = ""),"-",AF7-AD7)</f>
        <v>-8.6831542056264865E-4</v>
      </c>
      <c r="AG30" s="13">
        <f t="shared" ref="AG30:AG41" si="27">IF(AG7-AE7=0,"-",AG7-AE7)</f>
        <v>-2.0000000000001822E-3</v>
      </c>
      <c r="AH30" s="14">
        <f t="shared" ref="AH30:AH41" si="28">IF(OR(AF7=0,AF7 = ""),"-",AH7-AF7)</f>
        <v>0</v>
      </c>
      <c r="AI30" s="13" t="str">
        <f t="shared" ref="AI30:AI41" si="29">IF(AI7-AG7=0,"-",AI7-AG7)</f>
        <v>-</v>
      </c>
      <c r="AJ30" s="14">
        <f t="shared" ref="AJ30:AJ41" si="30">IF(OR(AH7=0,AH7 = ""),"-",AJ7-AH7)</f>
        <v>-4.3415771028110228E-4</v>
      </c>
      <c r="AK30" s="13">
        <f t="shared" ref="AK30:AK41" si="31">IF(AK7-AI7=0,"-",AK7-AI7)</f>
        <v>-9.9999999999979272E-4</v>
      </c>
      <c r="AL30" s="14">
        <f t="shared" ref="AL30:AL41" si="32">IF(OR(AJ7=0,AJ7 = ""),"-",AL7-AJ7)</f>
        <v>0</v>
      </c>
      <c r="AM30" s="13" t="str">
        <f t="shared" ref="AM30:AM41" si="33">IF(AM7-AK7=0,"-",AM7-AK7)</f>
        <v>-</v>
      </c>
      <c r="AN30" s="22">
        <f t="shared" ref="AN30:AN41" si="34">IF(OR(AL7=0,AL7 = ""),"-",AN7-AL7)</f>
        <v>2.9927087876531422E-2</v>
      </c>
      <c r="AO30" s="13">
        <f t="shared" ref="AO30:AO41" si="35">IF(AO7-AM7=0,"-",AO7-AM7)</f>
        <v>7.0605546206213371E-2</v>
      </c>
      <c r="AP30" s="22">
        <f t="shared" ref="AP30:AP41" si="36">IF(OR(AN7=0,AN7 = ""),"-",AP7-AN7)</f>
        <v>-4.8575612780607846E-2</v>
      </c>
      <c r="AQ30" s="13">
        <f t="shared" ref="AQ30:AQ41" si="37">IF(AQ7-AO7=0,"-",AQ7-AO7)</f>
        <v>-0.11300000000000004</v>
      </c>
    </row>
    <row r="31" spans="2:43" x14ac:dyDescent="0.25">
      <c r="B31" s="5" t="s">
        <v>15</v>
      </c>
      <c r="D31" s="27"/>
      <c r="E31" s="28"/>
      <c r="F31" s="23">
        <f t="shared" si="0"/>
        <v>0</v>
      </c>
      <c r="G31" s="15" t="str">
        <f t="shared" si="1"/>
        <v>-</v>
      </c>
      <c r="H31" s="23">
        <f t="shared" si="2"/>
        <v>0</v>
      </c>
      <c r="I31" s="15" t="str">
        <f t="shared" si="3"/>
        <v>-</v>
      </c>
      <c r="J31" s="23">
        <f t="shared" si="4"/>
        <v>0</v>
      </c>
      <c r="K31" s="15" t="str">
        <f t="shared" si="5"/>
        <v>-</v>
      </c>
      <c r="L31" s="23">
        <f t="shared" si="6"/>
        <v>0</v>
      </c>
      <c r="M31" s="15" t="str">
        <f t="shared" si="7"/>
        <v>-</v>
      </c>
      <c r="N31" s="23">
        <f t="shared" si="8"/>
        <v>0</v>
      </c>
      <c r="O31" s="15" t="str">
        <f t="shared" si="9"/>
        <v>-</v>
      </c>
      <c r="P31" s="16">
        <f t="shared" si="10"/>
        <v>0</v>
      </c>
      <c r="Q31" s="15" t="str">
        <f t="shared" si="11"/>
        <v>-</v>
      </c>
      <c r="R31" s="16">
        <f t="shared" si="12"/>
        <v>-3.5079927568393288E-4</v>
      </c>
      <c r="S31" s="15">
        <f t="shared" si="13"/>
        <v>-6.6651651585263039E-4</v>
      </c>
      <c r="T31" s="23">
        <f t="shared" si="14"/>
        <v>0</v>
      </c>
      <c r="U31" s="15" t="str">
        <f t="shared" si="15"/>
        <v>-</v>
      </c>
      <c r="V31" s="23">
        <f t="shared" si="16"/>
        <v>2.0311596465667714E-2</v>
      </c>
      <c r="W31" s="15">
        <f t="shared" si="17"/>
        <v>3.8591911232723111E-2</v>
      </c>
      <c r="X31" s="23">
        <f t="shared" si="18"/>
        <v>-1.7013883411164943E-2</v>
      </c>
      <c r="Y31" s="15">
        <f t="shared" si="19"/>
        <v>-3.232627624507084E-2</v>
      </c>
      <c r="Z31" s="16">
        <f t="shared" si="20"/>
        <v>3.507992756840439E-4</v>
      </c>
      <c r="AA31" s="15">
        <f t="shared" si="21"/>
        <v>6.6651651585262692E-4</v>
      </c>
      <c r="AB31" s="16">
        <f t="shared" si="22"/>
        <v>8.0520499567815484E-4</v>
      </c>
      <c r="AC31" s="15">
        <f t="shared" si="23"/>
        <v>1.5298846533251149E-3</v>
      </c>
      <c r="AD31" s="16">
        <f t="shared" si="24"/>
        <v>0</v>
      </c>
      <c r="AE31" s="15" t="str">
        <f t="shared" si="25"/>
        <v>-</v>
      </c>
      <c r="AF31" s="23">
        <f t="shared" si="26"/>
        <v>2.9819123838054074E-3</v>
      </c>
      <c r="AG31" s="15">
        <f t="shared" si="27"/>
        <v>5.6656156109684032E-3</v>
      </c>
      <c r="AH31" s="16">
        <f t="shared" si="28"/>
        <v>0</v>
      </c>
      <c r="AI31" s="15" t="str">
        <f t="shared" si="29"/>
        <v>-</v>
      </c>
      <c r="AJ31" s="16">
        <f t="shared" si="30"/>
        <v>4.3843982435934903E-3</v>
      </c>
      <c r="AK31" s="15">
        <f t="shared" si="31"/>
        <v>8.3303303170513734E-3</v>
      </c>
      <c r="AL31" s="16">
        <f t="shared" si="32"/>
        <v>0</v>
      </c>
      <c r="AM31" s="15" t="str">
        <f t="shared" si="33"/>
        <v>-</v>
      </c>
      <c r="AN31" s="23">
        <f t="shared" si="34"/>
        <v>1.9430979215676381E-2</v>
      </c>
      <c r="AO31" s="15">
        <f t="shared" si="35"/>
        <v>3.7473987709869219E-2</v>
      </c>
      <c r="AP31" s="23">
        <f t="shared" si="36"/>
        <v>-4.8753780359986676E-2</v>
      </c>
      <c r="AQ31" s="15">
        <f t="shared" si="37"/>
        <v>-9.4496565274565625E-2</v>
      </c>
    </row>
    <row r="32" spans="2:43" x14ac:dyDescent="0.25">
      <c r="B32" s="5" t="s">
        <v>16</v>
      </c>
      <c r="D32" s="27"/>
      <c r="E32" s="28"/>
      <c r="F32" s="23">
        <f t="shared" si="0"/>
        <v>0</v>
      </c>
      <c r="G32" s="15" t="str">
        <f t="shared" si="1"/>
        <v>-</v>
      </c>
      <c r="H32" s="23">
        <f t="shared" si="2"/>
        <v>0</v>
      </c>
      <c r="I32" s="15" t="str">
        <f t="shared" si="3"/>
        <v>-</v>
      </c>
      <c r="J32" s="23">
        <f t="shared" si="4"/>
        <v>0</v>
      </c>
      <c r="K32" s="15" t="str">
        <f t="shared" si="5"/>
        <v>-</v>
      </c>
      <c r="L32" s="23">
        <f t="shared" si="6"/>
        <v>0</v>
      </c>
      <c r="M32" s="15" t="str">
        <f t="shared" si="7"/>
        <v>-</v>
      </c>
      <c r="N32" s="23">
        <f t="shared" si="8"/>
        <v>0</v>
      </c>
      <c r="O32" s="15" t="str">
        <f t="shared" si="9"/>
        <v>-</v>
      </c>
      <c r="P32" s="16">
        <f t="shared" si="10"/>
        <v>0</v>
      </c>
      <c r="Q32" s="15" t="str">
        <f t="shared" si="11"/>
        <v>-</v>
      </c>
      <c r="R32" s="16">
        <f t="shared" si="12"/>
        <v>0</v>
      </c>
      <c r="S32" s="15" t="str">
        <f t="shared" si="13"/>
        <v>-</v>
      </c>
      <c r="T32" s="23">
        <f t="shared" si="14"/>
        <v>0</v>
      </c>
      <c r="U32" s="15" t="str">
        <f t="shared" si="15"/>
        <v>-</v>
      </c>
      <c r="V32" s="23">
        <f t="shared" si="16"/>
        <v>-4.7846889952152249E-3</v>
      </c>
      <c r="W32" s="15">
        <f t="shared" si="17"/>
        <v>-1.9999999999999623E-3</v>
      </c>
      <c r="X32" s="23">
        <f t="shared" si="18"/>
        <v>-2.3923444976075015E-3</v>
      </c>
      <c r="Y32" s="15">
        <f t="shared" si="19"/>
        <v>-9.9999999999992218E-4</v>
      </c>
      <c r="Z32" s="16" t="str">
        <f t="shared" si="20"/>
        <v>-</v>
      </c>
      <c r="AA32" s="15" t="str">
        <f t="shared" si="21"/>
        <v>-</v>
      </c>
      <c r="AB32" s="16" t="str">
        <f t="shared" si="22"/>
        <v>-</v>
      </c>
      <c r="AC32" s="15">
        <f t="shared" si="23"/>
        <v>9.9999999999992218E-4</v>
      </c>
      <c r="AD32" s="16">
        <f t="shared" si="24"/>
        <v>0</v>
      </c>
      <c r="AE32" s="15" t="str">
        <f t="shared" si="25"/>
        <v>-</v>
      </c>
      <c r="AF32" s="23">
        <f t="shared" si="26"/>
        <v>0.10047846889952172</v>
      </c>
      <c r="AG32" s="15">
        <f t="shared" si="27"/>
        <v>4.2000000000000093E-2</v>
      </c>
      <c r="AH32" s="16">
        <f t="shared" si="28"/>
        <v>-2.3923444976077235E-3</v>
      </c>
      <c r="AI32" s="15">
        <f t="shared" si="29"/>
        <v>-9.9999999999998701E-4</v>
      </c>
      <c r="AJ32" s="16">
        <f t="shared" si="30"/>
        <v>-4.0669856459330189E-2</v>
      </c>
      <c r="AK32" s="15">
        <f t="shared" si="31"/>
        <v>-1.7000000000000088E-2</v>
      </c>
      <c r="AL32" s="16">
        <f t="shared" si="32"/>
        <v>0</v>
      </c>
      <c r="AM32" s="15" t="str">
        <f t="shared" si="33"/>
        <v>-</v>
      </c>
      <c r="AN32" s="23">
        <f t="shared" si="34"/>
        <v>2.8708133971292016E-2</v>
      </c>
      <c r="AO32" s="15">
        <f t="shared" si="35"/>
        <v>1.2000000000000077E-2</v>
      </c>
      <c r="AP32" s="23">
        <f t="shared" si="36"/>
        <v>-4.3062200956938135E-2</v>
      </c>
      <c r="AQ32" s="15">
        <f t="shared" si="37"/>
        <v>-1.8000000000000092E-2</v>
      </c>
    </row>
    <row r="33" spans="2:43" x14ac:dyDescent="0.25">
      <c r="B33" s="5" t="s">
        <v>17</v>
      </c>
      <c r="D33" s="27"/>
      <c r="E33" s="28"/>
      <c r="F33" s="23">
        <f t="shared" si="0"/>
        <v>0</v>
      </c>
      <c r="G33" s="15" t="str">
        <f t="shared" si="1"/>
        <v>-</v>
      </c>
      <c r="H33" s="23">
        <f t="shared" si="2"/>
        <v>0</v>
      </c>
      <c r="I33" s="15" t="str">
        <f t="shared" si="3"/>
        <v>-</v>
      </c>
      <c r="J33" s="23">
        <f t="shared" si="4"/>
        <v>0</v>
      </c>
      <c r="K33" s="15" t="str">
        <f t="shared" si="5"/>
        <v>-</v>
      </c>
      <c r="L33" s="23">
        <f t="shared" si="6"/>
        <v>0</v>
      </c>
      <c r="M33" s="15" t="str">
        <f t="shared" si="7"/>
        <v>-</v>
      </c>
      <c r="N33" s="23">
        <f t="shared" si="8"/>
        <v>0</v>
      </c>
      <c r="O33" s="15" t="str">
        <f t="shared" si="9"/>
        <v>-</v>
      </c>
      <c r="P33" s="16">
        <f t="shared" si="10"/>
        <v>0</v>
      </c>
      <c r="Q33" s="15" t="str">
        <f t="shared" si="11"/>
        <v>-</v>
      </c>
      <c r="R33" s="16">
        <f t="shared" si="12"/>
        <v>0</v>
      </c>
      <c r="S33" s="15" t="str">
        <f t="shared" si="13"/>
        <v>-</v>
      </c>
      <c r="T33" s="23">
        <f t="shared" si="14"/>
        <v>0</v>
      </c>
      <c r="U33" s="15" t="str">
        <f t="shared" si="15"/>
        <v>-</v>
      </c>
      <c r="V33" s="23">
        <f t="shared" si="16"/>
        <v>-3.4423979124397319E-2</v>
      </c>
      <c r="W33" s="15">
        <f t="shared" si="17"/>
        <v>-6.3286908362869265E-2</v>
      </c>
      <c r="X33" s="23">
        <f t="shared" si="18"/>
        <v>-6.8147963451064664E-2</v>
      </c>
      <c r="Y33" s="15">
        <f t="shared" si="19"/>
        <v>-0.1252869083628694</v>
      </c>
      <c r="Z33" s="16">
        <f t="shared" si="20"/>
        <v>5.4393523107543196E-4</v>
      </c>
      <c r="AA33" s="15">
        <f t="shared" si="21"/>
        <v>1.0000000000004033E-3</v>
      </c>
      <c r="AB33" s="16">
        <f t="shared" si="22"/>
        <v>-2.0772518710250321E-3</v>
      </c>
      <c r="AC33" s="15">
        <f t="shared" si="23"/>
        <v>-3.8189323881792081E-3</v>
      </c>
      <c r="AD33" s="16">
        <f t="shared" si="24"/>
        <v>0</v>
      </c>
      <c r="AE33" s="15" t="str">
        <f t="shared" si="25"/>
        <v>-</v>
      </c>
      <c r="AF33" s="23">
        <f t="shared" si="26"/>
        <v>-5.4393523107532094E-4</v>
      </c>
      <c r="AG33" s="15">
        <f t="shared" si="27"/>
        <v>-1.0000000000000703E-3</v>
      </c>
      <c r="AH33" s="16">
        <f t="shared" si="28"/>
        <v>0</v>
      </c>
      <c r="AI33" s="15" t="str">
        <f t="shared" si="29"/>
        <v>-</v>
      </c>
      <c r="AJ33" s="16">
        <f t="shared" si="30"/>
        <v>-5.4393523107532094E-4</v>
      </c>
      <c r="AK33" s="15">
        <f t="shared" si="31"/>
        <v>-1.0000000000000703E-3</v>
      </c>
      <c r="AL33" s="16">
        <f t="shared" si="32"/>
        <v>0</v>
      </c>
      <c r="AM33" s="15" t="str">
        <f t="shared" si="33"/>
        <v>-</v>
      </c>
      <c r="AN33" s="23">
        <f t="shared" si="34"/>
        <v>2.9810669346800212E-2</v>
      </c>
      <c r="AO33" s="15">
        <f t="shared" si="35"/>
        <v>5.4587128577792896E-2</v>
      </c>
      <c r="AP33" s="23">
        <f t="shared" si="36"/>
        <v>-4.7716209698265843E-2</v>
      </c>
      <c r="AQ33" s="15">
        <f t="shared" si="37"/>
        <v>-8.8000000000000078E-2</v>
      </c>
    </row>
    <row r="34" spans="2:43" x14ac:dyDescent="0.25">
      <c r="B34" s="5" t="s">
        <v>18</v>
      </c>
      <c r="D34" s="27"/>
      <c r="E34" s="28"/>
      <c r="F34" s="23">
        <f t="shared" si="0"/>
        <v>0</v>
      </c>
      <c r="G34" s="15" t="str">
        <f t="shared" si="1"/>
        <v>-</v>
      </c>
      <c r="H34" s="23">
        <f t="shared" si="2"/>
        <v>0</v>
      </c>
      <c r="I34" s="15" t="str">
        <f t="shared" si="3"/>
        <v>-</v>
      </c>
      <c r="J34" s="23">
        <f t="shared" si="4"/>
        <v>0</v>
      </c>
      <c r="K34" s="15" t="str">
        <f t="shared" si="5"/>
        <v>-</v>
      </c>
      <c r="L34" s="23">
        <f t="shared" si="6"/>
        <v>0</v>
      </c>
      <c r="M34" s="15" t="str">
        <f t="shared" si="7"/>
        <v>-</v>
      </c>
      <c r="N34" s="23">
        <f t="shared" si="8"/>
        <v>0</v>
      </c>
      <c r="O34" s="15" t="str">
        <f t="shared" si="9"/>
        <v>-</v>
      </c>
      <c r="P34" s="16">
        <f t="shared" si="10"/>
        <v>0</v>
      </c>
      <c r="Q34" s="15" t="str">
        <f t="shared" si="11"/>
        <v>-</v>
      </c>
      <c r="R34" s="16">
        <f t="shared" si="12"/>
        <v>-5.085742551977912E-4</v>
      </c>
      <c r="S34" s="15">
        <f t="shared" si="13"/>
        <v>-7.5442390528306091E-4</v>
      </c>
      <c r="T34" s="23">
        <f t="shared" si="14"/>
        <v>0</v>
      </c>
      <c r="U34" s="15" t="str">
        <f t="shared" si="15"/>
        <v>-</v>
      </c>
      <c r="V34" s="23">
        <f t="shared" si="16"/>
        <v>-3.2296589367196815E-2</v>
      </c>
      <c r="W34" s="15">
        <f t="shared" si="17"/>
        <v>-4.790906898788052E-2</v>
      </c>
      <c r="X34" s="23">
        <f t="shared" si="18"/>
        <v>-4.4159345648704273E-2</v>
      </c>
      <c r="Y34" s="15">
        <f t="shared" si="19"/>
        <v>-6.5506394904108672E-2</v>
      </c>
      <c r="Z34" s="16">
        <f t="shared" si="20"/>
        <v>0</v>
      </c>
      <c r="AA34" s="15" t="str">
        <f t="shared" si="21"/>
        <v>-</v>
      </c>
      <c r="AB34" s="16">
        <f t="shared" si="22"/>
        <v>-3.5383048165831266E-3</v>
      </c>
      <c r="AC34" s="15">
        <f t="shared" si="23"/>
        <v>-5.2487551434767105E-3</v>
      </c>
      <c r="AD34" s="16">
        <f t="shared" si="24"/>
        <v>0</v>
      </c>
      <c r="AE34" s="15" t="str">
        <f t="shared" si="25"/>
        <v>-</v>
      </c>
      <c r="AF34" s="23">
        <f t="shared" si="26"/>
        <v>-1.0171485103953604E-3</v>
      </c>
      <c r="AG34" s="15">
        <f t="shared" si="27"/>
        <v>-1.5088478105661218E-3</v>
      </c>
      <c r="AH34" s="16">
        <f t="shared" si="28"/>
        <v>0</v>
      </c>
      <c r="AI34" s="15" t="str">
        <f t="shared" si="29"/>
        <v>-</v>
      </c>
      <c r="AJ34" s="16">
        <f t="shared" si="30"/>
        <v>-3.0395165118713985E-3</v>
      </c>
      <c r="AK34" s="15">
        <f t="shared" si="31"/>
        <v>-4.508847810566402E-3</v>
      </c>
      <c r="AL34" s="16">
        <f t="shared" si="32"/>
        <v>0</v>
      </c>
      <c r="AM34" s="15" t="str">
        <f t="shared" si="33"/>
        <v>-</v>
      </c>
      <c r="AN34" s="23">
        <f t="shared" si="34"/>
        <v>-1.5242837988616365E-2</v>
      </c>
      <c r="AO34" s="15">
        <f t="shared" si="35"/>
        <v>-2.7237522796023525E-2</v>
      </c>
      <c r="AP34" s="23">
        <f t="shared" si="36"/>
        <v>-4.7412552198073388E-2</v>
      </c>
      <c r="AQ34" s="15">
        <f t="shared" si="37"/>
        <v>-7.3776977331653684E-2</v>
      </c>
    </row>
    <row r="35" spans="2:43" x14ac:dyDescent="0.25">
      <c r="B35" s="5" t="s">
        <v>19</v>
      </c>
      <c r="D35" s="27"/>
      <c r="E35" s="28"/>
      <c r="F35" s="23">
        <f t="shared" si="0"/>
        <v>0</v>
      </c>
      <c r="G35" s="15" t="str">
        <f t="shared" si="1"/>
        <v>-</v>
      </c>
      <c r="H35" s="23">
        <f t="shared" si="2"/>
        <v>0</v>
      </c>
      <c r="I35" s="15" t="str">
        <f t="shared" si="3"/>
        <v>-</v>
      </c>
      <c r="J35" s="23">
        <f t="shared" si="4"/>
        <v>0</v>
      </c>
      <c r="K35" s="15" t="str">
        <f t="shared" si="5"/>
        <v>-</v>
      </c>
      <c r="L35" s="23">
        <f t="shared" si="6"/>
        <v>0</v>
      </c>
      <c r="M35" s="15" t="str">
        <f t="shared" si="7"/>
        <v>-</v>
      </c>
      <c r="N35" s="23">
        <f t="shared" si="8"/>
        <v>0</v>
      </c>
      <c r="O35" s="15" t="str">
        <f t="shared" si="9"/>
        <v>-</v>
      </c>
      <c r="P35" s="16">
        <f t="shared" si="10"/>
        <v>0</v>
      </c>
      <c r="Q35" s="15" t="str">
        <f t="shared" si="11"/>
        <v>-</v>
      </c>
      <c r="R35" s="16">
        <f t="shared" si="12"/>
        <v>0</v>
      </c>
      <c r="S35" s="15" t="str">
        <f t="shared" si="13"/>
        <v>-</v>
      </c>
      <c r="T35" s="23">
        <f t="shared" si="14"/>
        <v>0</v>
      </c>
      <c r="U35" s="15" t="str">
        <f t="shared" si="15"/>
        <v>-</v>
      </c>
      <c r="V35" s="23">
        <f t="shared" si="16"/>
        <v>-3.6101083032493708E-3</v>
      </c>
      <c r="W35" s="15">
        <f t="shared" si="17"/>
        <v>-1.0000000000000662E-3</v>
      </c>
      <c r="X35" s="23">
        <f t="shared" si="18"/>
        <v>-3.6101083032493708E-3</v>
      </c>
      <c r="Y35" s="15">
        <f t="shared" si="19"/>
        <v>-1.0000000000000662E-3</v>
      </c>
      <c r="Z35" s="16" t="str">
        <f t="shared" si="20"/>
        <v>-</v>
      </c>
      <c r="AA35" s="15" t="str">
        <f t="shared" si="21"/>
        <v>-</v>
      </c>
      <c r="AB35" s="16" t="str">
        <f t="shared" si="22"/>
        <v>-</v>
      </c>
      <c r="AC35" s="15">
        <f t="shared" si="23"/>
        <v>1.0000000000000662E-3</v>
      </c>
      <c r="AD35" s="16">
        <f t="shared" si="24"/>
        <v>0</v>
      </c>
      <c r="AE35" s="15" t="str">
        <f t="shared" si="25"/>
        <v>-</v>
      </c>
      <c r="AF35" s="23">
        <f t="shared" si="26"/>
        <v>-1.8050541516245744E-2</v>
      </c>
      <c r="AG35" s="15">
        <f t="shared" si="27"/>
        <v>-5.0000000000000487E-3</v>
      </c>
      <c r="AH35" s="16">
        <f t="shared" si="28"/>
        <v>-3.6101083032489267E-3</v>
      </c>
      <c r="AI35" s="15">
        <f t="shared" si="29"/>
        <v>-9.999999999999714E-4</v>
      </c>
      <c r="AJ35" s="16">
        <f t="shared" si="30"/>
        <v>-3.9711191335740192E-2</v>
      </c>
      <c r="AK35" s="15">
        <f t="shared" si="31"/>
        <v>-1.1000000000000025E-2</v>
      </c>
      <c r="AL35" s="16">
        <f t="shared" si="32"/>
        <v>0</v>
      </c>
      <c r="AM35" s="15" t="str">
        <f t="shared" si="33"/>
        <v>-</v>
      </c>
      <c r="AN35" s="23">
        <f t="shared" si="34"/>
        <v>2.5270758122743597E-2</v>
      </c>
      <c r="AO35" s="15">
        <f t="shared" si="35"/>
        <v>6.9999999999999819E-3</v>
      </c>
      <c r="AP35" s="23">
        <f t="shared" si="36"/>
        <v>-3.6101083032490933E-2</v>
      </c>
      <c r="AQ35" s="15">
        <f t="shared" si="37"/>
        <v>-9.9999999999999846E-3</v>
      </c>
    </row>
    <row r="36" spans="2:43" x14ac:dyDescent="0.25">
      <c r="B36" s="5" t="s">
        <v>20</v>
      </c>
      <c r="D36" s="27"/>
      <c r="E36" s="28"/>
      <c r="F36" s="23">
        <f t="shared" si="0"/>
        <v>0</v>
      </c>
      <c r="G36" s="15" t="str">
        <f t="shared" si="1"/>
        <v>-</v>
      </c>
      <c r="H36" s="23">
        <f t="shared" si="2"/>
        <v>0</v>
      </c>
      <c r="I36" s="15" t="str">
        <f t="shared" si="3"/>
        <v>-</v>
      </c>
      <c r="J36" s="23">
        <f t="shared" si="4"/>
        <v>0</v>
      </c>
      <c r="K36" s="15" t="str">
        <f t="shared" si="5"/>
        <v>-</v>
      </c>
      <c r="L36" s="23">
        <f t="shared" si="6"/>
        <v>0</v>
      </c>
      <c r="M36" s="15" t="str">
        <f t="shared" si="7"/>
        <v>-</v>
      </c>
      <c r="N36" s="23">
        <f t="shared" si="8"/>
        <v>0</v>
      </c>
      <c r="O36" s="15" t="str">
        <f t="shared" si="9"/>
        <v>-</v>
      </c>
      <c r="P36" s="16">
        <f t="shared" si="10"/>
        <v>0</v>
      </c>
      <c r="Q36" s="15" t="str">
        <f t="shared" si="11"/>
        <v>-</v>
      </c>
      <c r="R36" s="16">
        <f t="shared" si="12"/>
        <v>0</v>
      </c>
      <c r="S36" s="15" t="str">
        <f t="shared" si="13"/>
        <v>-</v>
      </c>
      <c r="T36" s="23">
        <f t="shared" si="14"/>
        <v>0</v>
      </c>
      <c r="U36" s="15" t="str">
        <f t="shared" si="15"/>
        <v>-</v>
      </c>
      <c r="V36" s="23">
        <f t="shared" si="16"/>
        <v>-2.4309760710109041E-2</v>
      </c>
      <c r="W36" s="15">
        <f t="shared" si="17"/>
        <v>-3.6260218913987514E-2</v>
      </c>
      <c r="X36" s="23">
        <f t="shared" si="18"/>
        <v>-5.8584601401595604E-3</v>
      </c>
      <c r="Y36" s="15">
        <f t="shared" si="19"/>
        <v>-8.7384260879506924E-3</v>
      </c>
      <c r="Z36" s="16">
        <f t="shared" si="20"/>
        <v>5.2832458575924335E-4</v>
      </c>
      <c r="AA36" s="15">
        <f t="shared" si="21"/>
        <v>7.880441673499914E-4</v>
      </c>
      <c r="AB36" s="16">
        <f t="shared" si="22"/>
        <v>-3.0806653274335627E-3</v>
      </c>
      <c r="AC36" s="15">
        <f t="shared" si="23"/>
        <v>-4.5950925023717816E-3</v>
      </c>
      <c r="AD36" s="16">
        <f t="shared" si="24"/>
        <v>0</v>
      </c>
      <c r="AE36" s="15" t="str">
        <f t="shared" si="25"/>
        <v>-</v>
      </c>
      <c r="AF36" s="23">
        <f t="shared" si="26"/>
        <v>-4.734891306020006E-3</v>
      </c>
      <c r="AG36" s="15">
        <f t="shared" si="27"/>
        <v>-7.0625209905429819E-3</v>
      </c>
      <c r="AH36" s="16">
        <f t="shared" si="28"/>
        <v>1.4210050924001738E-4</v>
      </c>
      <c r="AI36" s="15">
        <f t="shared" si="29"/>
        <v>2.1195583264985683E-4</v>
      </c>
      <c r="AJ36" s="16">
        <f t="shared" si="30"/>
        <v>-2.6616704141833036E-3</v>
      </c>
      <c r="AK36" s="15">
        <f t="shared" si="31"/>
        <v>-3.9701234843926569E-3</v>
      </c>
      <c r="AL36" s="16">
        <f t="shared" si="32"/>
        <v>0</v>
      </c>
      <c r="AM36" s="15" t="str">
        <f t="shared" si="33"/>
        <v>-</v>
      </c>
      <c r="AN36" s="23">
        <f t="shared" si="34"/>
        <v>2.3195801238642955E-2</v>
      </c>
      <c r="AO36" s="15">
        <f t="shared" si="35"/>
        <v>3.4755411063530764E-2</v>
      </c>
      <c r="AP36" s="23">
        <f t="shared" si="36"/>
        <v>-5.1137807644500488E-2</v>
      </c>
      <c r="AQ36" s="15">
        <f t="shared" si="37"/>
        <v>-7.6998710434701384E-2</v>
      </c>
    </row>
    <row r="37" spans="2:43" x14ac:dyDescent="0.25">
      <c r="B37" s="5" t="s">
        <v>21</v>
      </c>
      <c r="D37" s="27"/>
      <c r="E37" s="28"/>
      <c r="F37" s="23" t="str">
        <f t="shared" si="0"/>
        <v>-</v>
      </c>
      <c r="G37" s="15" t="str">
        <f t="shared" si="1"/>
        <v>-</v>
      </c>
      <c r="H37" s="23" t="str">
        <f t="shared" si="2"/>
        <v>-</v>
      </c>
      <c r="I37" s="15" t="str">
        <f t="shared" si="3"/>
        <v>-</v>
      </c>
      <c r="J37" s="23" t="str">
        <f t="shared" si="4"/>
        <v>-</v>
      </c>
      <c r="K37" s="15" t="str">
        <f t="shared" si="5"/>
        <v>-</v>
      </c>
      <c r="L37" s="23" t="str">
        <f t="shared" si="6"/>
        <v>-</v>
      </c>
      <c r="M37" s="15" t="str">
        <f t="shared" si="7"/>
        <v>-</v>
      </c>
      <c r="N37" s="23" t="str">
        <f t="shared" si="8"/>
        <v>-</v>
      </c>
      <c r="O37" s="15" t="str">
        <f t="shared" si="9"/>
        <v>-</v>
      </c>
      <c r="P37" s="16" t="str">
        <f t="shared" si="10"/>
        <v>-</v>
      </c>
      <c r="Q37" s="15" t="str">
        <f t="shared" si="11"/>
        <v>-</v>
      </c>
      <c r="R37" s="16" t="str">
        <f t="shared" si="12"/>
        <v>-</v>
      </c>
      <c r="S37" s="15" t="str">
        <f t="shared" si="13"/>
        <v>-</v>
      </c>
      <c r="T37" s="23" t="str">
        <f t="shared" si="14"/>
        <v>-</v>
      </c>
      <c r="U37" s="15" t="str">
        <f t="shared" si="15"/>
        <v>-</v>
      </c>
      <c r="V37" s="23" t="str">
        <f t="shared" si="16"/>
        <v>-</v>
      </c>
      <c r="W37" s="15" t="str">
        <f t="shared" si="17"/>
        <v>-</v>
      </c>
      <c r="X37" s="23" t="str">
        <f t="shared" si="18"/>
        <v>-</v>
      </c>
      <c r="Y37" s="15" t="str">
        <f t="shared" si="19"/>
        <v>-</v>
      </c>
      <c r="Z37" s="16" t="str">
        <f t="shared" si="20"/>
        <v>-</v>
      </c>
      <c r="AA37" s="15" t="str">
        <f t="shared" si="21"/>
        <v>-</v>
      </c>
      <c r="AB37" s="16" t="str">
        <f t="shared" si="22"/>
        <v>-</v>
      </c>
      <c r="AC37" s="15" t="str">
        <f t="shared" si="23"/>
        <v>-</v>
      </c>
      <c r="AD37" s="16" t="str">
        <f t="shared" si="24"/>
        <v>-</v>
      </c>
      <c r="AE37" s="15" t="str">
        <f t="shared" si="25"/>
        <v>-</v>
      </c>
      <c r="AF37" s="23" t="str">
        <f t="shared" si="26"/>
        <v>-</v>
      </c>
      <c r="AG37" s="15" t="str">
        <f t="shared" si="27"/>
        <v>-</v>
      </c>
      <c r="AH37" s="16" t="str">
        <f t="shared" si="28"/>
        <v>-</v>
      </c>
      <c r="AI37" s="15" t="str">
        <f t="shared" si="29"/>
        <v>-</v>
      </c>
      <c r="AJ37" s="16" t="str">
        <f t="shared" si="30"/>
        <v>-</v>
      </c>
      <c r="AK37" s="15" t="str">
        <f t="shared" si="31"/>
        <v>-</v>
      </c>
      <c r="AL37" s="16" t="str">
        <f t="shared" si="32"/>
        <v>-</v>
      </c>
      <c r="AM37" s="15" t="str">
        <f t="shared" si="33"/>
        <v>-</v>
      </c>
      <c r="AN37" s="23" t="str">
        <f t="shared" si="34"/>
        <v>-</v>
      </c>
      <c r="AO37" s="15">
        <f t="shared" si="35"/>
        <v>0.40178254615200182</v>
      </c>
      <c r="AP37" s="23">
        <f t="shared" si="36"/>
        <v>-8.5979316923607385E-2</v>
      </c>
      <c r="AQ37" s="15">
        <f t="shared" si="37"/>
        <v>-7.2641161763194795E-2</v>
      </c>
    </row>
    <row r="38" spans="2:43" x14ac:dyDescent="0.25">
      <c r="B38" s="5" t="s">
        <v>22</v>
      </c>
      <c r="D38" s="27"/>
      <c r="E38" s="28"/>
      <c r="F38" s="23">
        <f t="shared" si="0"/>
        <v>0</v>
      </c>
      <c r="G38" s="15" t="str">
        <f t="shared" si="1"/>
        <v>-</v>
      </c>
      <c r="H38" s="23">
        <f t="shared" si="2"/>
        <v>0</v>
      </c>
      <c r="I38" s="15" t="str">
        <f t="shared" si="3"/>
        <v>-</v>
      </c>
      <c r="J38" s="23">
        <f t="shared" si="4"/>
        <v>0</v>
      </c>
      <c r="K38" s="15" t="str">
        <f t="shared" si="5"/>
        <v>-</v>
      </c>
      <c r="L38" s="23">
        <f t="shared" si="6"/>
        <v>0</v>
      </c>
      <c r="M38" s="15" t="str">
        <f t="shared" si="7"/>
        <v>-</v>
      </c>
      <c r="N38" s="23">
        <f t="shared" si="8"/>
        <v>0</v>
      </c>
      <c r="O38" s="15" t="str">
        <f t="shared" si="9"/>
        <v>-</v>
      </c>
      <c r="P38" s="16">
        <f t="shared" si="10"/>
        <v>0</v>
      </c>
      <c r="Q38" s="15" t="str">
        <f t="shared" si="11"/>
        <v>-</v>
      </c>
      <c r="R38" s="16">
        <f t="shared" si="12"/>
        <v>5.1501416302057734E-5</v>
      </c>
      <c r="S38" s="15">
        <f t="shared" si="13"/>
        <v>7.4892264108629945E-5</v>
      </c>
      <c r="T38" s="23">
        <f t="shared" si="14"/>
        <v>0</v>
      </c>
      <c r="U38" s="15" t="str">
        <f t="shared" si="15"/>
        <v>-</v>
      </c>
      <c r="V38" s="23">
        <f t="shared" si="16"/>
        <v>2.9471259281104167E-2</v>
      </c>
      <c r="W38" s="15">
        <f t="shared" si="17"/>
        <v>4.2856478368455866E-2</v>
      </c>
      <c r="X38" s="23">
        <f t="shared" si="18"/>
        <v>-4.8136544403521997E-3</v>
      </c>
      <c r="Y38" s="15">
        <f t="shared" si="19"/>
        <v>-6.9999138967383537E-3</v>
      </c>
      <c r="Z38" s="16">
        <f t="shared" si="20"/>
        <v>0</v>
      </c>
      <c r="AA38" s="15" t="str">
        <f t="shared" si="21"/>
        <v>-</v>
      </c>
      <c r="AB38" s="16">
        <f t="shared" si="22"/>
        <v>2.2544225786252925E-3</v>
      </c>
      <c r="AC38" s="15">
        <f t="shared" si="23"/>
        <v>3.2783333603990674E-3</v>
      </c>
      <c r="AD38" s="16">
        <f t="shared" si="24"/>
        <v>0</v>
      </c>
      <c r="AE38" s="15" t="str">
        <f t="shared" si="25"/>
        <v>-</v>
      </c>
      <c r="AF38" s="23">
        <f t="shared" si="26"/>
        <v>-2.9010680413102952E-3</v>
      </c>
      <c r="AG38" s="15">
        <f t="shared" si="27"/>
        <v>-4.2186714375502844E-3</v>
      </c>
      <c r="AH38" s="16">
        <f t="shared" si="28"/>
        <v>-1.7167138767315571E-5</v>
      </c>
      <c r="AI38" s="15">
        <f t="shared" si="29"/>
        <v>-2.4964088036209982E-5</v>
      </c>
      <c r="AJ38" s="16">
        <f t="shared" si="30"/>
        <v>-2.5357739740308194E-3</v>
      </c>
      <c r="AK38" s="15">
        <f t="shared" si="31"/>
        <v>-3.6874685750202451E-3</v>
      </c>
      <c r="AL38" s="16">
        <f t="shared" si="32"/>
        <v>0</v>
      </c>
      <c r="AM38" s="15" t="str">
        <f t="shared" si="33"/>
        <v>-</v>
      </c>
      <c r="AN38" s="23">
        <f t="shared" si="34"/>
        <v>6.7712155495575743E-2</v>
      </c>
      <c r="AO38" s="15">
        <f t="shared" si="35"/>
        <v>9.3369875986865594E-2</v>
      </c>
      <c r="AP38" s="23">
        <f t="shared" si="36"/>
        <v>-5.386303542969384E-2</v>
      </c>
      <c r="AQ38" s="15">
        <f t="shared" si="37"/>
        <v>-7.4015277929853893E-2</v>
      </c>
    </row>
    <row r="39" spans="2:43" x14ac:dyDescent="0.25">
      <c r="B39" s="5" t="s">
        <v>23</v>
      </c>
      <c r="D39" s="27"/>
      <c r="E39" s="28"/>
      <c r="F39" s="23">
        <f t="shared" si="0"/>
        <v>0</v>
      </c>
      <c r="G39" s="15" t="str">
        <f t="shared" si="1"/>
        <v>-</v>
      </c>
      <c r="H39" s="23">
        <f t="shared" si="2"/>
        <v>0</v>
      </c>
      <c r="I39" s="15" t="str">
        <f t="shared" si="3"/>
        <v>-</v>
      </c>
      <c r="J39" s="23">
        <f t="shared" si="4"/>
        <v>0</v>
      </c>
      <c r="K39" s="15" t="str">
        <f t="shared" si="5"/>
        <v>-</v>
      </c>
      <c r="L39" s="23">
        <f t="shared" si="6"/>
        <v>0</v>
      </c>
      <c r="M39" s="15" t="str">
        <f t="shared" si="7"/>
        <v>-</v>
      </c>
      <c r="N39" s="23">
        <f t="shared" si="8"/>
        <v>0</v>
      </c>
      <c r="O39" s="15" t="str">
        <f t="shared" si="9"/>
        <v>-</v>
      </c>
      <c r="P39" s="16">
        <f t="shared" si="10"/>
        <v>0</v>
      </c>
      <c r="Q39" s="15" t="str">
        <f t="shared" si="11"/>
        <v>-</v>
      </c>
      <c r="R39" s="16">
        <f t="shared" si="12"/>
        <v>0</v>
      </c>
      <c r="S39" s="15" t="str">
        <f t="shared" si="13"/>
        <v>-</v>
      </c>
      <c r="T39" s="23">
        <f t="shared" si="14"/>
        <v>-6.7393321732334144E-5</v>
      </c>
      <c r="U39" s="15">
        <f t="shared" si="15"/>
        <v>-1.0849100686392485E-4</v>
      </c>
      <c r="V39" s="23">
        <f t="shared" si="16"/>
        <v>9.7510217756120454E-3</v>
      </c>
      <c r="W39" s="15">
        <f t="shared" si="17"/>
        <v>1.5697373911763096E-2</v>
      </c>
      <c r="X39" s="23">
        <f t="shared" si="18"/>
        <v>2.5177148362987012E-4</v>
      </c>
      <c r="Y39" s="15">
        <f t="shared" si="19"/>
        <v>4.0530635761065834E-4</v>
      </c>
      <c r="Z39" s="16">
        <f t="shared" si="20"/>
        <v>6.7393321732334144E-5</v>
      </c>
      <c r="AA39" s="15">
        <f t="shared" si="21"/>
        <v>1.0849100686417638E-4</v>
      </c>
      <c r="AB39" s="16">
        <f t="shared" si="22"/>
        <v>1.5396261264681854E-3</v>
      </c>
      <c r="AC39" s="15">
        <f t="shared" si="23"/>
        <v>2.4785184104435887E-3</v>
      </c>
      <c r="AD39" s="16">
        <f t="shared" si="24"/>
        <v>0</v>
      </c>
      <c r="AE39" s="15" t="str">
        <f t="shared" si="25"/>
        <v>-</v>
      </c>
      <c r="AF39" s="23">
        <f t="shared" si="26"/>
        <v>-1.0204591877303049E-3</v>
      </c>
      <c r="AG39" s="15">
        <f t="shared" si="27"/>
        <v>-1.6427539390346689E-3</v>
      </c>
      <c r="AH39" s="16">
        <f t="shared" si="28"/>
        <v>2.8728047397241774E-4</v>
      </c>
      <c r="AI39" s="15">
        <f t="shared" si="29"/>
        <v>4.6246938231384732E-4</v>
      </c>
      <c r="AJ39" s="16">
        <f t="shared" si="30"/>
        <v>-1.6736308988063442E-3</v>
      </c>
      <c r="AK39" s="15">
        <f t="shared" si="31"/>
        <v>-2.694241753674585E-3</v>
      </c>
      <c r="AL39" s="16">
        <f t="shared" si="32"/>
        <v>0</v>
      </c>
      <c r="AM39" s="15" t="str">
        <f t="shared" si="33"/>
        <v>-</v>
      </c>
      <c r="AN39" s="23">
        <f t="shared" si="34"/>
        <v>2.596136521836967E-2</v>
      </c>
      <c r="AO39" s="15">
        <f t="shared" si="35"/>
        <v>4.2104105268083357E-2</v>
      </c>
      <c r="AP39" s="23">
        <f t="shared" si="36"/>
        <v>-4.5454450830946458E-2</v>
      </c>
      <c r="AQ39" s="15">
        <f t="shared" si="37"/>
        <v>-7.3677078668704168E-2</v>
      </c>
    </row>
    <row r="40" spans="2:43" x14ac:dyDescent="0.25">
      <c r="B40" s="5" t="s">
        <v>24</v>
      </c>
      <c r="D40" s="27"/>
      <c r="E40" s="28"/>
      <c r="F40" s="23">
        <f t="shared" si="0"/>
        <v>0</v>
      </c>
      <c r="G40" s="15" t="str">
        <f t="shared" si="1"/>
        <v>-</v>
      </c>
      <c r="H40" s="23">
        <f t="shared" si="2"/>
        <v>0</v>
      </c>
      <c r="I40" s="15" t="str">
        <f t="shared" si="3"/>
        <v>-</v>
      </c>
      <c r="J40" s="23">
        <f t="shared" si="4"/>
        <v>0</v>
      </c>
      <c r="K40" s="15" t="str">
        <f t="shared" si="5"/>
        <v>-</v>
      </c>
      <c r="L40" s="23">
        <f t="shared" si="6"/>
        <v>0</v>
      </c>
      <c r="M40" s="15" t="str">
        <f t="shared" si="7"/>
        <v>-</v>
      </c>
      <c r="N40" s="23">
        <f t="shared" si="8"/>
        <v>0</v>
      </c>
      <c r="O40" s="15" t="str">
        <f t="shared" si="9"/>
        <v>-</v>
      </c>
      <c r="P40" s="16">
        <f t="shared" si="10"/>
        <v>0</v>
      </c>
      <c r="Q40" s="15" t="str">
        <f t="shared" si="11"/>
        <v>-</v>
      </c>
      <c r="R40" s="16">
        <f t="shared" si="12"/>
        <v>-2.63903752758754E-4</v>
      </c>
      <c r="S40" s="15">
        <f t="shared" si="13"/>
        <v>-7.7811391566444572E-4</v>
      </c>
      <c r="T40" s="23">
        <f t="shared" si="14"/>
        <v>0</v>
      </c>
      <c r="U40" s="15" t="str">
        <f t="shared" si="15"/>
        <v>-</v>
      </c>
      <c r="V40" s="23">
        <f t="shared" si="16"/>
        <v>1.8642008697398182E-3</v>
      </c>
      <c r="W40" s="15">
        <f t="shared" si="17"/>
        <v>5.4965517662241524E-3</v>
      </c>
      <c r="X40" s="23">
        <f t="shared" si="18"/>
        <v>-2.2696013647631741E-3</v>
      </c>
      <c r="Y40" s="15">
        <f t="shared" si="19"/>
        <v>-6.6918654489502563E-3</v>
      </c>
      <c r="Z40" s="16">
        <f t="shared" si="20"/>
        <v>3.8091145408092331E-5</v>
      </c>
      <c r="AA40" s="15">
        <f t="shared" si="21"/>
        <v>1.1231083300550573E-4</v>
      </c>
      <c r="AB40" s="16">
        <f t="shared" si="22"/>
        <v>1.4641255317273227E-2</v>
      </c>
      <c r="AC40" s="15">
        <f t="shared" si="23"/>
        <v>4.3169391818347363E-2</v>
      </c>
      <c r="AD40" s="16">
        <f t="shared" si="24"/>
        <v>0</v>
      </c>
      <c r="AE40" s="15" t="str">
        <f t="shared" si="25"/>
        <v>-</v>
      </c>
      <c r="AF40" s="23">
        <f t="shared" si="26"/>
        <v>-4.5871653868378992E-4</v>
      </c>
      <c r="AG40" s="15">
        <f t="shared" si="27"/>
        <v>-1.3525147648122196E-3</v>
      </c>
      <c r="AH40" s="16">
        <f t="shared" si="28"/>
        <v>1.1334564113485435E-4</v>
      </c>
      <c r="AI40" s="15">
        <f t="shared" si="29"/>
        <v>3.3419691734194734E-4</v>
      </c>
      <c r="AJ40" s="16">
        <f t="shared" si="30"/>
        <v>-7.0013135260094117E-4</v>
      </c>
      <c r="AK40" s="15">
        <f t="shared" si="31"/>
        <v>-2.064320581110432E-3</v>
      </c>
      <c r="AL40" s="16">
        <f t="shared" si="32"/>
        <v>0</v>
      </c>
      <c r="AM40" s="15" t="str">
        <f t="shared" si="33"/>
        <v>-</v>
      </c>
      <c r="AN40" s="23">
        <f t="shared" si="34"/>
        <v>3.7952093492854555E-2</v>
      </c>
      <c r="AO40" s="15">
        <f t="shared" si="35"/>
        <v>5.6618686589132189E-2</v>
      </c>
      <c r="AP40" s="23">
        <f t="shared" si="36"/>
        <v>-3.6202057778608188E-2</v>
      </c>
      <c r="AQ40" s="15">
        <f t="shared" si="37"/>
        <v>-6.8733752786236571E-2</v>
      </c>
    </row>
    <row r="41" spans="2:43" x14ac:dyDescent="0.25">
      <c r="B41" s="5" t="s">
        <v>25</v>
      </c>
      <c r="D41" s="27"/>
      <c r="E41" s="28"/>
      <c r="F41" s="23">
        <f t="shared" si="0"/>
        <v>0</v>
      </c>
      <c r="G41" s="15" t="str">
        <f t="shared" si="1"/>
        <v>-</v>
      </c>
      <c r="H41" s="23">
        <f t="shared" si="2"/>
        <v>0</v>
      </c>
      <c r="I41" s="15" t="str">
        <f t="shared" si="3"/>
        <v>-</v>
      </c>
      <c r="J41" s="23">
        <f t="shared" si="4"/>
        <v>0</v>
      </c>
      <c r="K41" s="15" t="str">
        <f t="shared" si="5"/>
        <v>-</v>
      </c>
      <c r="L41" s="23">
        <f t="shared" si="6"/>
        <v>0</v>
      </c>
      <c r="M41" s="15" t="str">
        <f t="shared" si="7"/>
        <v>-</v>
      </c>
      <c r="N41" s="23">
        <f t="shared" si="8"/>
        <v>0</v>
      </c>
      <c r="O41" s="15" t="str">
        <f t="shared" si="9"/>
        <v>-</v>
      </c>
      <c r="P41" s="16">
        <f t="shared" si="10"/>
        <v>0</v>
      </c>
      <c r="Q41" s="15" t="str">
        <f t="shared" si="11"/>
        <v>-</v>
      </c>
      <c r="R41" s="16">
        <f t="shared" si="12"/>
        <v>1.1013369048611388E-3</v>
      </c>
      <c r="S41" s="15">
        <f t="shared" si="13"/>
        <v>1.1710986205571527E-3</v>
      </c>
      <c r="T41" s="23">
        <f t="shared" si="14"/>
        <v>0</v>
      </c>
      <c r="U41" s="15" t="str">
        <f t="shared" si="15"/>
        <v>-</v>
      </c>
      <c r="V41" s="23">
        <f t="shared" si="16"/>
        <v>-1.5478292499273572E-3</v>
      </c>
      <c r="W41" s="15">
        <f t="shared" si="17"/>
        <v>-1.6458730216404442E-3</v>
      </c>
      <c r="X41" s="23">
        <f t="shared" si="18"/>
        <v>3.2923822434760552E-4</v>
      </c>
      <c r="Y41" s="15">
        <f t="shared" si="19"/>
        <v>3.500930811146663E-4</v>
      </c>
      <c r="Z41" s="16">
        <f t="shared" si="20"/>
        <v>9.3383426297277694E-5</v>
      </c>
      <c r="AA41" s="15">
        <f t="shared" si="21"/>
        <v>9.9298589956327114E-5</v>
      </c>
      <c r="AB41" s="16">
        <f t="shared" si="22"/>
        <v>-4.3155966269137203E-3</v>
      </c>
      <c r="AC41" s="15">
        <f t="shared" si="23"/>
        <v>-4.5889584144071325E-3</v>
      </c>
      <c r="AD41" s="16">
        <f t="shared" si="24"/>
        <v>0</v>
      </c>
      <c r="AE41" s="15" t="str">
        <f t="shared" si="25"/>
        <v>-</v>
      </c>
      <c r="AF41" s="23">
        <f t="shared" si="26"/>
        <v>-6.6453832926360867E-4</v>
      </c>
      <c r="AG41" s="15">
        <f t="shared" si="27"/>
        <v>-7.0663201902432596E-4</v>
      </c>
      <c r="AH41" s="16">
        <f t="shared" si="28"/>
        <v>-9.4589464650907118E-5</v>
      </c>
      <c r="AI41" s="15">
        <f t="shared" si="29"/>
        <v>-1.0058102210414965E-4</v>
      </c>
      <c r="AJ41" s="16">
        <f t="shared" si="30"/>
        <v>-1.3184356168324252E-3</v>
      </c>
      <c r="AK41" s="15">
        <f t="shared" si="31"/>
        <v>-1.401948963437709E-3</v>
      </c>
      <c r="AL41" s="16">
        <f t="shared" si="32"/>
        <v>0</v>
      </c>
      <c r="AM41" s="15" t="str">
        <f t="shared" si="33"/>
        <v>-</v>
      </c>
      <c r="AN41" s="23">
        <f t="shared" si="34"/>
        <v>3.2231017762549441E-2</v>
      </c>
      <c r="AO41" s="15">
        <f t="shared" si="35"/>
        <v>3.4701060627449126E-2</v>
      </c>
      <c r="AP41" s="23">
        <f t="shared" si="36"/>
        <v>-5.2693110880401739E-2</v>
      </c>
      <c r="AQ41" s="15">
        <f t="shared" si="37"/>
        <v>-5.6782662256487086E-2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82</v>
      </c>
      <c r="D43" s="27"/>
      <c r="E43" s="28"/>
      <c r="F43" s="23">
        <f>IF(OR(D20=0,D20 = ""),"-",F20-D20)</f>
        <v>0</v>
      </c>
      <c r="G43" s="15" t="str">
        <f>IF(G20-E20=0,"-",G20-E20)</f>
        <v>-</v>
      </c>
      <c r="H43" s="23">
        <f>IF(OR(F20=0,F20 = ""),"-",H20-F20)</f>
        <v>0</v>
      </c>
      <c r="I43" s="15" t="str">
        <f>IF(I20-G20=0,"-",I20-G20)</f>
        <v>-</v>
      </c>
      <c r="J43" s="23">
        <f>IF(OR(H20=0,H20 = ""),"-",J20-H20)</f>
        <v>0</v>
      </c>
      <c r="K43" s="15" t="str">
        <f>IF(K20-I20=0,"-",K20-I20)</f>
        <v>-</v>
      </c>
      <c r="L43" s="23">
        <f>IF(OR(J20=0,J20 = ""),"-",L20-J20)</f>
        <v>0</v>
      </c>
      <c r="M43" s="15" t="str">
        <f>IF(M20-K20=0,"-",M20-K20)</f>
        <v>-</v>
      </c>
      <c r="N43" s="23">
        <f>IF(OR(L20=0,L20 = ""),"-",N20-L20)</f>
        <v>0</v>
      </c>
      <c r="O43" s="15" t="str">
        <f>IF(O20-M20=0,"-",O20-M20)</f>
        <v>-</v>
      </c>
      <c r="P43" s="16">
        <f>IF(OR(N20=0,N20 = ""),"-",P20-N20)</f>
        <v>0</v>
      </c>
      <c r="Q43" s="15" t="str">
        <f>IF(Q20-O20=0,"-",Q20-O20)</f>
        <v>-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-8.0612656187029064E-4</v>
      </c>
      <c r="W43" s="15">
        <f>IF(W20-S20=0,"-",W20-S20)</f>
        <v>-2.0000000000001128E-3</v>
      </c>
      <c r="X43" s="23">
        <f>IF(OR(T20=0,T20 = ""),"-",X20-T20)</f>
        <v>7.6582023377670394E-3</v>
      </c>
      <c r="Y43" s="15">
        <f>IF(Y20-U20=0,"-",Y20-U20)</f>
        <v>1.9000000000000017E-2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1.2898024989923429E-2</v>
      </c>
      <c r="AC43" s="15">
        <f>IF(AC20-AA20=0,"-",AC20-AA20)</f>
        <v>3.2000000000000028E-2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-4.0306328093508981E-4</v>
      </c>
      <c r="AG43" s="15">
        <f>IF(AG20-AE20=0,"-",AG20-AE20)</f>
        <v>-1.0000000000000009E-3</v>
      </c>
      <c r="AH43" s="16">
        <f>IF(OR(AF20=0,AF20 = ""),"-",AH20-AF20)</f>
        <v>0</v>
      </c>
      <c r="AI43" s="15" t="str">
        <f>IF(AI20-AG20=0,"-",AI20-AG20)</f>
        <v>-</v>
      </c>
      <c r="AJ43" s="16">
        <f>IF(OR(AH20=0,AH20 = ""),"-",AJ20-AH20)</f>
        <v>-4.0306328093520083E-4</v>
      </c>
      <c r="AK43" s="15">
        <f>IF(AK20-AI20=0,"-",AK20-AI20)</f>
        <v>-1.0000000000000009E-3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2.1362353889560759E-2</v>
      </c>
      <c r="AO43" s="15">
        <f>IF(AO20-AM20=0,"-",AO20-AM20)</f>
        <v>5.3000000000000158E-2</v>
      </c>
      <c r="AP43" s="23">
        <f>IF(OR(AN20=0,AN20 = ""),"-",AP20-AN20)</f>
        <v>-2.4989923417976789E-2</v>
      </c>
      <c r="AQ43" s="15">
        <f>IF(AQ20-AO20=0,"-",AQ20-AO20)</f>
        <v>-6.2000000000000388E-2</v>
      </c>
    </row>
    <row r="44" spans="2:43" x14ac:dyDescent="0.25">
      <c r="B44" s="5" t="s">
        <v>83</v>
      </c>
      <c r="D44" s="27"/>
      <c r="E44" s="28"/>
      <c r="F44" s="23">
        <f t="shared" ref="F44:F46" si="38">IF(OR(D21=0,D21 = ""),"-",F21-D21)</f>
        <v>0</v>
      </c>
      <c r="G44" s="15" t="str">
        <f t="shared" ref="G44:G46" si="39">IF(G21-E21=0,"-",G21-E21)</f>
        <v>-</v>
      </c>
      <c r="H44" s="23">
        <f t="shared" ref="H44:H46" si="40">IF(OR(F21=0,F21 = ""),"-",H21-F21)</f>
        <v>0</v>
      </c>
      <c r="I44" s="15" t="str">
        <f t="shared" ref="I44:I46" si="41">IF(I21-G21=0,"-",I21-G21)</f>
        <v>-</v>
      </c>
      <c r="J44" s="23">
        <f t="shared" ref="J44:J46" si="42">IF(OR(H21=0,H21 = ""),"-",J21-H21)</f>
        <v>0</v>
      </c>
      <c r="K44" s="15" t="str">
        <f t="shared" ref="K44:K46" si="43">IF(K21-I21=0,"-",K21-I21)</f>
        <v>-</v>
      </c>
      <c r="L44" s="23">
        <f t="shared" ref="L44:L46" si="44">IF(OR(J21=0,J21 = ""),"-",L21-J21)</f>
        <v>0</v>
      </c>
      <c r="M44" s="15" t="str">
        <f t="shared" ref="M44:M46" si="45">IF(M21-K21=0,"-",M21-K21)</f>
        <v>-</v>
      </c>
      <c r="N44" s="23">
        <f t="shared" ref="N44:N46" si="46">IF(OR(L21=0,L21 = ""),"-",N21-L21)</f>
        <v>0</v>
      </c>
      <c r="O44" s="15" t="str">
        <f t="shared" ref="O44:O46" si="47">IF(O21-M21=0,"-",O21-M21)</f>
        <v>-</v>
      </c>
      <c r="P44" s="16">
        <f t="shared" ref="P44:P46" si="48">IF(OR(N21=0,N21 = ""),"-",P21-N21)</f>
        <v>0</v>
      </c>
      <c r="Q44" s="15" t="str">
        <f t="shared" ref="Q44:Q46" si="49">IF(Q21-O21=0,"-",Q21-O21)</f>
        <v>-</v>
      </c>
      <c r="R44" s="16">
        <f t="shared" ref="R44:R46" si="50">IF(OR(P21=0,P21 = ""),"-",R21-P21)</f>
        <v>0</v>
      </c>
      <c r="S44" s="15" t="str">
        <f t="shared" ref="S44:S46" si="51">IF(S21-Q21=0,"-",S21-Q21)</f>
        <v>-</v>
      </c>
      <c r="T44" s="23">
        <f t="shared" ref="T44:T46" si="52">IF(OR(R21=0,R21 = ""),"-",T21-R21)</f>
        <v>0</v>
      </c>
      <c r="U44" s="15" t="str">
        <f t="shared" ref="U44:U46" si="53">IF(U21-S21=0,"-",U21-S21)</f>
        <v>-</v>
      </c>
      <c r="V44" s="23">
        <f t="shared" ref="V44:V46" si="54">IF(OR(R21=0,R21 = ""),"-",V21-R21)</f>
        <v>-1.2091898428053804E-3</v>
      </c>
      <c r="W44" s="15">
        <f t="shared" ref="W44:W46" si="55">IF(W21-S21=0,"-",W21-S21)</f>
        <v>-3.0000000000001692E-3</v>
      </c>
      <c r="X44" s="23">
        <f t="shared" ref="X44:X46" si="56">IF(OR(T21=0,T21 = ""),"-",X21-T21)</f>
        <v>1.0479645304312668E-2</v>
      </c>
      <c r="Y44" s="15">
        <f t="shared" ref="Y44:Y46" si="57">IF(Y21-U21=0,"-",Y21-U21)</f>
        <v>2.5999999999999801E-2</v>
      </c>
      <c r="Z44" s="16">
        <f t="shared" ref="Z44:Z46" si="58">IF(OR(X21=0,X21 = ""),"-",Z21-X21)</f>
        <v>0</v>
      </c>
      <c r="AA44" s="15" t="str">
        <f t="shared" ref="AA44:AA46" si="59">IF(AA21-Y21=0,"-",AA21-Y21)</f>
        <v>-</v>
      </c>
      <c r="AB44" s="16">
        <f t="shared" ref="AB44:AB46" si="60">IF(OR(Z21=0,Z21 = ""),"-",AB21-Z21)</f>
        <v>8.46432889963733E-3</v>
      </c>
      <c r="AC44" s="15">
        <f t="shared" ref="AC44:AC46" si="61">IF(AC21-AA21=0,"-",AC21-AA21)</f>
        <v>2.1000000000000296E-2</v>
      </c>
      <c r="AD44" s="16">
        <f t="shared" ref="AD44:AD46" si="62">IF(OR(AB21=0,AB21 = ""),"-",AD21-AB21)</f>
        <v>0</v>
      </c>
      <c r="AE44" s="15" t="str">
        <f t="shared" ref="AE44:AE46" si="63">IF(AE21-AC21=0,"-",AE21-AC21)</f>
        <v>-</v>
      </c>
      <c r="AF44" s="23">
        <f t="shared" ref="AF44:AF46" si="64">IF(OR(AD21=0,AD21 = ""),"-",AF21-AD21)</f>
        <v>-8.0612656187029064E-4</v>
      </c>
      <c r="AG44" s="15">
        <f t="shared" ref="AG44:AG46" si="65">IF(AG21-AE21=0,"-",AG21-AE21)</f>
        <v>-2.0000000000002238E-3</v>
      </c>
      <c r="AH44" s="16">
        <f t="shared" ref="AH44:AH46" si="66">IF(OR(AF21=0,AF21 = ""),"-",AH21-AF21)</f>
        <v>0</v>
      </c>
      <c r="AI44" s="15" t="str">
        <f t="shared" ref="AI44:AI46" si="67">IF(AI21-AG21=0,"-",AI21-AG21)</f>
        <v>-</v>
      </c>
      <c r="AJ44" s="16">
        <f t="shared" ref="AJ44:AJ46" si="68">IF(OR(AH21=0,AH21 = ""),"-",AJ21-AH21)</f>
        <v>-1.6122531237403592E-3</v>
      </c>
      <c r="AK44" s="15">
        <f t="shared" ref="AK44:AK46" si="69">IF(AK21-AI21=0,"-",AK21-AI21)</f>
        <v>-3.9999999999999758E-3</v>
      </c>
      <c r="AL44" s="16">
        <f t="shared" ref="AL44:AL46" si="70">IF(OR(AJ21=0,AJ21 = ""),"-",AL21-AJ21)</f>
        <v>0</v>
      </c>
      <c r="AM44" s="15" t="str">
        <f t="shared" ref="AM44:AM46" si="71">IF(AM21-AK21=0,"-",AM21-AK21)</f>
        <v>-</v>
      </c>
      <c r="AN44" s="23">
        <f t="shared" ref="AN44:AN46" si="72">IF(OR(AL21=0,AL21 = ""),"-",AN21-AL21)</f>
        <v>3.1438935912938226E-2</v>
      </c>
      <c r="AO44" s="15">
        <f t="shared" ref="AO44:AO46" si="73">IF(AO21-AM21=0,"-",AO21-AM21)</f>
        <v>7.7999999999999708E-2</v>
      </c>
      <c r="AP44" s="23">
        <f t="shared" ref="AP44:AP46" si="74">IF(OR(AN21=0,AN21 = ""),"-",AP21-AN21)</f>
        <v>-4.2724707779121185E-2</v>
      </c>
      <c r="AQ44" s="15">
        <f t="shared" ref="AQ44:AQ46" si="75">IF(AQ21-AO21=0,"-",AQ21-AO21)</f>
        <v>-0.10599999999999971</v>
      </c>
    </row>
    <row r="45" spans="2:43" x14ac:dyDescent="0.25">
      <c r="B45" s="5" t="s">
        <v>84</v>
      </c>
      <c r="D45" s="27"/>
      <c r="E45" s="28"/>
      <c r="F45" s="23">
        <f t="shared" si="38"/>
        <v>0</v>
      </c>
      <c r="G45" s="15" t="str">
        <f t="shared" si="39"/>
        <v>-</v>
      </c>
      <c r="H45" s="23">
        <f t="shared" si="40"/>
        <v>0</v>
      </c>
      <c r="I45" s="15" t="str">
        <f t="shared" si="41"/>
        <v>-</v>
      </c>
      <c r="J45" s="23">
        <f t="shared" si="42"/>
        <v>0</v>
      </c>
      <c r="K45" s="15" t="str">
        <f t="shared" si="43"/>
        <v>-</v>
      </c>
      <c r="L45" s="23">
        <f t="shared" si="44"/>
        <v>0</v>
      </c>
      <c r="M45" s="15" t="str">
        <f t="shared" si="45"/>
        <v>-</v>
      </c>
      <c r="N45" s="23">
        <f t="shared" si="46"/>
        <v>0</v>
      </c>
      <c r="O45" s="15" t="str">
        <f t="shared" si="47"/>
        <v>-</v>
      </c>
      <c r="P45" s="16">
        <f t="shared" si="48"/>
        <v>0</v>
      </c>
      <c r="Q45" s="15" t="str">
        <f t="shared" si="49"/>
        <v>-</v>
      </c>
      <c r="R45" s="16">
        <f t="shared" si="50"/>
        <v>0</v>
      </c>
      <c r="S45" s="15" t="str">
        <f t="shared" si="51"/>
        <v>-</v>
      </c>
      <c r="T45" s="23">
        <f t="shared" si="52"/>
        <v>0</v>
      </c>
      <c r="U45" s="15" t="str">
        <f t="shared" si="53"/>
        <v>-</v>
      </c>
      <c r="V45" s="23">
        <f t="shared" si="54"/>
        <v>-1.6122531237401372E-3</v>
      </c>
      <c r="W45" s="15">
        <f t="shared" si="55"/>
        <v>-3.9999999999993374E-3</v>
      </c>
      <c r="X45" s="23">
        <f t="shared" si="56"/>
        <v>2.0153164046755823E-2</v>
      </c>
      <c r="Y45" s="15">
        <f t="shared" si="57"/>
        <v>5.0000000000000933E-2</v>
      </c>
      <c r="Z45" s="16">
        <f t="shared" si="58"/>
        <v>0</v>
      </c>
      <c r="AA45" s="15" t="str">
        <f t="shared" si="59"/>
        <v>-</v>
      </c>
      <c r="AB45" s="16">
        <f t="shared" si="60"/>
        <v>1.6122531237401372E-3</v>
      </c>
      <c r="AC45" s="15">
        <f t="shared" si="61"/>
        <v>3.9999999999993374E-3</v>
      </c>
      <c r="AD45" s="16">
        <f t="shared" si="62"/>
        <v>0</v>
      </c>
      <c r="AE45" s="15" t="str">
        <f t="shared" si="63"/>
        <v>-</v>
      </c>
      <c r="AF45" s="23">
        <f t="shared" si="64"/>
        <v>-1.2091898428052694E-3</v>
      </c>
      <c r="AG45" s="15">
        <f t="shared" si="65"/>
        <v>-2.9999999999998916E-3</v>
      </c>
      <c r="AH45" s="16">
        <f t="shared" si="66"/>
        <v>-4.0306328093486776E-4</v>
      </c>
      <c r="AI45" s="15">
        <f t="shared" si="67"/>
        <v>-9.9999999999944578E-4</v>
      </c>
      <c r="AJ45" s="16">
        <f t="shared" si="68"/>
        <v>-1.2091898428052694E-3</v>
      </c>
      <c r="AK45" s="15">
        <f t="shared" si="69"/>
        <v>-3.0000000000001137E-3</v>
      </c>
      <c r="AL45" s="16">
        <f t="shared" si="70"/>
        <v>0</v>
      </c>
      <c r="AM45" s="15" t="str">
        <f t="shared" si="71"/>
        <v>-</v>
      </c>
      <c r="AN45" s="23">
        <f t="shared" si="72"/>
        <v>5.4413542926239344E-2</v>
      </c>
      <c r="AO45" s="15">
        <f t="shared" si="73"/>
        <v>0.13500000000000023</v>
      </c>
      <c r="AP45" s="23">
        <f t="shared" si="74"/>
        <v>-8.1821846029827006E-2</v>
      </c>
      <c r="AQ45" s="15">
        <f t="shared" si="75"/>
        <v>-0.20300000000000096</v>
      </c>
    </row>
    <row r="46" spans="2:43" x14ac:dyDescent="0.25">
      <c r="B46" s="5" t="s">
        <v>85</v>
      </c>
      <c r="D46" s="27"/>
      <c r="E46" s="28"/>
      <c r="F46" s="23">
        <f t="shared" si="38"/>
        <v>0</v>
      </c>
      <c r="G46" s="15" t="str">
        <f t="shared" si="39"/>
        <v>-</v>
      </c>
      <c r="H46" s="23">
        <f t="shared" si="40"/>
        <v>0</v>
      </c>
      <c r="I46" s="15" t="str">
        <f t="shared" si="41"/>
        <v>-</v>
      </c>
      <c r="J46" s="23">
        <f t="shared" si="42"/>
        <v>0</v>
      </c>
      <c r="K46" s="15" t="str">
        <f t="shared" si="43"/>
        <v>-</v>
      </c>
      <c r="L46" s="23">
        <f t="shared" si="44"/>
        <v>0</v>
      </c>
      <c r="M46" s="15" t="str">
        <f t="shared" si="45"/>
        <v>-</v>
      </c>
      <c r="N46" s="23">
        <f t="shared" si="46"/>
        <v>0</v>
      </c>
      <c r="O46" s="15" t="str">
        <f t="shared" si="47"/>
        <v>-</v>
      </c>
      <c r="P46" s="16">
        <f t="shared" si="48"/>
        <v>0</v>
      </c>
      <c r="Q46" s="15" t="str">
        <f t="shared" si="49"/>
        <v>-</v>
      </c>
      <c r="R46" s="16">
        <f t="shared" si="50"/>
        <v>0</v>
      </c>
      <c r="S46" s="15" t="str">
        <f t="shared" si="51"/>
        <v>-</v>
      </c>
      <c r="T46" s="23">
        <f t="shared" si="52"/>
        <v>0</v>
      </c>
      <c r="U46" s="15" t="str">
        <f t="shared" si="53"/>
        <v>-</v>
      </c>
      <c r="V46" s="23">
        <f t="shared" si="54"/>
        <v>-4.0306328093520083E-4</v>
      </c>
      <c r="W46" s="15">
        <f t="shared" si="55"/>
        <v>-9.9999999999988987E-4</v>
      </c>
      <c r="X46" s="23">
        <f t="shared" si="56"/>
        <v>5.6428859330913683E-3</v>
      </c>
      <c r="Y46" s="15">
        <f t="shared" si="57"/>
        <v>1.399999999999979E-2</v>
      </c>
      <c r="Z46" s="16">
        <f t="shared" si="58"/>
        <v>0</v>
      </c>
      <c r="AA46" s="15" t="str">
        <f t="shared" si="59"/>
        <v>-</v>
      </c>
      <c r="AB46" s="16">
        <f t="shared" si="60"/>
        <v>1.652559451833957E-2</v>
      </c>
      <c r="AC46" s="15">
        <f t="shared" si="61"/>
        <v>4.1000000000000369E-2</v>
      </c>
      <c r="AD46" s="16">
        <f t="shared" si="62"/>
        <v>0</v>
      </c>
      <c r="AE46" s="15" t="str">
        <f t="shared" si="63"/>
        <v>-</v>
      </c>
      <c r="AF46" s="23">
        <f t="shared" si="64"/>
        <v>-4.0306328093531185E-4</v>
      </c>
      <c r="AG46" s="15">
        <f t="shared" si="65"/>
        <v>-1.000000000000334E-3</v>
      </c>
      <c r="AH46" s="16">
        <f t="shared" si="66"/>
        <v>0</v>
      </c>
      <c r="AI46" s="15" t="str">
        <f t="shared" si="67"/>
        <v>-</v>
      </c>
      <c r="AJ46" s="16">
        <f t="shared" si="68"/>
        <v>4.0306328093531185E-4</v>
      </c>
      <c r="AK46" s="15">
        <f t="shared" si="69"/>
        <v>1.000000000000334E-3</v>
      </c>
      <c r="AL46" s="16">
        <f t="shared" si="70"/>
        <v>0</v>
      </c>
      <c r="AM46" s="15" t="str">
        <f t="shared" si="71"/>
        <v>-</v>
      </c>
      <c r="AN46" s="23">
        <f t="shared" si="72"/>
        <v>1.5316404675533968E-2</v>
      </c>
      <c r="AO46" s="15">
        <f t="shared" si="73"/>
        <v>3.7999999999999812E-2</v>
      </c>
      <c r="AP46" s="23">
        <f t="shared" si="74"/>
        <v>-1.330108827085863E-2</v>
      </c>
      <c r="AQ46" s="15">
        <f t="shared" si="75"/>
        <v>-3.300000000000014E-2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6">IF(OR(L24=0,L24 = ""),"-",N24-L24)</f>
        <v>-</v>
      </c>
      <c r="O47" s="17" t="str">
        <f t="shared" ref="O47" si="77">IF(O24-M24=0,"-",O24-M24)</f>
        <v>-</v>
      </c>
      <c r="P47" s="18" t="str">
        <f t="shared" ref="P47" si="78">IF(OR(N24=0,N24 = ""),"-",P24-N24)</f>
        <v>-</v>
      </c>
      <c r="Q47" s="17" t="str">
        <f t="shared" ref="Q47" si="79">IF(Q24-O24=0,"-",Q24-O24)</f>
        <v>-</v>
      </c>
      <c r="R47" s="18" t="str">
        <f t="shared" ref="R47" si="80">IF(OR(P24=0,P24 = ""),"-",R24-P24)</f>
        <v>-</v>
      </c>
      <c r="S47" s="17">
        <f t="shared" ref="S47" si="81">IF(S24-Q24=0,"-",S24-Q24)</f>
        <v>-4.8582305227900311E-5</v>
      </c>
      <c r="T47" s="24">
        <f t="shared" ref="T47" si="82">IF(OR(R24=0,R24 = ""),"-",T24-R24)</f>
        <v>-2.2697663682236247E-5</v>
      </c>
      <c r="U47" s="17">
        <f t="shared" ref="U47" si="83">IF(U24-S24=0,"-",U24-S24)</f>
        <v>-4.858230522856555E-5</v>
      </c>
      <c r="V47" s="24">
        <f t="shared" ref="V47" si="84">IF(OR(R24=0,R24 = ""),"-",V24-R24)</f>
        <v>-1.3966221659751366E-3</v>
      </c>
      <c r="W47" s="17">
        <f t="shared" ref="W47" si="85">IF(W24-S24=0,"-",W24-S24)</f>
        <v>-2.9893439829989177E-3</v>
      </c>
      <c r="X47" s="24">
        <f t="shared" ref="X47" si="86">IF(OR(T24=0,T24 = ""),"-",X24-T24)</f>
        <v>1.1505736209991291E-2</v>
      </c>
      <c r="Y47" s="17">
        <f t="shared" ref="Y47" si="87">IF(Y24-U24=0,"-",Y24-U24)</f>
        <v>2.4626992286991122E-2</v>
      </c>
      <c r="Z47" s="18">
        <f t="shared" ref="Z47" si="88">IF(OR(X24=0,X24 = ""),"-",Z24-X24)</f>
        <v>9.0790654728056808E-5</v>
      </c>
      <c r="AA47" s="17">
        <f t="shared" ref="AA47" si="89">IF(AA24-Y24=0,"-",AA24-Y24)</f>
        <v>1.9432922091293381E-4</v>
      </c>
      <c r="AB47" s="18">
        <f t="shared" ref="AB47" si="90">IF(OR(Z24=0,Z24 = ""),"-",AB24-Z24)</f>
        <v>1.021153250992346E-2</v>
      </c>
      <c r="AC47" s="17">
        <f t="shared" ref="AC47" si="91">IF(AC24-AA24=0,"-",AC24-AA24)</f>
        <v>2.1856865807671048E-2</v>
      </c>
      <c r="AD47" s="18">
        <f t="shared" ref="AD47" si="92">IF(OR(AB24=0,AB24 = ""),"-",AD24-AB24)</f>
        <v>0</v>
      </c>
      <c r="AE47" s="17" t="str">
        <f t="shared" ref="AE47" si="93">IF(AE24-AC24=0,"-",AE24-AC24)</f>
        <v>-</v>
      </c>
      <c r="AF47" s="24">
        <f t="shared" ref="AF47" si="94">IF(OR(AD24=0,AD24 = ""),"-",AF24-AD24)</f>
        <v>-1.1935254576447285E-3</v>
      </c>
      <c r="AG47" s="17">
        <f t="shared" ref="AG47" si="95">IF(AG24-AE24=0,"-",AG24-AE24)</f>
        <v>-2.5546337673044428E-3</v>
      </c>
      <c r="AH47" s="18">
        <f t="shared" ref="AH47" si="96">IF(OR(AF24=0,AF24 = ""),"-",AH24-AF24)</f>
        <v>-6.8092991046153628E-5</v>
      </c>
      <c r="AI47" s="17">
        <f t="shared" ref="AI47" si="97">IF(AI24-AG24=0,"-",AI24-AG24)</f>
        <v>-1.4574691568536996E-4</v>
      </c>
      <c r="AJ47" s="18">
        <f t="shared" ref="AJ47" si="98">IF(OR(AH24=0,AH24 = ""),"-",AJ24-AH24)</f>
        <v>-1.1623025060538694E-3</v>
      </c>
      <c r="AK47" s="17">
        <f t="shared" ref="AK47" si="99">IF(AK24-AI24=0,"-",AK24-AI24)</f>
        <v>-2.4878038509939457E-3</v>
      </c>
      <c r="AL47" s="18">
        <f t="shared" ref="AL47" si="100">IF(OR(AJ24=0,AJ24 = ""),"-",AL24-AJ24)</f>
        <v>0</v>
      </c>
      <c r="AM47" s="17" t="str">
        <f t="shared" ref="AM47" si="101">IF(AM24-AK24=0,"-",AM24-AK24)</f>
        <v>-</v>
      </c>
      <c r="AN47" s="24">
        <f t="shared" ref="AN47" si="102">IF(OR(AL24=0,AL24 = ""),"-",AN24-AL24)</f>
        <v>3.4924021931788118E-2</v>
      </c>
      <c r="AO47" s="17">
        <f t="shared" ref="AO47" si="103">IF(AO24-AM24=0,"-",AO24-AM24)</f>
        <v>7.4751724100713041E-2</v>
      </c>
      <c r="AP47" s="24">
        <f t="shared" ref="AP47" si="104">IF(OR(AN24=0,AN24 = ""),"-",AP24-AN24)</f>
        <v>-4.7188442794923624E-2</v>
      </c>
      <c r="AQ47" s="17">
        <f t="shared" ref="AQ47" si="105">IF(AQ24-AO24=0,"-",AQ24-AO24)</f>
        <v>-0.1010026125695944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0</v>
      </c>
      <c r="R49" s="19">
        <f>MAX(R30:R47)</f>
        <v>1.1013369048611388E-3</v>
      </c>
      <c r="T49" s="19">
        <f>MAX(T30:T47)</f>
        <v>0</v>
      </c>
      <c r="V49" s="19">
        <f>MAX(V30:V47)</f>
        <v>2.9471259281104167E-2</v>
      </c>
      <c r="X49" s="19">
        <f>MAX(X30:X47)</f>
        <v>3.6903405373909015E-2</v>
      </c>
      <c r="Z49" s="19">
        <f>MAX(Z30:Z47)</f>
        <v>5.4393523107543196E-4</v>
      </c>
      <c r="AB49" s="19">
        <f>MAX(AB30:AB47)</f>
        <v>1.652559451833957E-2</v>
      </c>
      <c r="AD49" s="19">
        <f>MAX(AD30:AD47)</f>
        <v>0</v>
      </c>
      <c r="AF49" s="19">
        <f>MAX(AF30:AF47)</f>
        <v>0.10047846889952172</v>
      </c>
      <c r="AH49" s="19">
        <f>MAX(AH30:AH47)</f>
        <v>2.8728047397241774E-4</v>
      </c>
      <c r="AJ49" s="19">
        <f>MAX(AJ30:AJ47)</f>
        <v>4.3843982435934903E-3</v>
      </c>
      <c r="AL49" s="19">
        <f>MAX(AL30:AL47)</f>
        <v>0</v>
      </c>
      <c r="AN49" s="19">
        <f>MAX(AN30:AN47)</f>
        <v>6.7712155495575743E-2</v>
      </c>
      <c r="AP49" s="19">
        <f>MAX(AP30:AP47)</f>
        <v>-1.330108827085863E-2</v>
      </c>
    </row>
    <row r="50" spans="2:52" ht="219" customHeight="1" x14ac:dyDescent="0.25">
      <c r="B50" s="20" t="s">
        <v>29</v>
      </c>
      <c r="C50" s="21"/>
      <c r="D50" s="74"/>
      <c r="E50" s="75"/>
      <c r="F50" s="66" t="s">
        <v>86</v>
      </c>
      <c r="G50" s="67"/>
      <c r="H50" s="66" t="s">
        <v>30</v>
      </c>
      <c r="I50" s="67"/>
      <c r="J50" s="66" t="s">
        <v>30</v>
      </c>
      <c r="K50" s="67"/>
      <c r="L50" s="66" t="s">
        <v>30</v>
      </c>
      <c r="M50" s="67"/>
      <c r="N50" s="66" t="s">
        <v>30</v>
      </c>
      <c r="O50" s="67"/>
      <c r="P50" s="66" t="s">
        <v>30</v>
      </c>
      <c r="Q50" s="67"/>
      <c r="R50" s="66" t="s">
        <v>87</v>
      </c>
      <c r="S50" s="67"/>
      <c r="T50" s="66" t="s">
        <v>88</v>
      </c>
      <c r="U50" s="67"/>
      <c r="V50" s="66" t="s">
        <v>89</v>
      </c>
      <c r="W50" s="67"/>
      <c r="X50" s="66" t="s">
        <v>89</v>
      </c>
      <c r="Y50" s="67"/>
      <c r="Z50" s="66" t="s">
        <v>90</v>
      </c>
      <c r="AA50" s="67"/>
      <c r="AB50" s="66" t="s">
        <v>87</v>
      </c>
      <c r="AC50" s="67"/>
      <c r="AD50" s="66" t="s">
        <v>30</v>
      </c>
      <c r="AE50" s="67"/>
      <c r="AF50" s="66" t="s">
        <v>89</v>
      </c>
      <c r="AG50" s="67"/>
      <c r="AH50" s="66" t="s">
        <v>91</v>
      </c>
      <c r="AI50" s="67"/>
      <c r="AJ50" s="66" t="s">
        <v>92</v>
      </c>
      <c r="AK50" s="67"/>
      <c r="AL50" s="66" t="s">
        <v>93</v>
      </c>
      <c r="AM50" s="67"/>
      <c r="AN50" s="66" t="s">
        <v>31</v>
      </c>
      <c r="AO50" s="67"/>
      <c r="AP50" s="68" t="s">
        <v>94</v>
      </c>
      <c r="AQ50" s="69"/>
      <c r="AR50" s="70"/>
      <c r="AS50" s="71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>Table 1041: load characteristics (Coincidence Factor),</v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>Table 1053: volumes and mpans etc forecast,</v>
      </c>
      <c r="AO52" s="1" t="str">
        <f>IF(OR(AN30="-",AN30&gt;-0.02),"",AN$27&amp;",")</f>
        <v/>
      </c>
      <c r="AP52" s="1" t="str">
        <f>IF(OR(AP30="-",AP30&lt;0.02),"",AP$27&amp;",")</f>
        <v/>
      </c>
      <c r="AQ52" s="1" t="str">
        <f>IF(OR(AP30="-",AP30&gt;-0.02),"",AP$27&amp;",")</f>
        <v>Table 1076: allowed revenue,</v>
      </c>
      <c r="AU52" s="1" t="str">
        <f>D52&amp;F52&amp;H52&amp;J52&amp;L52&amp;N52&amp;P52&amp;R52&amp;T52&amp;V52&amp;X52&amp;Z52&amp;AB52&amp;AD52&amp;AF52&amp;AH52&amp;AJ52&amp;AL52&amp;AN52&amp;AP52</f>
        <v>Table 1041: load characteristics (Coincidence Factor),Table 1053: volumes and mpans etc forecast,</v>
      </c>
      <c r="AV52" s="1" t="str">
        <f>E52&amp;G52&amp;I52&amp;K52&amp;M52&amp;O52&amp;Q52&amp;S52&amp;U52&amp;W52&amp;Y52&amp;AA52&amp;AC52&amp;AE52&amp;AG52&amp;AI52&amp;AK52&amp;AM52&amp;AO52&amp;AQ52</f>
        <v>Table 1076: allowed revenue,</v>
      </c>
      <c r="AW52" s="1" t="str">
        <f>IF(AU52="","No factors contributing to greater than 2% upward change.",AY52)</f>
        <v>Gone up mainly due to Table 1041: load characteristics (Coincidence Factor),Table 1053: volumes and mpans etc forecast,</v>
      </c>
      <c r="AX52" s="1" t="str">
        <f>IF(AV52="","No factors contributing to greater than 2% downward change.",AZ52)</f>
        <v>Gone down mainly due to Table 1076: allowed revenue,</v>
      </c>
      <c r="AY52" s="1" t="str">
        <f>"Gone up mainly due to "&amp;AU52</f>
        <v>Gone up mainly due to Table 1041: load characteristics (Coincidence Factor),Table 1053: volumes and mpans etc forecast,</v>
      </c>
      <c r="AZ52" s="1" t="str">
        <f>"Gone down mainly due to "&amp;AV52</f>
        <v>Gone down mainly due to Table 1076: allowed revenue,</v>
      </c>
    </row>
    <row r="53" spans="2:52" x14ac:dyDescent="0.25">
      <c r="B53" s="1" t="str">
        <f t="shared" ref="B53:B69" si="106">B31</f>
        <v>Domestic Two Rate</v>
      </c>
      <c r="D53" s="1" t="str">
        <f t="shared" ref="D53:D69" si="107">IF(OR(D8="-",D8&lt;0.02),"",D$27&amp;",")</f>
        <v/>
      </c>
      <c r="E53" s="1" t="str">
        <f t="shared" ref="E53:E69" si="108">IF(OR(D8="-",D8&gt;-0.02),"",D$27&amp;",")</f>
        <v/>
      </c>
      <c r="F53" s="1" t="str">
        <f t="shared" ref="F53:F69" si="109">IF(OR(F31="-",F31&lt;0.02),"",F$27&amp;",")</f>
        <v/>
      </c>
      <c r="G53" s="1" t="str">
        <f t="shared" ref="G53:G69" si="110">IF(OR(F31="-",F31&gt;-0.02),"",F$27&amp;",")</f>
        <v/>
      </c>
      <c r="H53" s="1" t="str">
        <f t="shared" ref="H53:H69" si="111">IF(OR(H31="-",H31&lt;0.02),"",H$27&amp;",")</f>
        <v/>
      </c>
      <c r="I53" s="1" t="str">
        <f t="shared" ref="I53:I69" si="112">IF(OR(H31="-",H31&gt;-0.02),"",H$27&amp;",")</f>
        <v/>
      </c>
      <c r="J53" s="1" t="str">
        <f t="shared" ref="J53:J69" si="113">IF(OR(J31="-",J31&lt;0.02),"",J$27&amp;",")</f>
        <v/>
      </c>
      <c r="K53" s="1" t="str">
        <f t="shared" ref="K53:K69" si="114">IF(OR(J31="-",J31&gt;-0.02),"",J$27&amp;",")</f>
        <v/>
      </c>
      <c r="L53" s="1" t="str">
        <f t="shared" ref="L53:L69" si="115">IF(OR(L31="-",L31&lt;0.02),"",L$27&amp;",")</f>
        <v/>
      </c>
      <c r="M53" s="1" t="str">
        <f t="shared" ref="M53:M69" si="116">IF(OR(L31="-",L31&gt;-0.02),"",L$27&amp;",")</f>
        <v/>
      </c>
      <c r="N53" s="1" t="str">
        <f t="shared" ref="N53:N69" si="117">IF(OR(N31="-",N31&lt;0.02),"",N$27&amp;",")</f>
        <v/>
      </c>
      <c r="O53" s="1" t="str">
        <f t="shared" ref="O53:O69" si="118">IF(OR(N31="-",N31&gt;-0.02),"",N$27&amp;",")</f>
        <v/>
      </c>
      <c r="P53" s="1" t="str">
        <f t="shared" ref="P53:P69" si="119">IF(OR(P31="-",P31&lt;0.02),"",P$27&amp;",")</f>
        <v/>
      </c>
      <c r="Q53" s="1" t="str">
        <f t="shared" ref="Q53:Q69" si="120">IF(OR(P31="-",P31&gt;-0.02),"",P$27&amp;",")</f>
        <v/>
      </c>
      <c r="R53" s="1" t="str">
        <f t="shared" ref="R53:R69" si="121">IF(OR(R31="-",R31&lt;0.02),"",R$27&amp;",")</f>
        <v/>
      </c>
      <c r="S53" s="1" t="str">
        <f t="shared" ref="S53:S69" si="122">IF(OR(R31="-",R31&gt;-0.02),"",R$27&amp;",")</f>
        <v/>
      </c>
      <c r="T53" s="1" t="str">
        <f t="shared" ref="T53:T69" si="123">IF(OR(T31="-",T31&lt;0.02),"",T$27&amp;",")</f>
        <v/>
      </c>
      <c r="U53" s="1" t="str">
        <f t="shared" ref="U53:U69" si="124">IF(OR(T31="-",T31&gt;-0.02),"",T$27&amp;",")</f>
        <v/>
      </c>
      <c r="V53" s="1" t="str">
        <f t="shared" ref="V53:V69" si="125">IF(OR(V31="-",V31&lt;0.02),"",V$27&amp;",")</f>
        <v>Table 1041: load characteristics (Load Factor),</v>
      </c>
      <c r="W53" s="1" t="str">
        <f t="shared" ref="W53:W69" si="126">IF(OR(V31="-",V31&gt;-0.02),"",V$27&amp;",")</f>
        <v/>
      </c>
      <c r="X53" s="1" t="str">
        <f t="shared" ref="X53:X69" si="127">IF(OR(X31="-",X31&lt;0.02),"",X$27&amp;",")</f>
        <v/>
      </c>
      <c r="Y53" s="1" t="str">
        <f t="shared" ref="Y53:Y69" si="128">IF(OR(X31="-",X31&gt;-0.02),"",X$27&amp;",")</f>
        <v/>
      </c>
      <c r="Z53" s="1" t="str">
        <f t="shared" ref="Z53:Z69" si="129">IF(OR(Z31="-",Z31&lt;0.02),"",Z$27&amp;",")</f>
        <v/>
      </c>
      <c r="AA53" s="1" t="str">
        <f t="shared" ref="AA53:AA69" si="130">IF(OR(Z31="-",Z31&gt;-0.02),"",Z$27&amp;",")</f>
        <v/>
      </c>
      <c r="AB53" s="1" t="str">
        <f t="shared" ref="AB53:AB69" si="131">IF(OR(AB31="-",AB31&lt;0.02),"",AB$27&amp;",")</f>
        <v/>
      </c>
      <c r="AC53" s="1" t="str">
        <f t="shared" ref="AC53:AC69" si="132">IF(OR(AB31="-",AB31&gt;-0.02),"",AB$27&amp;",")</f>
        <v/>
      </c>
      <c r="AD53" s="1" t="str">
        <f t="shared" ref="AD53:AD69" si="133">IF(OR(AD31="-",AD31&lt;0.02),"",AD$27&amp;",")</f>
        <v/>
      </c>
      <c r="AE53" s="1" t="str">
        <f t="shared" ref="AE53:AE69" si="134">IF(OR(AD31="-",AD31&gt;-0.02),"",AD$27&amp;",")</f>
        <v/>
      </c>
      <c r="AF53" s="1" t="str">
        <f t="shared" ref="AF53:AF69" si="135">IF(OR(AF31="-",AF31&lt;0.02),"",AF$27&amp;",")</f>
        <v/>
      </c>
      <c r="AG53" s="1" t="str">
        <f t="shared" ref="AG53:AG69" si="136">IF(OR(AF31="-",AF31&gt;-0.02),"",AF$27&amp;",")</f>
        <v/>
      </c>
      <c r="AH53" s="1" t="str">
        <f t="shared" ref="AH53:AH69" si="137">IF(OR(AH31="-",AH31&lt;0.02),"",AH$27&amp;",")</f>
        <v/>
      </c>
      <c r="AI53" s="1" t="str">
        <f t="shared" ref="AI53:AI69" si="138">IF(OR(AH31="-",AH31&gt;-0.02),"",AH$27&amp;",")</f>
        <v/>
      </c>
      <c r="AJ53" s="1" t="str">
        <f t="shared" ref="AJ53:AJ69" si="139">IF(OR(AJ31="-",AJ31&lt;0.02),"",AJ$27&amp;",")</f>
        <v/>
      </c>
      <c r="AK53" s="1" t="str">
        <f t="shared" ref="AK53:AK69" si="140">IF(OR(AJ31="-",AJ31&gt;-0.02),"",AJ$27&amp;",")</f>
        <v/>
      </c>
      <c r="AL53" s="1" t="str">
        <f t="shared" ref="AL53:AL69" si="141">IF(OR(AL31="-",AL31&lt;0.02),"",AL$27&amp;",")</f>
        <v/>
      </c>
      <c r="AM53" s="1" t="str">
        <f t="shared" ref="AM53:AM69" si="142">IF(OR(AL31="-",AL31&gt;-0.02),"",AL$27&amp;",")</f>
        <v/>
      </c>
      <c r="AN53" s="1" t="str">
        <f t="shared" ref="AN53:AN69" si="143">IF(OR(AN31="-",AN31&lt;0.02),"",AN$27&amp;",")</f>
        <v/>
      </c>
      <c r="AO53" s="1" t="str">
        <f t="shared" ref="AO53:AO69" si="144">IF(OR(AN31="-",AN31&gt;-0.02),"",AN$27&amp;",")</f>
        <v/>
      </c>
      <c r="AP53" s="1" t="str">
        <f t="shared" ref="AP53:AP69" si="145">IF(OR(AP31="-",AP31&lt;0.02),"",AP$27&amp;",")</f>
        <v/>
      </c>
      <c r="AQ53" s="1" t="str">
        <f t="shared" ref="AQ53:AQ69" si="146">IF(OR(AP31="-",AP31&gt;-0.02),"",AP$27&amp;",")</f>
        <v>Table 1076: allowed revenue,</v>
      </c>
      <c r="AU53" s="1" t="str">
        <f t="shared" ref="AU53:AU69" si="147">D53&amp;F53&amp;H53&amp;J53&amp;L53&amp;N53&amp;P53&amp;R53&amp;T53&amp;V53&amp;X53&amp;Z53&amp;AB53&amp;AD53&amp;AF53&amp;AH53&amp;AJ53&amp;AL53&amp;AN53&amp;AP53</f>
        <v>Table 1041: load characteristics (Load Factor),</v>
      </c>
      <c r="AV53" s="1" t="str">
        <f t="shared" ref="AV53:AV69" si="148">E53&amp;G53&amp;I53&amp;K53&amp;M53&amp;O53&amp;Q53&amp;S53&amp;U53&amp;W53&amp;Y53&amp;AA53&amp;AC53&amp;AE53&amp;AG53&amp;AI53&amp;AK53&amp;AM53&amp;AO53&amp;AQ53</f>
        <v>Table 1076: allowed revenue,</v>
      </c>
      <c r="AW53" s="1" t="str">
        <f t="shared" ref="AW53:AW69" si="149">IF(AU53="","No factors contributing to greater than 2% upward change.",AY53)</f>
        <v>Gone up mainly due to Table 1041: load characteristics (Load Factor),</v>
      </c>
      <c r="AX53" s="1" t="str">
        <f t="shared" ref="AX53:AX69" si="150">IF(AV53="","No factors contributing to greater than 2% downward change.",AZ53)</f>
        <v>Gone down mainly due to Table 1076: allowed revenue,</v>
      </c>
      <c r="AY53" s="1" t="str">
        <f t="shared" ref="AY53:AY69" si="151">"Gone up mainly due to "&amp;AU53</f>
        <v>Gone up mainly due to Table 1041: load characteristics (Load Factor),</v>
      </c>
      <c r="AZ53" s="1" t="str">
        <f t="shared" ref="AZ53:AZ69" si="152">"Gone down mainly due to "&amp;AV53</f>
        <v>Gone down mainly due to Table 1076: allowed revenue,</v>
      </c>
    </row>
    <row r="54" spans="2:52" x14ac:dyDescent="0.25">
      <c r="B54" s="1" t="str">
        <f t="shared" si="106"/>
        <v>Domestic Off Peak (related MPAN)</v>
      </c>
      <c r="D54" s="1" t="str">
        <f t="shared" si="107"/>
        <v/>
      </c>
      <c r="E54" s="1" t="str">
        <f t="shared" si="108"/>
        <v/>
      </c>
      <c r="F54" s="1" t="str">
        <f t="shared" si="109"/>
        <v/>
      </c>
      <c r="G54" s="1" t="str">
        <f t="shared" si="110"/>
        <v/>
      </c>
      <c r="H54" s="1" t="str">
        <f t="shared" si="111"/>
        <v/>
      </c>
      <c r="I54" s="1" t="str">
        <f t="shared" si="112"/>
        <v/>
      </c>
      <c r="J54" s="1" t="str">
        <f t="shared" si="113"/>
        <v/>
      </c>
      <c r="K54" s="1" t="str">
        <f t="shared" si="114"/>
        <v/>
      </c>
      <c r="L54" s="1" t="str">
        <f t="shared" si="115"/>
        <v/>
      </c>
      <c r="M54" s="1" t="str">
        <f t="shared" si="116"/>
        <v/>
      </c>
      <c r="N54" s="1" t="str">
        <f t="shared" si="117"/>
        <v/>
      </c>
      <c r="O54" s="1" t="str">
        <f t="shared" si="118"/>
        <v/>
      </c>
      <c r="P54" s="1" t="str">
        <f t="shared" si="119"/>
        <v/>
      </c>
      <c r="Q54" s="1" t="str">
        <f t="shared" si="120"/>
        <v/>
      </c>
      <c r="R54" s="1" t="str">
        <f t="shared" si="121"/>
        <v/>
      </c>
      <c r="S54" s="1" t="str">
        <f t="shared" si="122"/>
        <v/>
      </c>
      <c r="T54" s="1" t="str">
        <f t="shared" si="123"/>
        <v/>
      </c>
      <c r="U54" s="1" t="str">
        <f t="shared" si="124"/>
        <v/>
      </c>
      <c r="V54" s="1" t="str">
        <f t="shared" si="125"/>
        <v/>
      </c>
      <c r="W54" s="1" t="str">
        <f t="shared" si="126"/>
        <v/>
      </c>
      <c r="X54" s="1" t="str">
        <f t="shared" si="127"/>
        <v/>
      </c>
      <c r="Y54" s="1" t="str">
        <f t="shared" si="128"/>
        <v/>
      </c>
      <c r="Z54" s="1" t="str">
        <f t="shared" si="129"/>
        <v/>
      </c>
      <c r="AA54" s="1" t="str">
        <f t="shared" si="130"/>
        <v/>
      </c>
      <c r="AB54" s="1" t="str">
        <f t="shared" si="131"/>
        <v/>
      </c>
      <c r="AC54" s="1" t="str">
        <f t="shared" si="132"/>
        <v/>
      </c>
      <c r="AD54" s="1" t="str">
        <f t="shared" si="133"/>
        <v/>
      </c>
      <c r="AE54" s="1" t="str">
        <f t="shared" si="134"/>
        <v/>
      </c>
      <c r="AF54" s="1" t="str">
        <f t="shared" si="135"/>
        <v>Table 1061/1062: TPR data,</v>
      </c>
      <c r="AG54" s="1" t="str">
        <f t="shared" si="136"/>
        <v/>
      </c>
      <c r="AH54" s="1" t="str">
        <f t="shared" si="137"/>
        <v/>
      </c>
      <c r="AI54" s="1" t="str">
        <f t="shared" si="138"/>
        <v/>
      </c>
      <c r="AJ54" s="1" t="str">
        <f t="shared" si="139"/>
        <v/>
      </c>
      <c r="AK54" s="1" t="str">
        <f t="shared" si="140"/>
        <v>Table 1069: Peaking probabailities,</v>
      </c>
      <c r="AL54" s="1" t="str">
        <f t="shared" si="141"/>
        <v/>
      </c>
      <c r="AM54" s="1" t="str">
        <f t="shared" si="142"/>
        <v/>
      </c>
      <c r="AN54" s="1" t="str">
        <f t="shared" si="143"/>
        <v>Table 1053: volumes and mpans etc forecast,</v>
      </c>
      <c r="AO54" s="1" t="str">
        <f t="shared" si="144"/>
        <v/>
      </c>
      <c r="AP54" s="1" t="str">
        <f t="shared" si="145"/>
        <v/>
      </c>
      <c r="AQ54" s="1" t="str">
        <f t="shared" si="146"/>
        <v>Table 1076: allowed revenue,</v>
      </c>
      <c r="AU54" s="1" t="str">
        <f t="shared" si="147"/>
        <v>Table 1061/1062: TPR data,Table 1053: volumes and mpans etc forecast,</v>
      </c>
      <c r="AV54" s="1" t="str">
        <f t="shared" si="148"/>
        <v>Table 1069: Peaking probabailities,Table 1076: allowed revenue,</v>
      </c>
      <c r="AW54" s="1" t="str">
        <f t="shared" si="149"/>
        <v>Gone up mainly due to Table 1061/1062: TPR data,Table 1053: volumes and mpans etc forecast,</v>
      </c>
      <c r="AX54" s="1" t="str">
        <f t="shared" si="150"/>
        <v>Gone down mainly due to Table 1069: Peaking probabailities,Table 1076: allowed revenue,</v>
      </c>
      <c r="AY54" s="1" t="str">
        <f t="shared" si="151"/>
        <v>Gone up mainly due to Table 1061/1062: TPR data,Table 1053: volumes and mpans etc forecast,</v>
      </c>
      <c r="AZ54" s="1" t="str">
        <f t="shared" si="152"/>
        <v>Gone down mainly due to Table 1069: Peaking probabailities,Table 1076: allowed revenue,</v>
      </c>
    </row>
    <row r="55" spans="2:52" x14ac:dyDescent="0.25">
      <c r="B55" s="1" t="str">
        <f t="shared" si="106"/>
        <v>Small Non Domestic Unrestricted</v>
      </c>
      <c r="D55" s="1" t="str">
        <f t="shared" si="107"/>
        <v/>
      </c>
      <c r="E55" s="1" t="str">
        <f t="shared" si="108"/>
        <v/>
      </c>
      <c r="F55" s="1" t="str">
        <f t="shared" si="109"/>
        <v/>
      </c>
      <c r="G55" s="1" t="str">
        <f t="shared" si="110"/>
        <v/>
      </c>
      <c r="H55" s="1" t="str">
        <f t="shared" si="111"/>
        <v/>
      </c>
      <c r="I55" s="1" t="str">
        <f t="shared" si="112"/>
        <v/>
      </c>
      <c r="J55" s="1" t="str">
        <f t="shared" si="113"/>
        <v/>
      </c>
      <c r="K55" s="1" t="str">
        <f t="shared" si="114"/>
        <v/>
      </c>
      <c r="L55" s="1" t="str">
        <f t="shared" si="115"/>
        <v/>
      </c>
      <c r="M55" s="1" t="str">
        <f t="shared" si="116"/>
        <v/>
      </c>
      <c r="N55" s="1" t="str">
        <f t="shared" si="117"/>
        <v/>
      </c>
      <c r="O55" s="1" t="str">
        <f t="shared" si="118"/>
        <v/>
      </c>
      <c r="P55" s="1" t="str">
        <f t="shared" si="119"/>
        <v/>
      </c>
      <c r="Q55" s="1" t="str">
        <f t="shared" si="120"/>
        <v/>
      </c>
      <c r="R55" s="1" t="str">
        <f t="shared" si="121"/>
        <v/>
      </c>
      <c r="S55" s="1" t="str">
        <f t="shared" si="122"/>
        <v/>
      </c>
      <c r="T55" s="1" t="str">
        <f t="shared" si="123"/>
        <v/>
      </c>
      <c r="U55" s="1" t="str">
        <f t="shared" si="124"/>
        <v/>
      </c>
      <c r="V55" s="1" t="str">
        <f t="shared" si="125"/>
        <v/>
      </c>
      <c r="W55" s="1" t="str">
        <f t="shared" si="126"/>
        <v>Table 1041: load characteristics (Load Factor),</v>
      </c>
      <c r="X55" s="1" t="str">
        <f t="shared" si="127"/>
        <v/>
      </c>
      <c r="Y55" s="1" t="str">
        <f t="shared" si="128"/>
        <v>Table 1041: load characteristics (Coincidence Factor),</v>
      </c>
      <c r="Z55" s="1" t="str">
        <f t="shared" si="129"/>
        <v/>
      </c>
      <c r="AA55" s="1" t="str">
        <f t="shared" si="130"/>
        <v/>
      </c>
      <c r="AB55" s="1" t="str">
        <f t="shared" si="131"/>
        <v/>
      </c>
      <c r="AC55" s="1" t="str">
        <f t="shared" si="132"/>
        <v/>
      </c>
      <c r="AD55" s="1" t="str">
        <f t="shared" si="133"/>
        <v/>
      </c>
      <c r="AE55" s="1" t="str">
        <f t="shared" si="134"/>
        <v/>
      </c>
      <c r="AF55" s="1" t="str">
        <f t="shared" si="135"/>
        <v/>
      </c>
      <c r="AG55" s="1" t="str">
        <f t="shared" si="136"/>
        <v/>
      </c>
      <c r="AH55" s="1" t="str">
        <f t="shared" si="137"/>
        <v/>
      </c>
      <c r="AI55" s="1" t="str">
        <f t="shared" si="138"/>
        <v/>
      </c>
      <c r="AJ55" s="1" t="str">
        <f t="shared" si="139"/>
        <v/>
      </c>
      <c r="AK55" s="1" t="str">
        <f t="shared" si="140"/>
        <v/>
      </c>
      <c r="AL55" s="1" t="str">
        <f t="shared" si="141"/>
        <v/>
      </c>
      <c r="AM55" s="1" t="str">
        <f t="shared" si="142"/>
        <v/>
      </c>
      <c r="AN55" s="1" t="str">
        <f t="shared" si="143"/>
        <v>Table 1053: volumes and mpans etc forecast,</v>
      </c>
      <c r="AO55" s="1" t="str">
        <f t="shared" si="144"/>
        <v/>
      </c>
      <c r="AP55" s="1" t="str">
        <f t="shared" si="145"/>
        <v/>
      </c>
      <c r="AQ55" s="1" t="str">
        <f t="shared" si="146"/>
        <v>Table 1076: allowed revenue,</v>
      </c>
      <c r="AU55" s="1" t="str">
        <f t="shared" si="147"/>
        <v>Table 1053: volumes and mpans etc forecast,</v>
      </c>
      <c r="AV55" s="1" t="str">
        <f t="shared" si="148"/>
        <v>Table 1041: load characteristics (Load Factor),Table 1041: load characteristics (Coincidence Factor),Table 1076: allowed revenue,</v>
      </c>
      <c r="AW55" s="1" t="str">
        <f t="shared" si="149"/>
        <v>Gone up mainly due to Table 1053: volumes and mpans etc forecast,</v>
      </c>
      <c r="AX55" s="1" t="str">
        <f t="shared" si="150"/>
        <v>Gone down mainly due to Table 1041: load characteristics (Load Factor),Table 1041: load characteristics (Coincidence Factor),Table 1076: allowed revenue,</v>
      </c>
      <c r="AY55" s="1" t="str">
        <f t="shared" si="151"/>
        <v>Gone up mainly due to Table 1053: volumes and mpans etc forecast,</v>
      </c>
      <c r="AZ55" s="1" t="str">
        <f t="shared" si="152"/>
        <v>Gone down mainly due to Table 1041: load characteristics (Load Factor),Table 1041: load characteristics (Coincidence Factor),Table 1076: allowed revenue,</v>
      </c>
    </row>
    <row r="56" spans="2:52" x14ac:dyDescent="0.25">
      <c r="B56" s="1" t="str">
        <f t="shared" si="106"/>
        <v>Small Non Domestic Two Rate</v>
      </c>
      <c r="D56" s="1" t="str">
        <f t="shared" si="107"/>
        <v/>
      </c>
      <c r="E56" s="1" t="str">
        <f t="shared" si="108"/>
        <v/>
      </c>
      <c r="F56" s="1" t="str">
        <f t="shared" si="109"/>
        <v/>
      </c>
      <c r="G56" s="1" t="str">
        <f t="shared" si="110"/>
        <v/>
      </c>
      <c r="H56" s="1" t="str">
        <f t="shared" si="111"/>
        <v/>
      </c>
      <c r="I56" s="1" t="str">
        <f t="shared" si="112"/>
        <v/>
      </c>
      <c r="J56" s="1" t="str">
        <f t="shared" si="113"/>
        <v/>
      </c>
      <c r="K56" s="1" t="str">
        <f t="shared" si="114"/>
        <v/>
      </c>
      <c r="L56" s="1" t="str">
        <f t="shared" si="115"/>
        <v/>
      </c>
      <c r="M56" s="1" t="str">
        <f t="shared" si="116"/>
        <v/>
      </c>
      <c r="N56" s="1" t="str">
        <f t="shared" si="117"/>
        <v/>
      </c>
      <c r="O56" s="1" t="str">
        <f t="shared" si="118"/>
        <v/>
      </c>
      <c r="P56" s="1" t="str">
        <f t="shared" si="119"/>
        <v/>
      </c>
      <c r="Q56" s="1" t="str">
        <f t="shared" si="120"/>
        <v/>
      </c>
      <c r="R56" s="1" t="str">
        <f t="shared" si="121"/>
        <v/>
      </c>
      <c r="S56" s="1" t="str">
        <f t="shared" si="122"/>
        <v/>
      </c>
      <c r="T56" s="1" t="str">
        <f t="shared" si="123"/>
        <v/>
      </c>
      <c r="U56" s="1" t="str">
        <f t="shared" si="124"/>
        <v/>
      </c>
      <c r="V56" s="1" t="str">
        <f t="shared" si="125"/>
        <v/>
      </c>
      <c r="W56" s="1" t="str">
        <f t="shared" si="126"/>
        <v>Table 1041: load characteristics (Load Factor),</v>
      </c>
      <c r="X56" s="1" t="str">
        <f t="shared" si="127"/>
        <v/>
      </c>
      <c r="Y56" s="1" t="str">
        <f t="shared" si="128"/>
        <v>Table 1041: load characteristics (Coincidence Factor),</v>
      </c>
      <c r="Z56" s="1" t="str">
        <f t="shared" si="129"/>
        <v/>
      </c>
      <c r="AA56" s="1" t="str">
        <f t="shared" si="130"/>
        <v/>
      </c>
      <c r="AB56" s="1" t="str">
        <f t="shared" si="131"/>
        <v/>
      </c>
      <c r="AC56" s="1" t="str">
        <f t="shared" si="132"/>
        <v/>
      </c>
      <c r="AD56" s="1" t="str">
        <f t="shared" si="133"/>
        <v/>
      </c>
      <c r="AE56" s="1" t="str">
        <f t="shared" si="134"/>
        <v/>
      </c>
      <c r="AF56" s="1" t="str">
        <f t="shared" si="135"/>
        <v/>
      </c>
      <c r="AG56" s="1" t="str">
        <f t="shared" si="136"/>
        <v/>
      </c>
      <c r="AH56" s="1" t="str">
        <f t="shared" si="137"/>
        <v/>
      </c>
      <c r="AI56" s="1" t="str">
        <f t="shared" si="138"/>
        <v/>
      </c>
      <c r="AJ56" s="1" t="str">
        <f t="shared" si="139"/>
        <v/>
      </c>
      <c r="AK56" s="1" t="str">
        <f t="shared" si="140"/>
        <v/>
      </c>
      <c r="AL56" s="1" t="str">
        <f t="shared" si="141"/>
        <v/>
      </c>
      <c r="AM56" s="1" t="str">
        <f t="shared" si="142"/>
        <v/>
      </c>
      <c r="AN56" s="1" t="str">
        <f t="shared" si="143"/>
        <v/>
      </c>
      <c r="AO56" s="1" t="str">
        <f t="shared" si="144"/>
        <v/>
      </c>
      <c r="AP56" s="1" t="str">
        <f t="shared" si="145"/>
        <v/>
      </c>
      <c r="AQ56" s="1" t="str">
        <f t="shared" si="146"/>
        <v>Table 1076: allowed revenue,</v>
      </c>
      <c r="AU56" s="1" t="str">
        <f t="shared" si="147"/>
        <v/>
      </c>
      <c r="AV56" s="1" t="str">
        <f t="shared" si="148"/>
        <v>Table 1041: load characteristics (Load Factor),Table 1041: load characteristics (Coincidence Factor),Table 1076: allowed revenue,</v>
      </c>
      <c r="AW56" s="1" t="str">
        <f t="shared" si="149"/>
        <v>No factors contributing to greater than 2% upward change.</v>
      </c>
      <c r="AX56" s="1" t="str">
        <f t="shared" si="150"/>
        <v>Gone down mainly due to Table 1041: load characteristics (Load Factor),Table 1041: load characteristics (Coincidence Factor),Table 1076: allowed revenue,</v>
      </c>
      <c r="AY56" s="1" t="str">
        <f t="shared" si="151"/>
        <v xml:space="preserve">Gone up mainly due to </v>
      </c>
      <c r="AZ56" s="1" t="str">
        <f t="shared" si="152"/>
        <v>Gone down mainly due to Table 1041: load characteristics (Load Factor),Table 1041: load characteristics (Coincidence Factor),Table 1076: allowed revenue,</v>
      </c>
    </row>
    <row r="57" spans="2:52" x14ac:dyDescent="0.25">
      <c r="B57" s="1" t="str">
        <f t="shared" si="106"/>
        <v>Small Non Domestic Off Peak (related MPAN)</v>
      </c>
      <c r="D57" s="1" t="str">
        <f t="shared" si="107"/>
        <v/>
      </c>
      <c r="E57" s="1" t="str">
        <f t="shared" si="108"/>
        <v/>
      </c>
      <c r="F57" s="1" t="str">
        <f t="shared" si="109"/>
        <v/>
      </c>
      <c r="G57" s="1" t="str">
        <f t="shared" si="110"/>
        <v/>
      </c>
      <c r="H57" s="1" t="str">
        <f t="shared" si="111"/>
        <v/>
      </c>
      <c r="I57" s="1" t="str">
        <f t="shared" si="112"/>
        <v/>
      </c>
      <c r="J57" s="1" t="str">
        <f t="shared" si="113"/>
        <v/>
      </c>
      <c r="K57" s="1" t="str">
        <f t="shared" si="114"/>
        <v/>
      </c>
      <c r="L57" s="1" t="str">
        <f t="shared" si="115"/>
        <v/>
      </c>
      <c r="M57" s="1" t="str">
        <f t="shared" si="116"/>
        <v/>
      </c>
      <c r="N57" s="1" t="str">
        <f t="shared" si="117"/>
        <v/>
      </c>
      <c r="O57" s="1" t="str">
        <f t="shared" si="118"/>
        <v/>
      </c>
      <c r="P57" s="1" t="str">
        <f t="shared" si="119"/>
        <v/>
      </c>
      <c r="Q57" s="1" t="str">
        <f t="shared" si="120"/>
        <v/>
      </c>
      <c r="R57" s="1" t="str">
        <f t="shared" si="121"/>
        <v/>
      </c>
      <c r="S57" s="1" t="str">
        <f t="shared" si="122"/>
        <v/>
      </c>
      <c r="T57" s="1" t="str">
        <f t="shared" si="123"/>
        <v/>
      </c>
      <c r="U57" s="1" t="str">
        <f t="shared" si="124"/>
        <v/>
      </c>
      <c r="V57" s="1" t="str">
        <f t="shared" si="125"/>
        <v/>
      </c>
      <c r="W57" s="1" t="str">
        <f t="shared" si="126"/>
        <v/>
      </c>
      <c r="X57" s="1" t="str">
        <f t="shared" si="127"/>
        <v/>
      </c>
      <c r="Y57" s="1" t="str">
        <f t="shared" si="128"/>
        <v/>
      </c>
      <c r="Z57" s="1" t="str">
        <f t="shared" si="129"/>
        <v/>
      </c>
      <c r="AA57" s="1" t="str">
        <f t="shared" si="130"/>
        <v/>
      </c>
      <c r="AB57" s="1" t="str">
        <f t="shared" si="131"/>
        <v/>
      </c>
      <c r="AC57" s="1" t="str">
        <f t="shared" si="132"/>
        <v/>
      </c>
      <c r="AD57" s="1" t="str">
        <f t="shared" si="133"/>
        <v/>
      </c>
      <c r="AE57" s="1" t="str">
        <f t="shared" si="134"/>
        <v/>
      </c>
      <c r="AF57" s="1" t="str">
        <f t="shared" si="135"/>
        <v/>
      </c>
      <c r="AG57" s="1" t="str">
        <f t="shared" si="136"/>
        <v/>
      </c>
      <c r="AH57" s="1" t="str">
        <f t="shared" si="137"/>
        <v/>
      </c>
      <c r="AI57" s="1" t="str">
        <f t="shared" si="138"/>
        <v/>
      </c>
      <c r="AJ57" s="1" t="str">
        <f t="shared" si="139"/>
        <v/>
      </c>
      <c r="AK57" s="1" t="str">
        <f t="shared" si="140"/>
        <v>Table 1069: Peaking probabailities,</v>
      </c>
      <c r="AL57" s="1" t="str">
        <f t="shared" si="141"/>
        <v/>
      </c>
      <c r="AM57" s="1" t="str">
        <f t="shared" si="142"/>
        <v/>
      </c>
      <c r="AN57" s="1" t="str">
        <f t="shared" si="143"/>
        <v>Table 1053: volumes and mpans etc forecast,</v>
      </c>
      <c r="AO57" s="1" t="str">
        <f t="shared" si="144"/>
        <v/>
      </c>
      <c r="AP57" s="1" t="str">
        <f t="shared" si="145"/>
        <v/>
      </c>
      <c r="AQ57" s="1" t="str">
        <f t="shared" si="146"/>
        <v>Table 1076: allowed revenue,</v>
      </c>
      <c r="AU57" s="1" t="str">
        <f t="shared" si="147"/>
        <v>Table 1053: volumes and mpans etc forecast,</v>
      </c>
      <c r="AV57" s="1" t="str">
        <f t="shared" si="148"/>
        <v>Table 1069: Peaking probabailities,Table 1076: allowed revenue,</v>
      </c>
      <c r="AW57" s="1" t="str">
        <f t="shared" si="149"/>
        <v>Gone up mainly due to Table 1053: volumes and mpans etc forecast,</v>
      </c>
      <c r="AX57" s="1" t="str">
        <f t="shared" si="150"/>
        <v>Gone down mainly due to Table 1069: Peaking probabailities,Table 1076: allowed revenue,</v>
      </c>
      <c r="AY57" s="1" t="str">
        <f t="shared" si="151"/>
        <v>Gone up mainly due to Table 1053: volumes and mpans etc forecast,</v>
      </c>
      <c r="AZ57" s="1" t="str">
        <f t="shared" si="152"/>
        <v>Gone down mainly due to Table 1069: Peaking probabailities,Table 1076: allowed revenue,</v>
      </c>
    </row>
    <row r="58" spans="2:52" x14ac:dyDescent="0.25">
      <c r="B58" s="1" t="str">
        <f t="shared" si="106"/>
        <v>LV Medium Non-Domestic</v>
      </c>
      <c r="D58" s="1" t="str">
        <f t="shared" si="107"/>
        <v/>
      </c>
      <c r="E58" s="1" t="str">
        <f t="shared" si="108"/>
        <v/>
      </c>
      <c r="F58" s="1" t="str">
        <f t="shared" si="109"/>
        <v/>
      </c>
      <c r="G58" s="1" t="str">
        <f t="shared" si="110"/>
        <v/>
      </c>
      <c r="H58" s="1" t="str">
        <f t="shared" si="111"/>
        <v/>
      </c>
      <c r="I58" s="1" t="str">
        <f t="shared" si="112"/>
        <v/>
      </c>
      <c r="J58" s="1" t="str">
        <f t="shared" si="113"/>
        <v/>
      </c>
      <c r="K58" s="1" t="str">
        <f t="shared" si="114"/>
        <v/>
      </c>
      <c r="L58" s="1" t="str">
        <f t="shared" si="115"/>
        <v/>
      </c>
      <c r="M58" s="1" t="str">
        <f t="shared" si="116"/>
        <v/>
      </c>
      <c r="N58" s="1" t="str">
        <f t="shared" si="117"/>
        <v/>
      </c>
      <c r="O58" s="1" t="str">
        <f t="shared" si="118"/>
        <v/>
      </c>
      <c r="P58" s="1" t="str">
        <f t="shared" si="119"/>
        <v/>
      </c>
      <c r="Q58" s="1" t="str">
        <f t="shared" si="120"/>
        <v/>
      </c>
      <c r="R58" s="1" t="str">
        <f t="shared" si="121"/>
        <v/>
      </c>
      <c r="S58" s="1" t="str">
        <f t="shared" si="122"/>
        <v/>
      </c>
      <c r="T58" s="1" t="str">
        <f t="shared" si="123"/>
        <v/>
      </c>
      <c r="U58" s="1" t="str">
        <f t="shared" si="124"/>
        <v/>
      </c>
      <c r="V58" s="1" t="str">
        <f t="shared" si="125"/>
        <v/>
      </c>
      <c r="W58" s="1" t="str">
        <f t="shared" si="126"/>
        <v>Table 1041: load characteristics (Load Factor),</v>
      </c>
      <c r="X58" s="1" t="str">
        <f t="shared" si="127"/>
        <v/>
      </c>
      <c r="Y58" s="1" t="str">
        <f t="shared" si="128"/>
        <v/>
      </c>
      <c r="Z58" s="1" t="str">
        <f t="shared" si="129"/>
        <v/>
      </c>
      <c r="AA58" s="1" t="str">
        <f t="shared" si="130"/>
        <v/>
      </c>
      <c r="AB58" s="1" t="str">
        <f t="shared" si="131"/>
        <v/>
      </c>
      <c r="AC58" s="1" t="str">
        <f t="shared" si="132"/>
        <v/>
      </c>
      <c r="AD58" s="1" t="str">
        <f t="shared" si="133"/>
        <v/>
      </c>
      <c r="AE58" s="1" t="str">
        <f t="shared" si="134"/>
        <v/>
      </c>
      <c r="AF58" s="1" t="str">
        <f t="shared" si="135"/>
        <v/>
      </c>
      <c r="AG58" s="1" t="str">
        <f t="shared" si="136"/>
        <v/>
      </c>
      <c r="AH58" s="1" t="str">
        <f t="shared" si="137"/>
        <v/>
      </c>
      <c r="AI58" s="1" t="str">
        <f t="shared" si="138"/>
        <v/>
      </c>
      <c r="AJ58" s="1" t="str">
        <f t="shared" si="139"/>
        <v/>
      </c>
      <c r="AK58" s="1" t="str">
        <f t="shared" si="140"/>
        <v/>
      </c>
      <c r="AL58" s="1" t="str">
        <f t="shared" si="141"/>
        <v/>
      </c>
      <c r="AM58" s="1" t="str">
        <f t="shared" si="142"/>
        <v/>
      </c>
      <c r="AN58" s="1" t="str">
        <f t="shared" si="143"/>
        <v>Table 1053: volumes and mpans etc forecast,</v>
      </c>
      <c r="AO58" s="1" t="str">
        <f t="shared" si="144"/>
        <v/>
      </c>
      <c r="AP58" s="1" t="str">
        <f t="shared" si="145"/>
        <v/>
      </c>
      <c r="AQ58" s="1" t="str">
        <f t="shared" si="146"/>
        <v>Table 1076: allowed revenue,</v>
      </c>
      <c r="AU58" s="1" t="str">
        <f t="shared" si="147"/>
        <v>Table 1053: volumes and mpans etc forecast,</v>
      </c>
      <c r="AV58" s="1" t="str">
        <f t="shared" si="148"/>
        <v>Table 1041: load characteristics (Load Factor),Table 1076: allowed revenue,</v>
      </c>
      <c r="AW58" s="1" t="str">
        <f t="shared" si="149"/>
        <v>Gone up mainly due to Table 1053: volumes and mpans etc forecast,</v>
      </c>
      <c r="AX58" s="1" t="str">
        <f t="shared" si="150"/>
        <v>Gone down mainly due to Table 1041: load characteristics (Load Factor),Table 1076: allowed revenue,</v>
      </c>
      <c r="AY58" s="1" t="str">
        <f t="shared" si="151"/>
        <v>Gone up mainly due to Table 1053: volumes and mpans etc forecast,</v>
      </c>
      <c r="AZ58" s="1" t="str">
        <f t="shared" si="152"/>
        <v>Gone down mainly due to Table 1041: load characteristics (Load Factor),Table 1076: allowed revenue,</v>
      </c>
    </row>
    <row r="59" spans="2:52" x14ac:dyDescent="0.25">
      <c r="B59" s="1" t="str">
        <f t="shared" si="106"/>
        <v>LV Sub Medium Non-Domestic</v>
      </c>
      <c r="D59" s="1" t="str">
        <f t="shared" si="107"/>
        <v/>
      </c>
      <c r="E59" s="1" t="str">
        <f t="shared" si="108"/>
        <v/>
      </c>
      <c r="F59" s="1" t="str">
        <f t="shared" si="109"/>
        <v/>
      </c>
      <c r="G59" s="1" t="str">
        <f t="shared" si="110"/>
        <v/>
      </c>
      <c r="H59" s="1" t="str">
        <f t="shared" si="111"/>
        <v/>
      </c>
      <c r="I59" s="1" t="str">
        <f t="shared" si="112"/>
        <v/>
      </c>
      <c r="J59" s="1" t="str">
        <f t="shared" si="113"/>
        <v/>
      </c>
      <c r="K59" s="1" t="str">
        <f t="shared" si="114"/>
        <v/>
      </c>
      <c r="L59" s="1" t="str">
        <f t="shared" si="115"/>
        <v/>
      </c>
      <c r="M59" s="1" t="str">
        <f t="shared" si="116"/>
        <v/>
      </c>
      <c r="N59" s="1" t="str">
        <f t="shared" si="117"/>
        <v/>
      </c>
      <c r="O59" s="1" t="str">
        <f t="shared" si="118"/>
        <v/>
      </c>
      <c r="P59" s="1" t="str">
        <f t="shared" si="119"/>
        <v/>
      </c>
      <c r="Q59" s="1" t="str">
        <f t="shared" si="120"/>
        <v/>
      </c>
      <c r="R59" s="1" t="str">
        <f t="shared" si="121"/>
        <v/>
      </c>
      <c r="S59" s="1" t="str">
        <f t="shared" si="122"/>
        <v/>
      </c>
      <c r="T59" s="1" t="str">
        <f t="shared" si="123"/>
        <v/>
      </c>
      <c r="U59" s="1" t="str">
        <f t="shared" si="124"/>
        <v/>
      </c>
      <c r="V59" s="1" t="str">
        <f t="shared" si="125"/>
        <v/>
      </c>
      <c r="W59" s="1" t="str">
        <f t="shared" si="126"/>
        <v/>
      </c>
      <c r="X59" s="1" t="str">
        <f t="shared" si="127"/>
        <v/>
      </c>
      <c r="Y59" s="1" t="str">
        <f t="shared" si="128"/>
        <v/>
      </c>
      <c r="Z59" s="1" t="str">
        <f t="shared" si="129"/>
        <v/>
      </c>
      <c r="AA59" s="1" t="str">
        <f t="shared" si="130"/>
        <v/>
      </c>
      <c r="AB59" s="1" t="str">
        <f t="shared" si="131"/>
        <v/>
      </c>
      <c r="AC59" s="1" t="str">
        <f t="shared" si="132"/>
        <v/>
      </c>
      <c r="AD59" s="1" t="str">
        <f t="shared" si="133"/>
        <v/>
      </c>
      <c r="AE59" s="1" t="str">
        <f t="shared" si="134"/>
        <v/>
      </c>
      <c r="AF59" s="1" t="str">
        <f t="shared" si="135"/>
        <v/>
      </c>
      <c r="AG59" s="1" t="str">
        <f t="shared" si="136"/>
        <v/>
      </c>
      <c r="AH59" s="1" t="str">
        <f t="shared" si="137"/>
        <v/>
      </c>
      <c r="AI59" s="1" t="str">
        <f t="shared" si="138"/>
        <v/>
      </c>
      <c r="AJ59" s="1" t="str">
        <f t="shared" si="139"/>
        <v/>
      </c>
      <c r="AK59" s="1" t="str">
        <f t="shared" si="140"/>
        <v/>
      </c>
      <c r="AL59" s="1" t="str">
        <f t="shared" si="141"/>
        <v/>
      </c>
      <c r="AM59" s="1" t="str">
        <f t="shared" si="142"/>
        <v/>
      </c>
      <c r="AN59" s="1" t="str">
        <f t="shared" si="143"/>
        <v/>
      </c>
      <c r="AO59" s="1" t="str">
        <f t="shared" si="144"/>
        <v/>
      </c>
      <c r="AP59" s="1" t="str">
        <f t="shared" si="145"/>
        <v/>
      </c>
      <c r="AQ59" s="1" t="str">
        <f t="shared" si="146"/>
        <v>Table 1076: allowed revenue,</v>
      </c>
      <c r="AU59" s="1" t="str">
        <f t="shared" si="147"/>
        <v/>
      </c>
      <c r="AV59" s="1" t="str">
        <f t="shared" si="148"/>
        <v>Table 1076: allowed revenue,</v>
      </c>
      <c r="AW59" s="1" t="str">
        <f t="shared" si="149"/>
        <v>No factors contributing to greater than 2% upward change.</v>
      </c>
      <c r="AX59" s="1" t="str">
        <f t="shared" si="150"/>
        <v>Gone down mainly due to Table 1076: allowed revenue,</v>
      </c>
      <c r="AY59" s="1" t="str">
        <f t="shared" si="151"/>
        <v xml:space="preserve">Gone up mainly due to </v>
      </c>
      <c r="AZ59" s="1" t="str">
        <f t="shared" si="152"/>
        <v>Gone down mainly due to Table 1076: allowed revenue,</v>
      </c>
    </row>
    <row r="60" spans="2:52" x14ac:dyDescent="0.25">
      <c r="B60" s="1" t="str">
        <f t="shared" si="106"/>
        <v>HV Medium Non-Domestic</v>
      </c>
      <c r="D60" s="1" t="str">
        <f t="shared" si="107"/>
        <v/>
      </c>
      <c r="E60" s="1" t="str">
        <f t="shared" si="108"/>
        <v/>
      </c>
      <c r="F60" s="1" t="str">
        <f t="shared" si="109"/>
        <v/>
      </c>
      <c r="G60" s="1" t="str">
        <f t="shared" si="110"/>
        <v/>
      </c>
      <c r="H60" s="1" t="str">
        <f t="shared" si="111"/>
        <v/>
      </c>
      <c r="I60" s="1" t="str">
        <f t="shared" si="112"/>
        <v/>
      </c>
      <c r="J60" s="1" t="str">
        <f t="shared" si="113"/>
        <v/>
      </c>
      <c r="K60" s="1" t="str">
        <f t="shared" si="114"/>
        <v/>
      </c>
      <c r="L60" s="1" t="str">
        <f t="shared" si="115"/>
        <v/>
      </c>
      <c r="M60" s="1" t="str">
        <f t="shared" si="116"/>
        <v/>
      </c>
      <c r="N60" s="1" t="str">
        <f t="shared" si="117"/>
        <v/>
      </c>
      <c r="O60" s="1" t="str">
        <f t="shared" si="118"/>
        <v/>
      </c>
      <c r="P60" s="1" t="str">
        <f t="shared" si="119"/>
        <v/>
      </c>
      <c r="Q60" s="1" t="str">
        <f t="shared" si="120"/>
        <v/>
      </c>
      <c r="R60" s="1" t="str">
        <f t="shared" si="121"/>
        <v/>
      </c>
      <c r="S60" s="1" t="str">
        <f t="shared" si="122"/>
        <v/>
      </c>
      <c r="T60" s="1" t="str">
        <f t="shared" si="123"/>
        <v/>
      </c>
      <c r="U60" s="1" t="str">
        <f t="shared" si="124"/>
        <v/>
      </c>
      <c r="V60" s="1" t="str">
        <f t="shared" si="125"/>
        <v>Table 1041: load characteristics (Load Factor),</v>
      </c>
      <c r="W60" s="1" t="str">
        <f t="shared" si="126"/>
        <v/>
      </c>
      <c r="X60" s="1" t="str">
        <f t="shared" si="127"/>
        <v/>
      </c>
      <c r="Y60" s="1" t="str">
        <f t="shared" si="128"/>
        <v/>
      </c>
      <c r="Z60" s="1" t="str">
        <f t="shared" si="129"/>
        <v/>
      </c>
      <c r="AA60" s="1" t="str">
        <f t="shared" si="130"/>
        <v/>
      </c>
      <c r="AB60" s="1" t="str">
        <f t="shared" si="131"/>
        <v/>
      </c>
      <c r="AC60" s="1" t="str">
        <f t="shared" si="132"/>
        <v/>
      </c>
      <c r="AD60" s="1" t="str">
        <f t="shared" si="133"/>
        <v/>
      </c>
      <c r="AE60" s="1" t="str">
        <f t="shared" si="134"/>
        <v/>
      </c>
      <c r="AF60" s="1" t="str">
        <f t="shared" si="135"/>
        <v/>
      </c>
      <c r="AG60" s="1" t="str">
        <f t="shared" si="136"/>
        <v/>
      </c>
      <c r="AH60" s="1" t="str">
        <f t="shared" si="137"/>
        <v/>
      </c>
      <c r="AI60" s="1" t="str">
        <f t="shared" si="138"/>
        <v/>
      </c>
      <c r="AJ60" s="1" t="str">
        <f t="shared" si="139"/>
        <v/>
      </c>
      <c r="AK60" s="1" t="str">
        <f t="shared" si="140"/>
        <v/>
      </c>
      <c r="AL60" s="1" t="str">
        <f t="shared" si="141"/>
        <v/>
      </c>
      <c r="AM60" s="1" t="str">
        <f t="shared" si="142"/>
        <v/>
      </c>
      <c r="AN60" s="1" t="str">
        <f t="shared" si="143"/>
        <v>Table 1053: volumes and mpans etc forecast,</v>
      </c>
      <c r="AO60" s="1" t="str">
        <f t="shared" si="144"/>
        <v/>
      </c>
      <c r="AP60" s="1" t="str">
        <f t="shared" si="145"/>
        <v/>
      </c>
      <c r="AQ60" s="1" t="str">
        <f t="shared" si="146"/>
        <v>Table 1076: allowed revenue,</v>
      </c>
      <c r="AU60" s="1" t="str">
        <f t="shared" si="147"/>
        <v>Table 1041: load characteristics (Load Factor),Table 1053: volumes and mpans etc forecast,</v>
      </c>
      <c r="AV60" s="1" t="str">
        <f t="shared" si="148"/>
        <v>Table 1076: allowed revenue,</v>
      </c>
      <c r="AW60" s="1" t="str">
        <f t="shared" si="149"/>
        <v>Gone up mainly due to Table 1041: load characteristics (Load Factor),Table 1053: volumes and mpans etc forecast,</v>
      </c>
      <c r="AX60" s="1" t="str">
        <f t="shared" si="150"/>
        <v>Gone down mainly due to Table 1076: allowed revenue,</v>
      </c>
      <c r="AY60" s="1" t="str">
        <f t="shared" si="151"/>
        <v>Gone up mainly due to Table 1041: load characteristics (Load Factor),Table 1053: volumes and mpans etc forecast,</v>
      </c>
      <c r="AZ60" s="1" t="str">
        <f t="shared" si="152"/>
        <v>Gone down mainly due to Table 1076: allowed revenue,</v>
      </c>
    </row>
    <row r="61" spans="2:52" x14ac:dyDescent="0.25">
      <c r="B61" s="1" t="str">
        <f t="shared" si="106"/>
        <v>LV HH Metered</v>
      </c>
      <c r="D61" s="1" t="str">
        <f t="shared" si="107"/>
        <v/>
      </c>
      <c r="E61" s="1" t="str">
        <f t="shared" si="108"/>
        <v/>
      </c>
      <c r="F61" s="1" t="str">
        <f t="shared" si="109"/>
        <v/>
      </c>
      <c r="G61" s="1" t="str">
        <f t="shared" si="110"/>
        <v/>
      </c>
      <c r="H61" s="1" t="str">
        <f t="shared" si="111"/>
        <v/>
      </c>
      <c r="I61" s="1" t="str">
        <f t="shared" si="112"/>
        <v/>
      </c>
      <c r="J61" s="1" t="str">
        <f t="shared" si="113"/>
        <v/>
      </c>
      <c r="K61" s="1" t="str">
        <f t="shared" si="114"/>
        <v/>
      </c>
      <c r="L61" s="1" t="str">
        <f t="shared" si="115"/>
        <v/>
      </c>
      <c r="M61" s="1" t="str">
        <f t="shared" si="116"/>
        <v/>
      </c>
      <c r="N61" s="1" t="str">
        <f t="shared" si="117"/>
        <v/>
      </c>
      <c r="O61" s="1" t="str">
        <f t="shared" si="118"/>
        <v/>
      </c>
      <c r="P61" s="1" t="str">
        <f t="shared" si="119"/>
        <v/>
      </c>
      <c r="Q61" s="1" t="str">
        <f t="shared" si="120"/>
        <v/>
      </c>
      <c r="R61" s="1" t="str">
        <f t="shared" si="121"/>
        <v/>
      </c>
      <c r="S61" s="1" t="str">
        <f t="shared" si="122"/>
        <v/>
      </c>
      <c r="T61" s="1" t="str">
        <f t="shared" si="123"/>
        <v/>
      </c>
      <c r="U61" s="1" t="str">
        <f t="shared" si="124"/>
        <v/>
      </c>
      <c r="V61" s="1" t="str">
        <f t="shared" si="125"/>
        <v/>
      </c>
      <c r="W61" s="1" t="str">
        <f t="shared" si="126"/>
        <v/>
      </c>
      <c r="X61" s="1" t="str">
        <f t="shared" si="127"/>
        <v/>
      </c>
      <c r="Y61" s="1" t="str">
        <f t="shared" si="128"/>
        <v/>
      </c>
      <c r="Z61" s="1" t="str">
        <f t="shared" si="129"/>
        <v/>
      </c>
      <c r="AA61" s="1" t="str">
        <f t="shared" si="130"/>
        <v/>
      </c>
      <c r="AB61" s="1" t="str">
        <f t="shared" si="131"/>
        <v/>
      </c>
      <c r="AC61" s="1" t="str">
        <f t="shared" si="132"/>
        <v/>
      </c>
      <c r="AD61" s="1" t="str">
        <f t="shared" si="133"/>
        <v/>
      </c>
      <c r="AE61" s="1" t="str">
        <f t="shared" si="134"/>
        <v/>
      </c>
      <c r="AF61" s="1" t="str">
        <f t="shared" si="135"/>
        <v/>
      </c>
      <c r="AG61" s="1" t="str">
        <f t="shared" si="136"/>
        <v/>
      </c>
      <c r="AH61" s="1" t="str">
        <f t="shared" si="137"/>
        <v/>
      </c>
      <c r="AI61" s="1" t="str">
        <f t="shared" si="138"/>
        <v/>
      </c>
      <c r="AJ61" s="1" t="str">
        <f t="shared" si="139"/>
        <v/>
      </c>
      <c r="AK61" s="1" t="str">
        <f t="shared" si="140"/>
        <v/>
      </c>
      <c r="AL61" s="1" t="str">
        <f t="shared" si="141"/>
        <v/>
      </c>
      <c r="AM61" s="1" t="str">
        <f t="shared" si="142"/>
        <v/>
      </c>
      <c r="AN61" s="1" t="str">
        <f t="shared" si="143"/>
        <v>Table 1053: volumes and mpans etc forecast,</v>
      </c>
      <c r="AO61" s="1" t="str">
        <f t="shared" si="144"/>
        <v/>
      </c>
      <c r="AP61" s="1" t="str">
        <f t="shared" si="145"/>
        <v/>
      </c>
      <c r="AQ61" s="1" t="str">
        <f t="shared" si="146"/>
        <v>Table 1076: allowed revenue,</v>
      </c>
      <c r="AU61" s="1" t="str">
        <f t="shared" si="147"/>
        <v>Table 1053: volumes and mpans etc forecast,</v>
      </c>
      <c r="AV61" s="1" t="str">
        <f t="shared" si="148"/>
        <v>Table 1076: allowed revenue,</v>
      </c>
      <c r="AW61" s="1" t="str">
        <f t="shared" si="149"/>
        <v>Gone up mainly due to Table 1053: volumes and mpans etc forecast,</v>
      </c>
      <c r="AX61" s="1" t="str">
        <f t="shared" si="150"/>
        <v>Gone down mainly due to Table 1076: allowed revenue,</v>
      </c>
      <c r="AY61" s="1" t="str">
        <f t="shared" si="151"/>
        <v>Gone up mainly due to Table 1053: volumes and mpans etc forecast,</v>
      </c>
      <c r="AZ61" s="1" t="str">
        <f t="shared" si="152"/>
        <v>Gone down mainly due to Table 1076: allowed revenue,</v>
      </c>
    </row>
    <row r="62" spans="2:52" x14ac:dyDescent="0.25">
      <c r="B62" s="1" t="str">
        <f t="shared" si="106"/>
        <v>LV Sub HH Metered</v>
      </c>
      <c r="D62" s="1" t="str">
        <f t="shared" si="107"/>
        <v/>
      </c>
      <c r="E62" s="1" t="str">
        <f t="shared" si="108"/>
        <v/>
      </c>
      <c r="F62" s="1" t="str">
        <f t="shared" si="109"/>
        <v/>
      </c>
      <c r="G62" s="1" t="str">
        <f t="shared" si="110"/>
        <v/>
      </c>
      <c r="H62" s="1" t="str">
        <f t="shared" si="111"/>
        <v/>
      </c>
      <c r="I62" s="1" t="str">
        <f t="shared" si="112"/>
        <v/>
      </c>
      <c r="J62" s="1" t="str">
        <f t="shared" si="113"/>
        <v/>
      </c>
      <c r="K62" s="1" t="str">
        <f t="shared" si="114"/>
        <v/>
      </c>
      <c r="L62" s="1" t="str">
        <f t="shared" si="115"/>
        <v/>
      </c>
      <c r="M62" s="1" t="str">
        <f t="shared" si="116"/>
        <v/>
      </c>
      <c r="N62" s="1" t="str">
        <f t="shared" si="117"/>
        <v/>
      </c>
      <c r="O62" s="1" t="str">
        <f t="shared" si="118"/>
        <v/>
      </c>
      <c r="P62" s="1" t="str">
        <f t="shared" si="119"/>
        <v/>
      </c>
      <c r="Q62" s="1" t="str">
        <f t="shared" si="120"/>
        <v/>
      </c>
      <c r="R62" s="1" t="str">
        <f t="shared" si="121"/>
        <v/>
      </c>
      <c r="S62" s="1" t="str">
        <f t="shared" si="122"/>
        <v/>
      </c>
      <c r="T62" s="1" t="str">
        <f t="shared" si="123"/>
        <v/>
      </c>
      <c r="U62" s="1" t="str">
        <f t="shared" si="124"/>
        <v/>
      </c>
      <c r="V62" s="1" t="str">
        <f t="shared" si="125"/>
        <v/>
      </c>
      <c r="W62" s="1" t="str">
        <f t="shared" si="126"/>
        <v/>
      </c>
      <c r="X62" s="1" t="str">
        <f t="shared" si="127"/>
        <v/>
      </c>
      <c r="Y62" s="1" t="str">
        <f t="shared" si="128"/>
        <v/>
      </c>
      <c r="Z62" s="1" t="str">
        <f t="shared" si="129"/>
        <v/>
      </c>
      <c r="AA62" s="1" t="str">
        <f t="shared" si="130"/>
        <v/>
      </c>
      <c r="AB62" s="1" t="str">
        <f t="shared" si="131"/>
        <v/>
      </c>
      <c r="AC62" s="1" t="str">
        <f t="shared" si="132"/>
        <v/>
      </c>
      <c r="AD62" s="1" t="str">
        <f t="shared" si="133"/>
        <v/>
      </c>
      <c r="AE62" s="1" t="str">
        <f t="shared" si="134"/>
        <v/>
      </c>
      <c r="AF62" s="1" t="str">
        <f t="shared" si="135"/>
        <v/>
      </c>
      <c r="AG62" s="1" t="str">
        <f t="shared" si="136"/>
        <v/>
      </c>
      <c r="AH62" s="1" t="str">
        <f t="shared" si="137"/>
        <v/>
      </c>
      <c r="AI62" s="1" t="str">
        <f t="shared" si="138"/>
        <v/>
      </c>
      <c r="AJ62" s="1" t="str">
        <f t="shared" si="139"/>
        <v/>
      </c>
      <c r="AK62" s="1" t="str">
        <f t="shared" si="140"/>
        <v/>
      </c>
      <c r="AL62" s="1" t="str">
        <f t="shared" si="141"/>
        <v/>
      </c>
      <c r="AM62" s="1" t="str">
        <f t="shared" si="142"/>
        <v/>
      </c>
      <c r="AN62" s="1" t="str">
        <f t="shared" si="143"/>
        <v>Table 1053: volumes and mpans etc forecast,</v>
      </c>
      <c r="AO62" s="1" t="str">
        <f t="shared" si="144"/>
        <v/>
      </c>
      <c r="AP62" s="1" t="str">
        <f t="shared" si="145"/>
        <v/>
      </c>
      <c r="AQ62" s="1" t="str">
        <f t="shared" si="146"/>
        <v>Table 1076: allowed revenue,</v>
      </c>
      <c r="AU62" s="1" t="str">
        <f t="shared" si="147"/>
        <v>Table 1053: volumes and mpans etc forecast,</v>
      </c>
      <c r="AV62" s="1" t="str">
        <f t="shared" si="148"/>
        <v>Table 1076: allowed revenue,</v>
      </c>
      <c r="AW62" s="1" t="str">
        <f t="shared" si="149"/>
        <v>Gone up mainly due to Table 1053: volumes and mpans etc forecast,</v>
      </c>
      <c r="AX62" s="1" t="str">
        <f t="shared" si="150"/>
        <v>Gone down mainly due to Table 1076: allowed revenue,</v>
      </c>
      <c r="AY62" s="1" t="str">
        <f t="shared" si="151"/>
        <v>Gone up mainly due to Table 1053: volumes and mpans etc forecast,</v>
      </c>
      <c r="AZ62" s="1" t="str">
        <f t="shared" si="152"/>
        <v>Gone down mainly due to Table 1076: allowed revenue,</v>
      </c>
    </row>
    <row r="63" spans="2:52" x14ac:dyDescent="0.25">
      <c r="B63" s="1" t="str">
        <f t="shared" si="106"/>
        <v>HV HH Metered</v>
      </c>
      <c r="D63" s="1" t="str">
        <f t="shared" si="107"/>
        <v/>
      </c>
      <c r="E63" s="1" t="str">
        <f t="shared" si="108"/>
        <v/>
      </c>
      <c r="F63" s="1" t="str">
        <f t="shared" si="109"/>
        <v/>
      </c>
      <c r="G63" s="1" t="str">
        <f t="shared" si="110"/>
        <v/>
      </c>
      <c r="H63" s="1" t="str">
        <f t="shared" si="111"/>
        <v/>
      </c>
      <c r="I63" s="1" t="str">
        <f t="shared" si="112"/>
        <v/>
      </c>
      <c r="J63" s="1" t="str">
        <f t="shared" si="113"/>
        <v/>
      </c>
      <c r="K63" s="1" t="str">
        <f t="shared" si="114"/>
        <v/>
      </c>
      <c r="L63" s="1" t="str">
        <f t="shared" si="115"/>
        <v/>
      </c>
      <c r="M63" s="1" t="str">
        <f t="shared" si="116"/>
        <v/>
      </c>
      <c r="N63" s="1" t="str">
        <f t="shared" si="117"/>
        <v/>
      </c>
      <c r="O63" s="1" t="str">
        <f t="shared" si="118"/>
        <v/>
      </c>
      <c r="P63" s="1" t="str">
        <f t="shared" si="119"/>
        <v/>
      </c>
      <c r="Q63" s="1" t="str">
        <f t="shared" si="120"/>
        <v/>
      </c>
      <c r="R63" s="1" t="str">
        <f t="shared" si="121"/>
        <v/>
      </c>
      <c r="S63" s="1" t="str">
        <f t="shared" si="122"/>
        <v/>
      </c>
      <c r="T63" s="1" t="str">
        <f t="shared" si="123"/>
        <v/>
      </c>
      <c r="U63" s="1" t="str">
        <f t="shared" si="124"/>
        <v/>
      </c>
      <c r="V63" s="1" t="str">
        <f t="shared" si="125"/>
        <v/>
      </c>
      <c r="W63" s="1" t="str">
        <f t="shared" si="126"/>
        <v/>
      </c>
      <c r="X63" s="1" t="str">
        <f t="shared" si="127"/>
        <v/>
      </c>
      <c r="Y63" s="1" t="str">
        <f t="shared" si="128"/>
        <v/>
      </c>
      <c r="Z63" s="1" t="str">
        <f t="shared" si="129"/>
        <v/>
      </c>
      <c r="AA63" s="1" t="str">
        <f t="shared" si="130"/>
        <v/>
      </c>
      <c r="AB63" s="1" t="str">
        <f t="shared" si="131"/>
        <v/>
      </c>
      <c r="AC63" s="1" t="str">
        <f t="shared" si="132"/>
        <v/>
      </c>
      <c r="AD63" s="1" t="str">
        <f t="shared" si="133"/>
        <v/>
      </c>
      <c r="AE63" s="1" t="str">
        <f t="shared" si="134"/>
        <v/>
      </c>
      <c r="AF63" s="1" t="str">
        <f t="shared" si="135"/>
        <v/>
      </c>
      <c r="AG63" s="1" t="str">
        <f t="shared" si="136"/>
        <v/>
      </c>
      <c r="AH63" s="1" t="str">
        <f t="shared" si="137"/>
        <v/>
      </c>
      <c r="AI63" s="1" t="str">
        <f t="shared" si="138"/>
        <v/>
      </c>
      <c r="AJ63" s="1" t="str">
        <f t="shared" si="139"/>
        <v/>
      </c>
      <c r="AK63" s="1" t="str">
        <f t="shared" si="140"/>
        <v/>
      </c>
      <c r="AL63" s="1" t="str">
        <f t="shared" si="141"/>
        <v/>
      </c>
      <c r="AM63" s="1" t="str">
        <f t="shared" si="142"/>
        <v/>
      </c>
      <c r="AN63" s="1" t="str">
        <f t="shared" si="143"/>
        <v>Table 1053: volumes and mpans etc forecast,</v>
      </c>
      <c r="AO63" s="1" t="str">
        <f t="shared" si="144"/>
        <v/>
      </c>
      <c r="AP63" s="1" t="str">
        <f t="shared" si="145"/>
        <v/>
      </c>
      <c r="AQ63" s="1" t="str">
        <f t="shared" si="146"/>
        <v>Table 1076: allowed revenue,</v>
      </c>
      <c r="AU63" s="1" t="str">
        <f t="shared" si="147"/>
        <v>Table 1053: volumes and mpans etc forecast,</v>
      </c>
      <c r="AV63" s="1" t="str">
        <f t="shared" si="148"/>
        <v>Table 1076: allowed revenue,</v>
      </c>
      <c r="AW63" s="1" t="str">
        <f t="shared" si="149"/>
        <v>Gone up mainly due to Table 1053: volumes and mpans etc forecast,</v>
      </c>
      <c r="AX63" s="1" t="str">
        <f t="shared" si="150"/>
        <v>Gone down mainly due to Table 1076: allowed revenue,</v>
      </c>
      <c r="AY63" s="1" t="str">
        <f t="shared" si="151"/>
        <v>Gone up mainly due to Table 1053: volumes and mpans etc forecast,</v>
      </c>
      <c r="AZ63" s="1" t="str">
        <f t="shared" si="152"/>
        <v>Gone down mainly due to Table 1076: allowed revenue,</v>
      </c>
    </row>
    <row r="64" spans="2:52" x14ac:dyDescent="0.25">
      <c r="B64" s="1" t="str">
        <f t="shared" si="106"/>
        <v>HV Sub HH Metered</v>
      </c>
      <c r="D64" s="1" t="str">
        <f t="shared" si="107"/>
        <v/>
      </c>
      <c r="E64" s="1" t="str">
        <f t="shared" si="108"/>
        <v/>
      </c>
      <c r="F64" s="1" t="str">
        <f t="shared" si="109"/>
        <v/>
      </c>
      <c r="G64" s="1" t="str">
        <f t="shared" si="110"/>
        <v/>
      </c>
      <c r="H64" s="1" t="str">
        <f t="shared" si="111"/>
        <v/>
      </c>
      <c r="I64" s="1" t="str">
        <f t="shared" si="112"/>
        <v/>
      </c>
      <c r="J64" s="1" t="str">
        <f t="shared" si="113"/>
        <v/>
      </c>
      <c r="K64" s="1" t="str">
        <f t="shared" si="114"/>
        <v/>
      </c>
      <c r="L64" s="1" t="str">
        <f t="shared" si="115"/>
        <v/>
      </c>
      <c r="M64" s="1" t="str">
        <f t="shared" si="116"/>
        <v/>
      </c>
      <c r="N64" s="1" t="str">
        <f t="shared" si="117"/>
        <v/>
      </c>
      <c r="O64" s="1" t="str">
        <f t="shared" si="118"/>
        <v/>
      </c>
      <c r="P64" s="1" t="str">
        <f t="shared" si="119"/>
        <v/>
      </c>
      <c r="Q64" s="1" t="str">
        <f t="shared" si="120"/>
        <v/>
      </c>
      <c r="R64" s="1" t="str">
        <f t="shared" si="121"/>
        <v/>
      </c>
      <c r="S64" s="1" t="str">
        <f t="shared" si="122"/>
        <v/>
      </c>
      <c r="T64" s="1" t="str">
        <f t="shared" si="123"/>
        <v/>
      </c>
      <c r="U64" s="1" t="str">
        <f t="shared" si="124"/>
        <v/>
      </c>
      <c r="V64" s="1" t="str">
        <f t="shared" si="125"/>
        <v/>
      </c>
      <c r="W64" s="1" t="str">
        <f t="shared" si="126"/>
        <v/>
      </c>
      <c r="X64" s="1" t="str">
        <f t="shared" si="127"/>
        <v/>
      </c>
      <c r="Y64" s="1" t="str">
        <f t="shared" si="128"/>
        <v/>
      </c>
      <c r="Z64" s="1" t="str">
        <f t="shared" si="129"/>
        <v/>
      </c>
      <c r="AA64" s="1" t="str">
        <f t="shared" si="130"/>
        <v/>
      </c>
      <c r="AB64" s="1" t="str">
        <f t="shared" si="131"/>
        <v/>
      </c>
      <c r="AC64" s="1" t="str">
        <f t="shared" si="132"/>
        <v/>
      </c>
      <c r="AD64" s="1" t="str">
        <f t="shared" si="133"/>
        <v/>
      </c>
      <c r="AE64" s="1" t="str">
        <f t="shared" si="134"/>
        <v/>
      </c>
      <c r="AF64" s="1" t="str">
        <f t="shared" si="135"/>
        <v/>
      </c>
      <c r="AG64" s="1" t="str">
        <f t="shared" si="136"/>
        <v/>
      </c>
      <c r="AH64" s="1" t="str">
        <f t="shared" si="137"/>
        <v/>
      </c>
      <c r="AI64" s="1" t="str">
        <f t="shared" si="138"/>
        <v/>
      </c>
      <c r="AJ64" s="1" t="str">
        <f t="shared" si="139"/>
        <v/>
      </c>
      <c r="AK64" s="1" t="str">
        <f t="shared" si="140"/>
        <v/>
      </c>
      <c r="AL64" s="1" t="str">
        <f t="shared" si="141"/>
        <v/>
      </c>
      <c r="AM64" s="1" t="str">
        <f t="shared" si="142"/>
        <v/>
      </c>
      <c r="AN64" s="1" t="str">
        <f t="shared" si="143"/>
        <v/>
      </c>
      <c r="AO64" s="1" t="str">
        <f t="shared" si="144"/>
        <v/>
      </c>
      <c r="AP64" s="1" t="str">
        <f t="shared" si="145"/>
        <v/>
      </c>
      <c r="AQ64" s="1" t="str">
        <f t="shared" si="146"/>
        <v/>
      </c>
      <c r="AU64" s="1" t="str">
        <f t="shared" si="147"/>
        <v/>
      </c>
      <c r="AV64" s="1" t="str">
        <f t="shared" si="148"/>
        <v/>
      </c>
      <c r="AW64" s="1" t="str">
        <f t="shared" si="149"/>
        <v>No factors contributing to greater than 2% upward change.</v>
      </c>
      <c r="AX64" s="1" t="str">
        <f t="shared" si="150"/>
        <v>No factors contributing to greater than 2% downward change.</v>
      </c>
      <c r="AY64" s="1" t="str">
        <f t="shared" si="151"/>
        <v xml:space="preserve">Gone up mainly due to </v>
      </c>
      <c r="AZ64" s="1" t="str">
        <f t="shared" si="152"/>
        <v xml:space="preserve">Gone down mainly due to </v>
      </c>
    </row>
    <row r="65" spans="2:52" x14ac:dyDescent="0.25">
      <c r="B65" s="1" t="str">
        <f t="shared" si="106"/>
        <v>NHH UMS category A</v>
      </c>
      <c r="D65" s="1" t="str">
        <f t="shared" si="107"/>
        <v/>
      </c>
      <c r="E65" s="1" t="str">
        <f t="shared" si="108"/>
        <v>Changes due to issue of Model version with DCP130,</v>
      </c>
      <c r="F65" s="1" t="str">
        <f t="shared" si="109"/>
        <v/>
      </c>
      <c r="G65" s="1" t="str">
        <f t="shared" si="110"/>
        <v/>
      </c>
      <c r="H65" s="1" t="str">
        <f t="shared" si="111"/>
        <v/>
      </c>
      <c r="I65" s="1" t="str">
        <f t="shared" si="112"/>
        <v/>
      </c>
      <c r="J65" s="1" t="str">
        <f t="shared" si="113"/>
        <v/>
      </c>
      <c r="K65" s="1" t="str">
        <f t="shared" si="114"/>
        <v/>
      </c>
      <c r="L65" s="1" t="str">
        <f t="shared" si="115"/>
        <v/>
      </c>
      <c r="M65" s="1" t="str">
        <f t="shared" si="116"/>
        <v/>
      </c>
      <c r="N65" s="1" t="str">
        <f t="shared" si="117"/>
        <v/>
      </c>
      <c r="O65" s="1" t="str">
        <f t="shared" si="118"/>
        <v/>
      </c>
      <c r="P65" s="1" t="str">
        <f t="shared" si="119"/>
        <v/>
      </c>
      <c r="Q65" s="1" t="str">
        <f t="shared" si="120"/>
        <v/>
      </c>
      <c r="R65" s="1" t="str">
        <f t="shared" si="121"/>
        <v/>
      </c>
      <c r="S65" s="1" t="str">
        <f t="shared" si="122"/>
        <v/>
      </c>
      <c r="T65" s="1" t="str">
        <f t="shared" si="123"/>
        <v/>
      </c>
      <c r="U65" s="1" t="str">
        <f t="shared" si="124"/>
        <v/>
      </c>
      <c r="V65" s="1" t="str">
        <f t="shared" si="125"/>
        <v/>
      </c>
      <c r="W65" s="1" t="str">
        <f t="shared" si="126"/>
        <v/>
      </c>
      <c r="X65" s="1" t="str">
        <f t="shared" si="127"/>
        <v/>
      </c>
      <c r="Y65" s="1" t="str">
        <f t="shared" si="128"/>
        <v/>
      </c>
      <c r="Z65" s="1" t="str">
        <f t="shared" si="129"/>
        <v/>
      </c>
      <c r="AA65" s="1" t="str">
        <f t="shared" si="130"/>
        <v/>
      </c>
      <c r="AB65" s="1" t="str">
        <f t="shared" si="131"/>
        <v/>
      </c>
      <c r="AC65" s="1" t="str">
        <f t="shared" si="132"/>
        <v/>
      </c>
      <c r="AD65" s="1" t="str">
        <f t="shared" si="133"/>
        <v/>
      </c>
      <c r="AE65" s="1" t="str">
        <f t="shared" si="134"/>
        <v/>
      </c>
      <c r="AF65" s="1" t="str">
        <f t="shared" si="135"/>
        <v/>
      </c>
      <c r="AG65" s="1" t="str">
        <f t="shared" si="136"/>
        <v/>
      </c>
      <c r="AH65" s="1" t="str">
        <f t="shared" si="137"/>
        <v/>
      </c>
      <c r="AI65" s="1" t="str">
        <f t="shared" si="138"/>
        <v/>
      </c>
      <c r="AJ65" s="1" t="str">
        <f t="shared" si="139"/>
        <v/>
      </c>
      <c r="AK65" s="1" t="str">
        <f t="shared" si="140"/>
        <v/>
      </c>
      <c r="AL65" s="1" t="str">
        <f t="shared" si="141"/>
        <v/>
      </c>
      <c r="AM65" s="1" t="str">
        <f t="shared" si="142"/>
        <v/>
      </c>
      <c r="AN65" s="1" t="str">
        <f t="shared" si="143"/>
        <v>Table 1053: volumes and mpans etc forecast,</v>
      </c>
      <c r="AO65" s="1" t="str">
        <f t="shared" si="144"/>
        <v/>
      </c>
      <c r="AP65" s="1" t="str">
        <f t="shared" si="145"/>
        <v/>
      </c>
      <c r="AQ65" s="1" t="str">
        <f t="shared" si="146"/>
        <v>Table 1076: allowed revenue,</v>
      </c>
      <c r="AU65" s="1" t="str">
        <f t="shared" si="147"/>
        <v>Table 1053: volumes and mpans etc forecast,</v>
      </c>
      <c r="AV65" s="1" t="str">
        <f t="shared" si="148"/>
        <v>Changes due to issue of Model version with DCP130,Table 1076: allowed revenue,</v>
      </c>
      <c r="AW65" s="1" t="str">
        <f t="shared" si="149"/>
        <v>Gone up mainly due to Table 1053: volumes and mpans etc forecast,</v>
      </c>
      <c r="AX65" s="1" t="str">
        <f t="shared" si="150"/>
        <v>Gone down mainly due to Changes due to issue of Model version with DCP130,Table 1076: allowed revenue,</v>
      </c>
      <c r="AY65" s="1" t="str">
        <f t="shared" si="151"/>
        <v>Gone up mainly due to Table 1053: volumes and mpans etc forecast,</v>
      </c>
      <c r="AZ65" s="1" t="str">
        <f t="shared" si="152"/>
        <v>Gone down mainly due to Changes due to issue of Model version with DCP130,Table 1076: allowed revenue,</v>
      </c>
    </row>
    <row r="66" spans="2:52" x14ac:dyDescent="0.25">
      <c r="B66" s="1" t="str">
        <f t="shared" si="106"/>
        <v>NHH UMS category B</v>
      </c>
      <c r="D66" s="1" t="str">
        <f t="shared" si="107"/>
        <v/>
      </c>
      <c r="E66" s="1" t="str">
        <f t="shared" si="108"/>
        <v>Changes due to issue of Model version with DCP130,</v>
      </c>
      <c r="F66" s="1" t="str">
        <f t="shared" si="109"/>
        <v/>
      </c>
      <c r="G66" s="1" t="str">
        <f t="shared" si="110"/>
        <v/>
      </c>
      <c r="H66" s="1" t="str">
        <f t="shared" si="111"/>
        <v/>
      </c>
      <c r="I66" s="1" t="str">
        <f t="shared" si="112"/>
        <v/>
      </c>
      <c r="J66" s="1" t="str">
        <f t="shared" si="113"/>
        <v/>
      </c>
      <c r="K66" s="1" t="str">
        <f t="shared" si="114"/>
        <v/>
      </c>
      <c r="L66" s="1" t="str">
        <f t="shared" si="115"/>
        <v/>
      </c>
      <c r="M66" s="1" t="str">
        <f t="shared" si="116"/>
        <v/>
      </c>
      <c r="N66" s="1" t="str">
        <f t="shared" si="117"/>
        <v/>
      </c>
      <c r="O66" s="1" t="str">
        <f t="shared" si="118"/>
        <v/>
      </c>
      <c r="P66" s="1" t="str">
        <f t="shared" si="119"/>
        <v/>
      </c>
      <c r="Q66" s="1" t="str">
        <f t="shared" si="120"/>
        <v/>
      </c>
      <c r="R66" s="1" t="str">
        <f t="shared" si="121"/>
        <v/>
      </c>
      <c r="S66" s="1" t="str">
        <f t="shared" si="122"/>
        <v/>
      </c>
      <c r="T66" s="1" t="str">
        <f t="shared" si="123"/>
        <v/>
      </c>
      <c r="U66" s="1" t="str">
        <f t="shared" si="124"/>
        <v/>
      </c>
      <c r="V66" s="1" t="str">
        <f t="shared" si="125"/>
        <v/>
      </c>
      <c r="W66" s="1" t="str">
        <f t="shared" si="126"/>
        <v/>
      </c>
      <c r="X66" s="1" t="str">
        <f t="shared" si="127"/>
        <v/>
      </c>
      <c r="Y66" s="1" t="str">
        <f t="shared" si="128"/>
        <v/>
      </c>
      <c r="Z66" s="1" t="str">
        <f t="shared" si="129"/>
        <v/>
      </c>
      <c r="AA66" s="1" t="str">
        <f t="shared" si="130"/>
        <v/>
      </c>
      <c r="AB66" s="1" t="str">
        <f t="shared" si="131"/>
        <v/>
      </c>
      <c r="AC66" s="1" t="str">
        <f t="shared" si="132"/>
        <v/>
      </c>
      <c r="AD66" s="1" t="str">
        <f t="shared" si="133"/>
        <v/>
      </c>
      <c r="AE66" s="1" t="str">
        <f t="shared" si="134"/>
        <v/>
      </c>
      <c r="AF66" s="1" t="str">
        <f t="shared" si="135"/>
        <v/>
      </c>
      <c r="AG66" s="1" t="str">
        <f t="shared" si="136"/>
        <v/>
      </c>
      <c r="AH66" s="1" t="str">
        <f t="shared" si="137"/>
        <v/>
      </c>
      <c r="AI66" s="1" t="str">
        <f t="shared" si="138"/>
        <v/>
      </c>
      <c r="AJ66" s="1" t="str">
        <f t="shared" si="139"/>
        <v/>
      </c>
      <c r="AK66" s="1" t="str">
        <f t="shared" si="140"/>
        <v/>
      </c>
      <c r="AL66" s="1" t="str">
        <f t="shared" si="141"/>
        <v/>
      </c>
      <c r="AM66" s="1" t="str">
        <f t="shared" si="142"/>
        <v/>
      </c>
      <c r="AN66" s="1" t="str">
        <f t="shared" si="143"/>
        <v>Table 1053: volumes and mpans etc forecast,</v>
      </c>
      <c r="AO66" s="1" t="str">
        <f t="shared" si="144"/>
        <v/>
      </c>
      <c r="AP66" s="1" t="str">
        <f t="shared" si="145"/>
        <v/>
      </c>
      <c r="AQ66" s="1" t="str">
        <f t="shared" si="146"/>
        <v>Table 1076: allowed revenue,</v>
      </c>
      <c r="AU66" s="1" t="str">
        <f t="shared" si="147"/>
        <v>Table 1053: volumes and mpans etc forecast,</v>
      </c>
      <c r="AV66" s="1" t="str">
        <f t="shared" si="148"/>
        <v>Changes due to issue of Model version with DCP130,Table 1076: allowed revenue,</v>
      </c>
      <c r="AW66" s="1" t="str">
        <f t="shared" si="149"/>
        <v>Gone up mainly due to Table 1053: volumes and mpans etc forecast,</v>
      </c>
      <c r="AX66" s="1" t="str">
        <f t="shared" si="150"/>
        <v>Gone down mainly due to Changes due to issue of Model version with DCP130,Table 1076: allowed revenue,</v>
      </c>
      <c r="AY66" s="1" t="str">
        <f t="shared" si="151"/>
        <v>Gone up mainly due to Table 1053: volumes and mpans etc forecast,</v>
      </c>
      <c r="AZ66" s="1" t="str">
        <f t="shared" si="152"/>
        <v>Gone down mainly due to Changes due to issue of Model version with DCP130,Table 1076: allowed revenue,</v>
      </c>
    </row>
    <row r="67" spans="2:52" x14ac:dyDescent="0.25">
      <c r="B67" s="1" t="str">
        <f t="shared" si="106"/>
        <v>NHH UMS category C</v>
      </c>
      <c r="D67" s="1" t="str">
        <f t="shared" si="107"/>
        <v>Changes due to issue of Model version with DCP130,</v>
      </c>
      <c r="E67" s="1" t="str">
        <f t="shared" si="108"/>
        <v/>
      </c>
      <c r="F67" s="1" t="str">
        <f t="shared" si="109"/>
        <v/>
      </c>
      <c r="G67" s="1" t="str">
        <f t="shared" si="110"/>
        <v/>
      </c>
      <c r="H67" s="1" t="str">
        <f t="shared" si="111"/>
        <v/>
      </c>
      <c r="I67" s="1" t="str">
        <f t="shared" si="112"/>
        <v/>
      </c>
      <c r="J67" s="1" t="str">
        <f t="shared" si="113"/>
        <v/>
      </c>
      <c r="K67" s="1" t="str">
        <f t="shared" si="114"/>
        <v/>
      </c>
      <c r="L67" s="1" t="str">
        <f t="shared" si="115"/>
        <v/>
      </c>
      <c r="M67" s="1" t="str">
        <f t="shared" si="116"/>
        <v/>
      </c>
      <c r="N67" s="1" t="str">
        <f t="shared" si="117"/>
        <v/>
      </c>
      <c r="O67" s="1" t="str">
        <f t="shared" si="118"/>
        <v/>
      </c>
      <c r="P67" s="1" t="str">
        <f t="shared" si="119"/>
        <v/>
      </c>
      <c r="Q67" s="1" t="str">
        <f t="shared" si="120"/>
        <v/>
      </c>
      <c r="R67" s="1" t="str">
        <f t="shared" si="121"/>
        <v/>
      </c>
      <c r="S67" s="1" t="str">
        <f t="shared" si="122"/>
        <v/>
      </c>
      <c r="T67" s="1" t="str">
        <f t="shared" si="123"/>
        <v/>
      </c>
      <c r="U67" s="1" t="str">
        <f t="shared" si="124"/>
        <v/>
      </c>
      <c r="V67" s="1" t="str">
        <f t="shared" si="125"/>
        <v/>
      </c>
      <c r="W67" s="1" t="str">
        <f t="shared" si="126"/>
        <v/>
      </c>
      <c r="X67" s="1" t="str">
        <f t="shared" si="127"/>
        <v>Table 1041: load characteristics (Coincidence Factor),</v>
      </c>
      <c r="Y67" s="1" t="str">
        <f t="shared" si="128"/>
        <v/>
      </c>
      <c r="Z67" s="1" t="str">
        <f t="shared" si="129"/>
        <v/>
      </c>
      <c r="AA67" s="1" t="str">
        <f t="shared" si="130"/>
        <v/>
      </c>
      <c r="AB67" s="1" t="str">
        <f t="shared" si="131"/>
        <v/>
      </c>
      <c r="AC67" s="1" t="str">
        <f t="shared" si="132"/>
        <v/>
      </c>
      <c r="AD67" s="1" t="str">
        <f t="shared" si="133"/>
        <v/>
      </c>
      <c r="AE67" s="1" t="str">
        <f t="shared" si="134"/>
        <v/>
      </c>
      <c r="AF67" s="1" t="str">
        <f t="shared" si="135"/>
        <v/>
      </c>
      <c r="AG67" s="1" t="str">
        <f t="shared" si="136"/>
        <v/>
      </c>
      <c r="AH67" s="1" t="str">
        <f t="shared" si="137"/>
        <v/>
      </c>
      <c r="AI67" s="1" t="str">
        <f t="shared" si="138"/>
        <v/>
      </c>
      <c r="AJ67" s="1" t="str">
        <f t="shared" si="139"/>
        <v/>
      </c>
      <c r="AK67" s="1" t="str">
        <f t="shared" si="140"/>
        <v/>
      </c>
      <c r="AL67" s="1" t="str">
        <f t="shared" si="141"/>
        <v/>
      </c>
      <c r="AM67" s="1" t="str">
        <f t="shared" si="142"/>
        <v/>
      </c>
      <c r="AN67" s="1" t="str">
        <f t="shared" si="143"/>
        <v>Table 1053: volumes and mpans etc forecast,</v>
      </c>
      <c r="AO67" s="1" t="str">
        <f t="shared" si="144"/>
        <v/>
      </c>
      <c r="AP67" s="1" t="str">
        <f t="shared" si="145"/>
        <v/>
      </c>
      <c r="AQ67" s="1" t="str">
        <f t="shared" si="146"/>
        <v>Table 1076: allowed revenue,</v>
      </c>
      <c r="AU67" s="1" t="str">
        <f t="shared" si="147"/>
        <v>Changes due to issue of Model version with DCP130,Table 1041: load characteristics (Coincidence Factor),Table 1053: volumes and mpans etc forecast,</v>
      </c>
      <c r="AV67" s="1" t="str">
        <f t="shared" si="148"/>
        <v>Table 1076: allowed revenue,</v>
      </c>
      <c r="AW67" s="1" t="str">
        <f t="shared" si="149"/>
        <v>Gone up mainly due to Changes due to issue of Model version with DCP130,Table 1041: load characteristics (Coincidence Factor),Table 1053: volumes and mpans etc forecast,</v>
      </c>
      <c r="AX67" s="1" t="str">
        <f t="shared" si="150"/>
        <v>Gone down mainly due to Table 1076: allowed revenue,</v>
      </c>
      <c r="AY67" s="1" t="str">
        <f t="shared" si="151"/>
        <v>Gone up mainly due to Changes due to issue of Model version with DCP130,Table 1041: load characteristics (Coincidence Factor),Table 1053: volumes and mpans etc forecast,</v>
      </c>
      <c r="AZ67" s="1" t="str">
        <f t="shared" si="152"/>
        <v>Gone down mainly due to Table 1076: allowed revenue,</v>
      </c>
    </row>
    <row r="68" spans="2:52" x14ac:dyDescent="0.25">
      <c r="B68" s="1" t="str">
        <f t="shared" si="106"/>
        <v>NHH UMS category D</v>
      </c>
      <c r="D68" s="1" t="str">
        <f t="shared" si="107"/>
        <v/>
      </c>
      <c r="E68" s="1" t="str">
        <f t="shared" si="108"/>
        <v>Changes due to issue of Model version with DCP130,</v>
      </c>
      <c r="F68" s="1" t="str">
        <f t="shared" si="109"/>
        <v/>
      </c>
      <c r="G68" s="1" t="str">
        <f t="shared" si="110"/>
        <v/>
      </c>
      <c r="H68" s="1" t="str">
        <f t="shared" si="111"/>
        <v/>
      </c>
      <c r="I68" s="1" t="str">
        <f t="shared" si="112"/>
        <v/>
      </c>
      <c r="J68" s="1" t="str">
        <f t="shared" si="113"/>
        <v/>
      </c>
      <c r="K68" s="1" t="str">
        <f t="shared" si="114"/>
        <v/>
      </c>
      <c r="L68" s="1" t="str">
        <f t="shared" si="115"/>
        <v/>
      </c>
      <c r="M68" s="1" t="str">
        <f t="shared" si="116"/>
        <v/>
      </c>
      <c r="N68" s="1" t="str">
        <f t="shared" si="117"/>
        <v/>
      </c>
      <c r="O68" s="1" t="str">
        <f t="shared" si="118"/>
        <v/>
      </c>
      <c r="P68" s="1" t="str">
        <f t="shared" si="119"/>
        <v/>
      </c>
      <c r="Q68" s="1" t="str">
        <f t="shared" si="120"/>
        <v/>
      </c>
      <c r="R68" s="1" t="str">
        <f t="shared" si="121"/>
        <v/>
      </c>
      <c r="S68" s="1" t="str">
        <f t="shared" si="122"/>
        <v/>
      </c>
      <c r="T68" s="1" t="str">
        <f t="shared" si="123"/>
        <v/>
      </c>
      <c r="U68" s="1" t="str">
        <f t="shared" si="124"/>
        <v/>
      </c>
      <c r="V68" s="1" t="str">
        <f t="shared" si="125"/>
        <v/>
      </c>
      <c r="W68" s="1" t="str">
        <f t="shared" si="126"/>
        <v/>
      </c>
      <c r="X68" s="1" t="str">
        <f t="shared" si="127"/>
        <v/>
      </c>
      <c r="Y68" s="1" t="str">
        <f t="shared" si="128"/>
        <v/>
      </c>
      <c r="Z68" s="1" t="str">
        <f t="shared" si="129"/>
        <v/>
      </c>
      <c r="AA68" s="1" t="str">
        <f t="shared" si="130"/>
        <v/>
      </c>
      <c r="AB68" s="1" t="str">
        <f t="shared" si="131"/>
        <v/>
      </c>
      <c r="AC68" s="1" t="str">
        <f t="shared" si="132"/>
        <v/>
      </c>
      <c r="AD68" s="1" t="str">
        <f t="shared" si="133"/>
        <v/>
      </c>
      <c r="AE68" s="1" t="str">
        <f t="shared" si="134"/>
        <v/>
      </c>
      <c r="AF68" s="1" t="str">
        <f t="shared" si="135"/>
        <v/>
      </c>
      <c r="AG68" s="1" t="str">
        <f t="shared" si="136"/>
        <v/>
      </c>
      <c r="AH68" s="1" t="str">
        <f t="shared" si="137"/>
        <v/>
      </c>
      <c r="AI68" s="1" t="str">
        <f t="shared" si="138"/>
        <v/>
      </c>
      <c r="AJ68" s="1" t="str">
        <f t="shared" si="139"/>
        <v/>
      </c>
      <c r="AK68" s="1" t="str">
        <f t="shared" si="140"/>
        <v/>
      </c>
      <c r="AL68" s="1" t="str">
        <f t="shared" si="141"/>
        <v/>
      </c>
      <c r="AM68" s="1" t="str">
        <f t="shared" si="142"/>
        <v/>
      </c>
      <c r="AN68" s="1" t="str">
        <f t="shared" si="143"/>
        <v/>
      </c>
      <c r="AO68" s="1" t="str">
        <f t="shared" si="144"/>
        <v/>
      </c>
      <c r="AP68" s="1" t="str">
        <f t="shared" si="145"/>
        <v/>
      </c>
      <c r="AQ68" s="1" t="str">
        <f t="shared" si="146"/>
        <v/>
      </c>
      <c r="AU68" s="1" t="str">
        <f t="shared" si="147"/>
        <v/>
      </c>
      <c r="AV68" s="1" t="str">
        <f t="shared" si="148"/>
        <v>Changes due to issue of Model version with DCP130,</v>
      </c>
      <c r="AW68" s="1" t="str">
        <f t="shared" si="149"/>
        <v>No factors contributing to greater than 2% upward change.</v>
      </c>
      <c r="AX68" s="1" t="str">
        <f t="shared" si="150"/>
        <v>Gone down mainly due to Changes due to issue of Model version with DCP130,</v>
      </c>
      <c r="AY68" s="1" t="str">
        <f t="shared" si="151"/>
        <v xml:space="preserve">Gone up mainly due to </v>
      </c>
      <c r="AZ68" s="1" t="str">
        <f t="shared" si="152"/>
        <v>Gone down mainly due to Changes due to issue of Model version with DCP130,</v>
      </c>
    </row>
    <row r="69" spans="2:52" x14ac:dyDescent="0.25">
      <c r="B69" s="1" t="str">
        <f t="shared" si="106"/>
        <v>LV UMS (Pseudo HH Metered)</v>
      </c>
      <c r="D69" s="1" t="str">
        <f t="shared" si="107"/>
        <v/>
      </c>
      <c r="E69" s="1" t="str">
        <f t="shared" si="108"/>
        <v/>
      </c>
      <c r="F69" s="1" t="str">
        <f t="shared" si="109"/>
        <v/>
      </c>
      <c r="G69" s="1" t="str">
        <f t="shared" si="110"/>
        <v/>
      </c>
      <c r="H69" s="1" t="str">
        <f t="shared" si="111"/>
        <v/>
      </c>
      <c r="I69" s="1" t="str">
        <f t="shared" si="112"/>
        <v/>
      </c>
      <c r="J69" s="1" t="str">
        <f t="shared" si="113"/>
        <v/>
      </c>
      <c r="K69" s="1" t="str">
        <f t="shared" si="114"/>
        <v/>
      </c>
      <c r="L69" s="1" t="str">
        <f t="shared" si="115"/>
        <v/>
      </c>
      <c r="M69" s="1" t="str">
        <f t="shared" si="116"/>
        <v/>
      </c>
      <c r="N69" s="1" t="str">
        <f t="shared" si="117"/>
        <v/>
      </c>
      <c r="O69" s="1" t="str">
        <f t="shared" si="118"/>
        <v/>
      </c>
      <c r="P69" s="1" t="str">
        <f t="shared" si="119"/>
        <v/>
      </c>
      <c r="Q69" s="1" t="str">
        <f t="shared" si="120"/>
        <v/>
      </c>
      <c r="R69" s="1" t="str">
        <f t="shared" si="121"/>
        <v/>
      </c>
      <c r="S69" s="1" t="str">
        <f t="shared" si="122"/>
        <v/>
      </c>
      <c r="T69" s="1" t="str">
        <f t="shared" si="123"/>
        <v/>
      </c>
      <c r="U69" s="1" t="str">
        <f t="shared" si="124"/>
        <v/>
      </c>
      <c r="V69" s="1" t="str">
        <f t="shared" si="125"/>
        <v/>
      </c>
      <c r="W69" s="1" t="str">
        <f t="shared" si="126"/>
        <v/>
      </c>
      <c r="X69" s="1" t="str">
        <f t="shared" si="127"/>
        <v/>
      </c>
      <c r="Y69" s="1" t="str">
        <f t="shared" si="128"/>
        <v/>
      </c>
      <c r="Z69" s="1" t="str">
        <f t="shared" si="129"/>
        <v/>
      </c>
      <c r="AA69" s="1" t="str">
        <f t="shared" si="130"/>
        <v/>
      </c>
      <c r="AB69" s="1" t="str">
        <f t="shared" si="131"/>
        <v/>
      </c>
      <c r="AC69" s="1" t="str">
        <f t="shared" si="132"/>
        <v/>
      </c>
      <c r="AD69" s="1" t="str">
        <f t="shared" si="133"/>
        <v/>
      </c>
      <c r="AE69" s="1" t="str">
        <f t="shared" si="134"/>
        <v/>
      </c>
      <c r="AF69" s="1" t="str">
        <f t="shared" si="135"/>
        <v/>
      </c>
      <c r="AG69" s="1" t="str">
        <f t="shared" si="136"/>
        <v/>
      </c>
      <c r="AH69" s="1" t="str">
        <f t="shared" si="137"/>
        <v/>
      </c>
      <c r="AI69" s="1" t="str">
        <f t="shared" si="138"/>
        <v/>
      </c>
      <c r="AJ69" s="1" t="str">
        <f t="shared" si="139"/>
        <v/>
      </c>
      <c r="AK69" s="1" t="str">
        <f t="shared" si="140"/>
        <v/>
      </c>
      <c r="AL69" s="1" t="str">
        <f t="shared" si="141"/>
        <v/>
      </c>
      <c r="AM69" s="1" t="str">
        <f t="shared" si="142"/>
        <v/>
      </c>
      <c r="AN69" s="1" t="str">
        <f t="shared" si="143"/>
        <v>Table 1053: volumes and mpans etc forecast,</v>
      </c>
      <c r="AO69" s="1" t="str">
        <f t="shared" si="144"/>
        <v/>
      </c>
      <c r="AP69" s="1" t="str">
        <f t="shared" si="145"/>
        <v/>
      </c>
      <c r="AQ69" s="1" t="str">
        <f t="shared" si="146"/>
        <v>Table 1076: allowed revenue,</v>
      </c>
      <c r="AU69" s="1" t="str">
        <f t="shared" si="147"/>
        <v>Table 1053: volumes and mpans etc forecast,</v>
      </c>
      <c r="AV69" s="1" t="str">
        <f t="shared" si="148"/>
        <v>Table 1076: allowed revenue,</v>
      </c>
      <c r="AW69" s="1" t="str">
        <f t="shared" si="149"/>
        <v>Gone up mainly due to Table 1053: volumes and mpans etc forecast,</v>
      </c>
      <c r="AX69" s="1" t="str">
        <f t="shared" si="150"/>
        <v>Gone down mainly due to Table 1076: allowed revenue,</v>
      </c>
      <c r="AY69" s="1" t="str">
        <f t="shared" si="151"/>
        <v>Gone up mainly due to Table 1053: volumes and mpans etc forecast,</v>
      </c>
      <c r="AZ69" s="1" t="str">
        <f t="shared" si="152"/>
        <v>Gone down mainly due to Table 1076: allowed revenue,</v>
      </c>
    </row>
  </sheetData>
  <mergeCells count="61"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  <mergeCell ref="D4:E4"/>
    <mergeCell ref="D50:E50"/>
    <mergeCell ref="F4:G4"/>
    <mergeCell ref="F50:G50"/>
    <mergeCell ref="D27:E27"/>
    <mergeCell ref="F27:G27"/>
    <mergeCell ref="AL50:AM50"/>
    <mergeCell ref="Z50:AA50"/>
    <mergeCell ref="AB50:AC50"/>
    <mergeCell ref="AD50:AE50"/>
    <mergeCell ref="AF50:AG50"/>
    <mergeCell ref="AH50:AI50"/>
    <mergeCell ref="AJ50:AK50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Z4:AA4"/>
    <mergeCell ref="AB4:AC4"/>
    <mergeCell ref="AD4:AE4"/>
    <mergeCell ref="AF4:AG4"/>
    <mergeCell ref="AH4:AI4"/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selection activeCell="C2" sqref="C2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97</v>
      </c>
    </row>
    <row r="4" spans="1:17" ht="45.75" customHeight="1" x14ac:dyDescent="0.2">
      <c r="B4" s="76" t="s">
        <v>81</v>
      </c>
      <c r="C4" s="77"/>
      <c r="D4" s="77"/>
      <c r="E4" s="77"/>
      <c r="F4" s="77"/>
      <c r="G4" s="77"/>
      <c r="H4" s="77"/>
      <c r="I4" s="77"/>
      <c r="J4" s="77"/>
      <c r="K4" s="77"/>
      <c r="L4" s="78"/>
      <c r="M4" s="79" t="s">
        <v>36</v>
      </c>
      <c r="N4" s="80"/>
      <c r="O4" s="81"/>
      <c r="P4" s="81"/>
      <c r="Q4" s="82"/>
    </row>
    <row r="5" spans="1:17" ht="45.75" customHeight="1" thickBot="1" x14ac:dyDescent="0.25">
      <c r="A5" s="43"/>
      <c r="B5" s="44"/>
      <c r="C5" s="44" t="s">
        <v>37</v>
      </c>
      <c r="D5" s="44" t="s">
        <v>38</v>
      </c>
      <c r="E5" s="44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44" t="s">
        <v>44</v>
      </c>
      <c r="K5" s="44" t="s">
        <v>45</v>
      </c>
      <c r="L5" s="44" t="s">
        <v>46</v>
      </c>
      <c r="M5" s="44" t="s">
        <v>47</v>
      </c>
      <c r="N5" s="44" t="s">
        <v>48</v>
      </c>
      <c r="O5" s="44" t="s">
        <v>49</v>
      </c>
      <c r="P5" s="44" t="s">
        <v>50</v>
      </c>
      <c r="Q5" s="44" t="s">
        <v>51</v>
      </c>
    </row>
    <row r="6" spans="1:17" ht="43.5" thickBot="1" x14ac:dyDescent="0.25">
      <c r="A6" s="43"/>
      <c r="B6" s="45" t="s">
        <v>14</v>
      </c>
      <c r="C6" s="46"/>
      <c r="D6" s="47">
        <f>VLOOKUP($B6,[1]Tariffs!$A$15:$I$42,3,FALSE)</f>
        <v>1</v>
      </c>
      <c r="E6" s="65">
        <f>VLOOKUP($B6,[1]Tariffs!$A$15:$I$42,4,FALSE)</f>
        <v>1.96</v>
      </c>
      <c r="F6" s="65">
        <f>VLOOKUP($B6,[1]Tariffs!$A$15:$I$42,5,FALSE)</f>
        <v>0</v>
      </c>
      <c r="G6" s="65">
        <f>VLOOKUP($B6,[1]Tariffs!$A$15:$I$42,6,FALSE)</f>
        <v>0</v>
      </c>
      <c r="H6" s="65">
        <f>VLOOKUP($B6,[1]Tariffs!$A$15:$I$42,7,FALSE)</f>
        <v>3.98</v>
      </c>
      <c r="I6" s="65">
        <f>VLOOKUP($B6,[1]Tariffs!$A$15:$I$42,8,FALSE)</f>
        <v>0</v>
      </c>
      <c r="J6" s="65">
        <f>VLOOKUP($B6,[1]Tariffs!$A$15:$I$42,9,FALSE)</f>
        <v>0</v>
      </c>
      <c r="K6" s="65">
        <f>I6</f>
        <v>0</v>
      </c>
      <c r="L6" s="60"/>
      <c r="M6" s="63">
        <f>VLOOKUP(B6,[1]Summary!$A$57:$J$150,9,FALSE)</f>
        <v>2.3828966017344899</v>
      </c>
      <c r="N6" s="48">
        <f>VLOOKUP(B6,[2]Summary!$A$55:$I$137,9,FALSE)</f>
        <v>2.3033104706400849</v>
      </c>
      <c r="O6" s="59">
        <f>M6/N6-1</f>
        <v>3.4552932446092699E-2</v>
      </c>
      <c r="P6" s="49">
        <f>VLOOKUP(B6,[1]Summary!$A$57:$J$150,10,FALSE)</f>
        <v>81.855325371307472</v>
      </c>
      <c r="Q6" s="64" t="str">
        <f>'Detailed Breakdown'!AW52&amp;" and "&amp;'Detailed Breakdown'!AX52</f>
        <v>Gone up mainly due to Table 1041: load characteristics (Coincidence Factor),Table 1053: volumes and mpans etc forecast, and Gone down mainly due to Table 1076: allowed revenue,</v>
      </c>
    </row>
    <row r="7" spans="1:17" ht="29.25" thickBot="1" x14ac:dyDescent="0.25">
      <c r="A7" s="43"/>
      <c r="B7" s="50" t="s">
        <v>15</v>
      </c>
      <c r="C7" s="51"/>
      <c r="D7" s="52">
        <f>VLOOKUP($B7,[1]Tariffs!$A$15:$I$42,3,FALSE)</f>
        <v>2</v>
      </c>
      <c r="E7" s="57">
        <f>VLOOKUP($B7,[1]Tariffs!$A$15:$I$42,4,FALSE)</f>
        <v>2.286</v>
      </c>
      <c r="F7" s="57">
        <f>VLOOKUP($B7,[1]Tariffs!$A$15:$I$42,5,FALSE)</f>
        <v>5.3999999999999999E-2</v>
      </c>
      <c r="G7" s="57">
        <f>VLOOKUP($B7,[1]Tariffs!$A$15:$I$42,6,FALSE)</f>
        <v>0</v>
      </c>
      <c r="H7" s="57">
        <f>VLOOKUP($B7,[1]Tariffs!$A$15:$I$42,7,FALSE)</f>
        <v>3.98</v>
      </c>
      <c r="I7" s="57">
        <f>VLOOKUP($B7,[1]Tariffs!$A$15:$I$42,8,FALSE)</f>
        <v>0</v>
      </c>
      <c r="J7" s="57">
        <f>VLOOKUP($B7,[1]Tariffs!$A$15:$I$42,9,FALSE)</f>
        <v>0</v>
      </c>
      <c r="K7" s="53">
        <f>I7</f>
        <v>0</v>
      </c>
      <c r="L7" s="61"/>
      <c r="M7" s="54">
        <f>VLOOKUP(B7,[1]Summary!$A$57:$J$150,9,FALSE)</f>
        <v>1.8718824327586754</v>
      </c>
      <c r="N7" s="48">
        <f>VLOOKUP(B7,[2]Summary!$A$55:$I$137,9,FALSE)</f>
        <v>1.899993991016625</v>
      </c>
      <c r="O7" s="55">
        <f>M7/N7-1</f>
        <v>-1.4795603770782484E-2</v>
      </c>
      <c r="P7" s="56">
        <f>VLOOKUP(B7,[1]Summary!$A$57:$J$150,10,FALSE)</f>
        <v>87.342074095455956</v>
      </c>
      <c r="Q7" s="64" t="str">
        <f>'Detailed Breakdown'!AW53&amp;" and "&amp;'Detailed Breakdown'!AX53</f>
        <v>Gone up mainly due to Table 1041: load characteristics (Load Factor), and Gone down mainly due to Table 1076: allowed revenue,</v>
      </c>
    </row>
    <row r="8" spans="1:17" ht="43.5" thickBot="1" x14ac:dyDescent="0.25">
      <c r="A8" s="43"/>
      <c r="B8" s="50" t="s">
        <v>16</v>
      </c>
      <c r="C8" s="51"/>
      <c r="D8" s="52">
        <f>VLOOKUP($B8,[1]Tariffs!$A$15:$I$42,3,FALSE)</f>
        <v>2</v>
      </c>
      <c r="E8" s="57">
        <f>VLOOKUP($B8,[1]Tariffs!$A$15:$I$42,4,FALSE)</f>
        <v>0.437</v>
      </c>
      <c r="F8" s="57">
        <f>VLOOKUP($B8,[1]Tariffs!$A$15:$I$42,5,FALSE)</f>
        <v>0</v>
      </c>
      <c r="G8" s="57">
        <f>VLOOKUP($B8,[1]Tariffs!$A$15:$I$42,6,FALSE)</f>
        <v>0</v>
      </c>
      <c r="H8" s="57">
        <f>VLOOKUP($B8,[1]Tariffs!$A$15:$I$42,7,FALSE)</f>
        <v>0</v>
      </c>
      <c r="I8" s="57">
        <f>VLOOKUP($B8,[1]Tariffs!$A$15:$I$42,8,FALSE)</f>
        <v>0</v>
      </c>
      <c r="J8" s="57">
        <f>VLOOKUP($B8,[1]Tariffs!$A$15:$I$42,9,FALSE)</f>
        <v>0</v>
      </c>
      <c r="K8" s="53">
        <f t="shared" ref="K8:K33" si="0">I8</f>
        <v>0</v>
      </c>
      <c r="L8" s="61"/>
      <c r="M8" s="54">
        <f>VLOOKUP(B8,[1]Summary!$A$57:$J$150,9,FALSE)</f>
        <v>0.43699999999999994</v>
      </c>
      <c r="N8" s="48">
        <f>VLOOKUP(B8,[2]Summary!$A$55:$I$137,9,FALSE)</f>
        <v>0.41800000000000004</v>
      </c>
      <c r="O8" s="55">
        <f t="shared" ref="O8:O33" si="1">M8/N8-1</f>
        <v>4.5454545454545192E-2</v>
      </c>
      <c r="P8" s="56" t="str">
        <f>VLOOKUP(B8,[1]Summary!$A$57:$J$150,10,FALSE)</f>
        <v/>
      </c>
      <c r="Q8" s="64" t="str">
        <f>'Detailed Breakdown'!AW54&amp;" and "&amp;'Detailed Breakdown'!AX54</f>
        <v>Gone up mainly due to Table 1061/1062: TPR data,Table 1053: volumes and mpans etc forecast, and Gone down mainly due to Table 1069: Peaking probabailities,Table 1076: allowed revenue,</v>
      </c>
    </row>
    <row r="9" spans="1:17" ht="57.75" thickBot="1" x14ac:dyDescent="0.25">
      <c r="A9" s="43"/>
      <c r="B9" s="50" t="s">
        <v>17</v>
      </c>
      <c r="C9" s="51"/>
      <c r="D9" s="52">
        <f>VLOOKUP($B9,[1]Tariffs!$A$15:$I$42,3,FALSE)</f>
        <v>3</v>
      </c>
      <c r="E9" s="57">
        <f>VLOOKUP($B9,[1]Tariffs!$A$15:$I$42,4,FALSE)</f>
        <v>1.526</v>
      </c>
      <c r="F9" s="57">
        <f>VLOOKUP($B9,[1]Tariffs!$A$15:$I$42,5,FALSE)</f>
        <v>0</v>
      </c>
      <c r="G9" s="57">
        <f>VLOOKUP($B9,[1]Tariffs!$A$15:$I$42,6,FALSE)</f>
        <v>0</v>
      </c>
      <c r="H9" s="57">
        <f>VLOOKUP($B9,[1]Tariffs!$A$15:$I$42,7,FALSE)</f>
        <v>5.38</v>
      </c>
      <c r="I9" s="57">
        <f>VLOOKUP($B9,[1]Tariffs!$A$15:$I$42,8,FALSE)</f>
        <v>0</v>
      </c>
      <c r="J9" s="57">
        <f>VLOOKUP($B9,[1]Tariffs!$A$15:$I$42,9,FALSE)</f>
        <v>0</v>
      </c>
      <c r="K9" s="53">
        <f t="shared" si="0"/>
        <v>0</v>
      </c>
      <c r="L9" s="61"/>
      <c r="M9" s="54">
        <f>VLOOKUP(B9,[1]Summary!$A$57:$J$150,9,FALSE)</f>
        <v>1.686579024959467</v>
      </c>
      <c r="N9" s="48">
        <f>VLOOKUP(B9,[2]Summary!$A$55:$I$137,9,FALSE)</f>
        <v>1.8384541814347042</v>
      </c>
      <c r="O9" s="55">
        <f t="shared" si="1"/>
        <v>-8.2610248331952407E-2</v>
      </c>
      <c r="P9" s="56">
        <f>VLOOKUP(B9,[1]Summary!$A$57:$J$150,10,FALSE)</f>
        <v>206.24955420852123</v>
      </c>
      <c r="Q9" s="64" t="str">
        <f>'Detailed Breakdown'!AW55&amp;" and "&amp;'Detailed Breakdown'!AX55</f>
        <v>Gone up mainly due to Table 1053: volumes and mpans etc forecast, and Gone down mainly due to Table 1041: load characteristics (Load Factor),Table 1041: load characteristics (Coincidence Factor),Table 1076: allowed revenue,</v>
      </c>
    </row>
    <row r="10" spans="1:17" ht="57.75" thickBot="1" x14ac:dyDescent="0.25">
      <c r="A10" s="43"/>
      <c r="B10" s="50" t="s">
        <v>18</v>
      </c>
      <c r="C10" s="51"/>
      <c r="D10" s="52">
        <f>VLOOKUP($B10,[1]Tariffs!$A$15:$I$42,3,FALSE)</f>
        <v>4</v>
      </c>
      <c r="E10" s="57">
        <f>VLOOKUP($B10,[1]Tariffs!$A$15:$I$42,4,FALSE)</f>
        <v>1.6379999999999999</v>
      </c>
      <c r="F10" s="57">
        <f>VLOOKUP($B10,[1]Tariffs!$A$15:$I$42,5,FALSE)</f>
        <v>4.2999999999999997E-2</v>
      </c>
      <c r="G10" s="57">
        <f>VLOOKUP($B10,[1]Tariffs!$A$15:$I$42,6,FALSE)</f>
        <v>0</v>
      </c>
      <c r="H10" s="57">
        <f>VLOOKUP($B10,[1]Tariffs!$A$15:$I$42,7,FALSE)</f>
        <v>5.38</v>
      </c>
      <c r="I10" s="57">
        <f>VLOOKUP($B10,[1]Tariffs!$A$15:$I$42,8,FALSE)</f>
        <v>0</v>
      </c>
      <c r="J10" s="57">
        <f>VLOOKUP($B10,[1]Tariffs!$A$15:$I$42,9,FALSE)</f>
        <v>0</v>
      </c>
      <c r="K10" s="53">
        <f t="shared" si="0"/>
        <v>0</v>
      </c>
      <c r="L10" s="61"/>
      <c r="M10" s="54">
        <f>VLOOKUP(B10,[1]Summary!$A$57:$J$150,9,FALSE)</f>
        <v>1.3832078051574528</v>
      </c>
      <c r="N10" s="48">
        <f>VLOOKUP(B10,[2]Summary!$A$55:$I$137,9,FALSE)</f>
        <v>1.4834095465368509</v>
      </c>
      <c r="O10" s="55">
        <f t="shared" si="1"/>
        <v>-6.7548265152619358E-2</v>
      </c>
      <c r="P10" s="56">
        <f>VLOOKUP(B10,[1]Summary!$A$57:$J$150,10,FALSE)</f>
        <v>362.67821198723169</v>
      </c>
      <c r="Q10" s="64" t="str">
        <f>'Detailed Breakdown'!AW56&amp;" and "&amp;'Detailed Breakdown'!AX56</f>
        <v>No factors contributing to greater than 2% upward change. and Gone down mainly due to Table 1041: load characteristics (Load Factor),Table 1041: load characteristics (Coincidence Factor),Table 1076: allowed revenue,</v>
      </c>
    </row>
    <row r="11" spans="1:17" ht="43.5" thickBot="1" x14ac:dyDescent="0.25">
      <c r="A11" s="43"/>
      <c r="B11" s="50" t="s">
        <v>19</v>
      </c>
      <c r="C11" s="51"/>
      <c r="D11" s="52">
        <f>VLOOKUP($B11,[1]Tariffs!$A$15:$I$42,3,FALSE)</f>
        <v>4</v>
      </c>
      <c r="E11" s="57">
        <f>VLOOKUP($B11,[1]Tariffs!$A$15:$I$42,4,FALSE)</f>
        <v>0.25800000000000001</v>
      </c>
      <c r="F11" s="57">
        <f>VLOOKUP($B11,[1]Tariffs!$A$15:$I$42,5,FALSE)</f>
        <v>0</v>
      </c>
      <c r="G11" s="57">
        <f>VLOOKUP($B11,[1]Tariffs!$A$15:$I$42,6,FALSE)</f>
        <v>0</v>
      </c>
      <c r="H11" s="57">
        <f>VLOOKUP($B11,[1]Tariffs!$A$15:$I$42,7,FALSE)</f>
        <v>0</v>
      </c>
      <c r="I11" s="57">
        <f>VLOOKUP($B11,[1]Tariffs!$A$15:$I$42,8,FALSE)</f>
        <v>0</v>
      </c>
      <c r="J11" s="57">
        <f>VLOOKUP($B11,[1]Tariffs!$A$15:$I$42,9,FALSE)</f>
        <v>0</v>
      </c>
      <c r="K11" s="53">
        <f t="shared" si="0"/>
        <v>0</v>
      </c>
      <c r="L11" s="61"/>
      <c r="M11" s="54">
        <f>VLOOKUP(B11,[1]Summary!$A$57:$J$150,9,FALSE)</f>
        <v>0.25800000000000001</v>
      </c>
      <c r="N11" s="48">
        <f>VLOOKUP(B11,[2]Summary!$A$55:$I$137,9,FALSE)</f>
        <v>0.27700000000000002</v>
      </c>
      <c r="O11" s="55">
        <f t="shared" si="1"/>
        <v>-6.8592057761732939E-2</v>
      </c>
      <c r="P11" s="56" t="str">
        <f>VLOOKUP(B11,[1]Summary!$A$57:$J$150,10,FALSE)</f>
        <v/>
      </c>
      <c r="Q11" s="64" t="str">
        <f>'Detailed Breakdown'!AW57&amp;" and "&amp;'Detailed Breakdown'!AX57</f>
        <v>Gone up mainly due to Table 1053: volumes and mpans etc forecast, and Gone down mainly due to Table 1069: Peaking probabailities,Table 1076: allowed revenue,</v>
      </c>
    </row>
    <row r="12" spans="1:17" ht="43.5" thickBot="1" x14ac:dyDescent="0.25">
      <c r="A12" s="43"/>
      <c r="B12" s="50" t="s">
        <v>20</v>
      </c>
      <c r="C12" s="51"/>
      <c r="D12" s="52" t="str">
        <f>VLOOKUP($B12,[1]Tariffs!$A$15:$I$42,3,FALSE)</f>
        <v>5-8</v>
      </c>
      <c r="E12" s="57">
        <f>VLOOKUP($B12,[1]Tariffs!$A$15:$I$42,4,FALSE)</f>
        <v>1.6839999999999999</v>
      </c>
      <c r="F12" s="57">
        <f>VLOOKUP($B12,[1]Tariffs!$A$15:$I$42,5,FALSE)</f>
        <v>4.1000000000000002E-2</v>
      </c>
      <c r="G12" s="57">
        <f>VLOOKUP($B12,[1]Tariffs!$A$15:$I$42,6,FALSE)</f>
        <v>0</v>
      </c>
      <c r="H12" s="57">
        <f>VLOOKUP($B12,[1]Tariffs!$A$15:$I$42,7,FALSE)</f>
        <v>32.090000000000003</v>
      </c>
      <c r="I12" s="57">
        <f>VLOOKUP($B12,[1]Tariffs!$A$15:$I$42,8,FALSE)</f>
        <v>0</v>
      </c>
      <c r="J12" s="57">
        <f>VLOOKUP($B12,[1]Tariffs!$A$15:$I$42,9,FALSE)</f>
        <v>0</v>
      </c>
      <c r="K12" s="53">
        <f t="shared" si="0"/>
        <v>0</v>
      </c>
      <c r="L12" s="61"/>
      <c r="M12" s="54">
        <f>VLOOKUP(B12,[1]Summary!$A$57:$J$150,9,FALSE)</f>
        <v>1.4454291939008279</v>
      </c>
      <c r="N12" s="48">
        <f>VLOOKUP(B12,[2]Summary!$A$55:$I$137,9,FALSE)</f>
        <v>1.4915909435056318</v>
      </c>
      <c r="O12" s="55">
        <f t="shared" si="1"/>
        <v>-3.0947995364138947E-2</v>
      </c>
      <c r="P12" s="56">
        <f>VLOOKUP(B12,[1]Summary!$A$57:$J$150,10,FALSE)</f>
        <v>1689.3955220191478</v>
      </c>
      <c r="Q12" s="64" t="str">
        <f>'Detailed Breakdown'!AW58&amp;" and "&amp;'Detailed Breakdown'!AX58</f>
        <v>Gone up mainly due to Table 1053: volumes and mpans etc forecast, and Gone down mainly due to Table 1041: load characteristics (Load Factor),Table 1076: allowed revenue,</v>
      </c>
    </row>
    <row r="13" spans="1:17" ht="29.25" thickBot="1" x14ac:dyDescent="0.25">
      <c r="A13" s="43"/>
      <c r="B13" s="50" t="s">
        <v>21</v>
      </c>
      <c r="C13" s="51"/>
      <c r="D13" s="52" t="str">
        <f>VLOOKUP($B13,[1]Tariffs!$A$15:$I$42,3,FALSE)</f>
        <v>5-8</v>
      </c>
      <c r="E13" s="57">
        <f>VLOOKUP($B13,[1]Tariffs!$A$15:$I$42,4,FALSE)</f>
        <v>1.726</v>
      </c>
      <c r="F13" s="57">
        <f>VLOOKUP($B13,[1]Tariffs!$A$15:$I$42,5,FALSE)</f>
        <v>0.04</v>
      </c>
      <c r="G13" s="57">
        <f>VLOOKUP($B13,[1]Tariffs!$A$15:$I$42,6,FALSE)</f>
        <v>0</v>
      </c>
      <c r="H13" s="57">
        <f>VLOOKUP($B13,[1]Tariffs!$A$15:$I$42,7,FALSE)</f>
        <v>10.18</v>
      </c>
      <c r="I13" s="57">
        <f>VLOOKUP($B13,[1]Tariffs!$A$15:$I$42,8,FALSE)</f>
        <v>0</v>
      </c>
      <c r="J13" s="57">
        <f>VLOOKUP($B13,[1]Tariffs!$A$15:$I$42,9,FALSE)</f>
        <v>0</v>
      </c>
      <c r="K13" s="53">
        <f t="shared" si="0"/>
        <v>0</v>
      </c>
      <c r="L13" s="61"/>
      <c r="M13" s="54">
        <f>VLOOKUP(B13,[1]Summary!$A$57:$J$150,9,FALSE)</f>
        <v>1.1740092475254307</v>
      </c>
      <c r="N13" s="48" t="str">
        <f>VLOOKUP(B13,[2]Summary!$A$55:$I$137,9,FALSE)</f>
        <v/>
      </c>
      <c r="O13" s="55" t="e">
        <f t="shared" si="1"/>
        <v>#VALUE!</v>
      </c>
      <c r="P13" s="56" t="str">
        <f>VLOOKUP(B13,[1]Summary!$A$57:$J$150,10,FALSE)</f>
        <v/>
      </c>
      <c r="Q13" s="64" t="str">
        <f>'Detailed Breakdown'!AW59&amp;" and "&amp;'Detailed Breakdown'!AX59</f>
        <v>No factors contributing to greater than 2% upward change. and Gone down mainly due to Table 1076: allowed revenue,</v>
      </c>
    </row>
    <row r="14" spans="1:17" ht="43.5" thickBot="1" x14ac:dyDescent="0.25">
      <c r="A14" s="43"/>
      <c r="B14" s="50" t="s">
        <v>22</v>
      </c>
      <c r="C14" s="51"/>
      <c r="D14" s="52" t="str">
        <f>VLOOKUP($B14,[1]Tariffs!$A$15:$I$42,3,FALSE)</f>
        <v>5-8</v>
      </c>
      <c r="E14" s="57">
        <f>VLOOKUP($B14,[1]Tariffs!$A$15:$I$42,4,FALSE)</f>
        <v>0.94299999999999995</v>
      </c>
      <c r="F14" s="57">
        <f>VLOOKUP($B14,[1]Tariffs!$A$15:$I$42,5,FALSE)</f>
        <v>1.2E-2</v>
      </c>
      <c r="G14" s="57">
        <f>VLOOKUP($B14,[1]Tariffs!$A$15:$I$42,6,FALSE)</f>
        <v>0</v>
      </c>
      <c r="H14" s="57">
        <f>VLOOKUP($B14,[1]Tariffs!$A$15:$I$42,7,FALSE)</f>
        <v>304.05</v>
      </c>
      <c r="I14" s="57">
        <f>VLOOKUP($B14,[1]Tariffs!$A$15:$I$42,8,FALSE)</f>
        <v>0</v>
      </c>
      <c r="J14" s="57">
        <f>VLOOKUP($B14,[1]Tariffs!$A$15:$I$42,9,FALSE)</f>
        <v>0</v>
      </c>
      <c r="K14" s="53">
        <f t="shared" si="0"/>
        <v>0</v>
      </c>
      <c r="L14" s="61"/>
      <c r="M14" s="54">
        <f>VLOOKUP(B14,[1]Summary!$A$57:$J$150,9,FALSE)</f>
        <v>1.3876069923418701</v>
      </c>
      <c r="N14" s="48">
        <f>VLOOKUP(B14,[2]Summary!$A$55:$I$137,9,FALSE)</f>
        <v>1.4541787291706918</v>
      </c>
      <c r="O14" s="55">
        <f t="shared" si="1"/>
        <v>-4.5779611194551761E-2</v>
      </c>
      <c r="P14" s="56">
        <f>VLOOKUP(B14,[1]Summary!$A$57:$J$150,10,FALSE)</f>
        <v>2368.2041420693863</v>
      </c>
      <c r="Q14" s="64" t="str">
        <f>'Detailed Breakdown'!AW60&amp;" and "&amp;'Detailed Breakdown'!AX60</f>
        <v>Gone up mainly due to Table 1041: load characteristics (Load Factor),Table 1053: volumes and mpans etc forecast, and Gone down mainly due to Table 1076: allowed revenue,</v>
      </c>
    </row>
    <row r="15" spans="1:17" ht="43.5" thickBot="1" x14ac:dyDescent="0.25">
      <c r="A15" s="43"/>
      <c r="B15" s="50" t="s">
        <v>23</v>
      </c>
      <c r="C15" s="51"/>
      <c r="D15" s="52">
        <f>VLOOKUP($B15,[1]Tariffs!$A$15:$I$42,3,FALSE)</f>
        <v>0</v>
      </c>
      <c r="E15" s="57">
        <f>VLOOKUP($B15,[1]Tariffs!$A$15:$I$42,4,FALSE)</f>
        <v>8.0259999999999998</v>
      </c>
      <c r="F15" s="57">
        <f>VLOOKUP($B15,[1]Tariffs!$A$15:$I$42,5,FALSE)</f>
        <v>0.51600000000000001</v>
      </c>
      <c r="G15" s="57">
        <f>VLOOKUP($B15,[1]Tariffs!$A$15:$I$42,6,FALSE)</f>
        <v>3.1E-2</v>
      </c>
      <c r="H15" s="57">
        <f>VLOOKUP($B15,[1]Tariffs!$A$15:$I$42,7,FALSE)</f>
        <v>10.18</v>
      </c>
      <c r="I15" s="57">
        <f>VLOOKUP($B15,[1]Tariffs!$A$15:$I$42,8,FALSE)</f>
        <v>2.3199999999999998</v>
      </c>
      <c r="J15" s="57">
        <f>VLOOKUP($B15,[1]Tariffs!$A$15:$I$42,9,FALSE)</f>
        <v>0.30199999999999999</v>
      </c>
      <c r="K15" s="53">
        <f t="shared" si="0"/>
        <v>2.3199999999999998</v>
      </c>
      <c r="L15" s="62"/>
      <c r="M15" s="54">
        <f>VLOOKUP(B15,[1]Summary!$A$57:$J$150,9,FALSE)</f>
        <v>1.592718672390784</v>
      </c>
      <c r="N15" s="48">
        <f>VLOOKUP(B15,[2]Summary!$A$55:$I$137,9,FALSE)</f>
        <v>1.6098183629353733</v>
      </c>
      <c r="O15" s="55">
        <f t="shared" si="1"/>
        <v>-1.0622124171455805E-2</v>
      </c>
      <c r="P15" s="56">
        <f>VLOOKUP(B15,[1]Summary!$A$57:$J$150,10,FALSE)</f>
        <v>6032.6621484067755</v>
      </c>
      <c r="Q15" s="64" t="str">
        <f>'Detailed Breakdown'!AW61&amp;" and "&amp;'Detailed Breakdown'!AX61</f>
        <v>Gone up mainly due to Table 1053: volumes and mpans etc forecast, and Gone down mainly due to Table 1076: allowed revenue,</v>
      </c>
    </row>
    <row r="16" spans="1:17" ht="43.5" thickBot="1" x14ac:dyDescent="0.25">
      <c r="A16" s="43"/>
      <c r="B16" s="50" t="s">
        <v>24</v>
      </c>
      <c r="C16" s="51"/>
      <c r="D16" s="52">
        <f>VLOOKUP($B16,[1]Tariffs!$A$15:$I$42,3,FALSE)</f>
        <v>0</v>
      </c>
      <c r="E16" s="57">
        <f>VLOOKUP($B16,[1]Tariffs!$A$15:$I$42,4,FALSE)</f>
        <v>6.7039999999999997</v>
      </c>
      <c r="F16" s="57">
        <f>VLOOKUP($B16,[1]Tariffs!$A$15:$I$42,5,FALSE)</f>
        <v>0.38400000000000001</v>
      </c>
      <c r="G16" s="57">
        <f>VLOOKUP($B16,[1]Tariffs!$A$15:$I$42,6,FALSE)</f>
        <v>2.1000000000000001E-2</v>
      </c>
      <c r="H16" s="57">
        <f>VLOOKUP($B16,[1]Tariffs!$A$15:$I$42,7,FALSE)</f>
        <v>10.18</v>
      </c>
      <c r="I16" s="57">
        <f>VLOOKUP($B16,[1]Tariffs!$A$15:$I$42,8,FALSE)</f>
        <v>3.12</v>
      </c>
      <c r="J16" s="57">
        <f>VLOOKUP($B16,[1]Tariffs!$A$15:$I$42,9,FALSE)</f>
        <v>0.24299999999999999</v>
      </c>
      <c r="K16" s="53">
        <f t="shared" si="0"/>
        <v>3.12</v>
      </c>
      <c r="L16" s="62"/>
      <c r="M16" s="54">
        <f>VLOOKUP(B16,[1]Summary!$A$57:$J$150,9,FALSE)</f>
        <v>1.9298553822126978</v>
      </c>
      <c r="N16" s="48">
        <f>VLOOKUP(B16,[2]Summary!$A$55:$I$137,9,FALSE)</f>
        <v>2.94847613014558</v>
      </c>
      <c r="O16" s="55">
        <f t="shared" si="1"/>
        <v>-0.34547362873939502</v>
      </c>
      <c r="P16" s="56">
        <f>VLOOKUP(B16,[1]Summary!$A$57:$J$150,10,FALSE)</f>
        <v>12061.640559684289</v>
      </c>
      <c r="Q16" s="64" t="str">
        <f>'Detailed Breakdown'!AW62&amp;" and "&amp;'Detailed Breakdown'!AX62</f>
        <v>Gone up mainly due to Table 1053: volumes and mpans etc forecast, and Gone down mainly due to Table 1076: allowed revenue,</v>
      </c>
    </row>
    <row r="17" spans="1:17" ht="43.5" thickBot="1" x14ac:dyDescent="0.25">
      <c r="A17" s="43"/>
      <c r="B17" s="50" t="s">
        <v>25</v>
      </c>
      <c r="C17" s="51"/>
      <c r="D17" s="52">
        <f>VLOOKUP($B17,[1]Tariffs!$A$15:$I$42,3,FALSE)</f>
        <v>0</v>
      </c>
      <c r="E17" s="57">
        <f>VLOOKUP($B17,[1]Tariffs!$A$15:$I$42,4,FALSE)</f>
        <v>4.6360000000000001</v>
      </c>
      <c r="F17" s="57">
        <f>VLOOKUP($B17,[1]Tariffs!$A$15:$I$42,5,FALSE)</f>
        <v>0.20399999999999999</v>
      </c>
      <c r="G17" s="57">
        <f>VLOOKUP($B17,[1]Tariffs!$A$15:$I$42,6,FALSE)</f>
        <v>8.9999999999999993E-3</v>
      </c>
      <c r="H17" s="57">
        <f>VLOOKUP($B17,[1]Tariffs!$A$15:$I$42,7,FALSE)</f>
        <v>102.32</v>
      </c>
      <c r="I17" s="57">
        <f>VLOOKUP($B17,[1]Tariffs!$A$15:$I$42,8,FALSE)</f>
        <v>3.99</v>
      </c>
      <c r="J17" s="57">
        <f>VLOOKUP($B17,[1]Tariffs!$A$15:$I$42,9,FALSE)</f>
        <v>0.14799999999999999</v>
      </c>
      <c r="K17" s="53">
        <f t="shared" si="0"/>
        <v>3.99</v>
      </c>
      <c r="L17" s="62"/>
      <c r="M17" s="54">
        <f>VLOOKUP(B17,[1]Summary!$A$57:$J$150,9,FALSE)</f>
        <v>1.0531867490974847</v>
      </c>
      <c r="N17" s="48">
        <f>VLOOKUP(B17,[2]Summary!$A$55:$I$137,9,FALSE)</f>
        <v>1.0633427567786784</v>
      </c>
      <c r="O17" s="55">
        <f t="shared" si="1"/>
        <v>-9.5510197595746193E-3</v>
      </c>
      <c r="P17" s="56">
        <f>VLOOKUP(B17,[1]Summary!$A$57:$J$150,10,FALSE)</f>
        <v>29358.802428704614</v>
      </c>
      <c r="Q17" s="64" t="str">
        <f>'Detailed Breakdown'!AW63&amp;" and "&amp;'Detailed Breakdown'!AX63</f>
        <v>Gone up mainly due to Table 1053: volumes and mpans etc forecast, and Gone down mainly due to Table 1076: allowed revenue,</v>
      </c>
    </row>
    <row r="18" spans="1:17" ht="29.25" thickBot="1" x14ac:dyDescent="0.25">
      <c r="A18" s="43"/>
      <c r="B18" s="50" t="s">
        <v>26</v>
      </c>
      <c r="C18" s="51"/>
      <c r="D18" s="52">
        <f>VLOOKUP($B18,[1]Tariffs!$A$15:$I$42,3,FALSE)</f>
        <v>0</v>
      </c>
      <c r="E18" s="57">
        <f>VLOOKUP($B18,[1]Tariffs!$A$15:$I$42,4,FALSE)</f>
        <v>4.048</v>
      </c>
      <c r="F18" s="57">
        <f>VLOOKUP($B18,[1]Tariffs!$A$15:$I$42,5,FALSE)</f>
        <v>0.153</v>
      </c>
      <c r="G18" s="57">
        <f>VLOOKUP($B18,[1]Tariffs!$A$15:$I$42,6,FALSE)</f>
        <v>5.0000000000000001E-3</v>
      </c>
      <c r="H18" s="57">
        <f>VLOOKUP($B18,[1]Tariffs!$A$15:$I$42,7,FALSE)</f>
        <v>102.32</v>
      </c>
      <c r="I18" s="57">
        <f>VLOOKUP($B18,[1]Tariffs!$A$15:$I$42,8,FALSE)</f>
        <v>3.29</v>
      </c>
      <c r="J18" s="57">
        <f>VLOOKUP($B18,[1]Tariffs!$A$15:$I$42,9,FALSE)</f>
        <v>0.13300000000000001</v>
      </c>
      <c r="K18" s="53">
        <f t="shared" si="0"/>
        <v>3.29</v>
      </c>
      <c r="L18" s="62"/>
      <c r="M18" s="54" t="str">
        <f>VLOOKUP(B18,[1]Summary!$A$57:$J$150,9,FALSE)</f>
        <v/>
      </c>
      <c r="N18" s="48" t="str">
        <f>VLOOKUP(B18,[2]Summary!$A$55:$I$137,9,FALSE)</f>
        <v/>
      </c>
      <c r="O18" s="55" t="e">
        <f t="shared" si="1"/>
        <v>#VALUE!</v>
      </c>
      <c r="P18" s="56" t="str">
        <f>VLOOKUP(B18,[1]Summary!$A$57:$J$150,10,FALSE)</f>
        <v/>
      </c>
      <c r="Q18" s="64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43.5" thickBot="1" x14ac:dyDescent="0.25">
      <c r="A19" s="43"/>
      <c r="B19" s="50" t="s">
        <v>82</v>
      </c>
      <c r="C19" s="51"/>
      <c r="D19" s="52">
        <f>VLOOKUP($B19,[1]Tariffs!$A$15:$I$42,3,FALSE)</f>
        <v>8</v>
      </c>
      <c r="E19" s="57">
        <f>VLOOKUP($B19,[1]Tariffs!$A$15:$I$42,4,FALSE)</f>
        <v>1.754</v>
      </c>
      <c r="F19" s="57">
        <f>VLOOKUP($B19,[1]Tariffs!$A$15:$I$42,5,FALSE)</f>
        <v>0</v>
      </c>
      <c r="G19" s="57">
        <f>VLOOKUP($B19,[1]Tariffs!$A$15:$I$42,6,FALSE)</f>
        <v>0</v>
      </c>
      <c r="H19" s="57">
        <f>VLOOKUP($B19,[1]Tariffs!$A$15:$I$42,7,FALSE)</f>
        <v>0</v>
      </c>
      <c r="I19" s="57">
        <f>VLOOKUP($B19,[1]Tariffs!$A$15:$I$42,8,FALSE)</f>
        <v>0</v>
      </c>
      <c r="J19" s="57">
        <f>VLOOKUP($B19,[1]Tariffs!$A$15:$I$42,9,FALSE)</f>
        <v>0</v>
      </c>
      <c r="K19" s="53">
        <f t="shared" si="0"/>
        <v>0</v>
      </c>
      <c r="L19" s="62"/>
      <c r="M19" s="54">
        <f>VLOOKUP(B19,[1]Summary!$A$57:$J$150,9,FALSE)</f>
        <v>1.7539999999999998</v>
      </c>
      <c r="N19" s="48">
        <v>2.4809999999999999</v>
      </c>
      <c r="O19" s="55">
        <f t="shared" si="1"/>
        <v>-0.29302700523982272</v>
      </c>
      <c r="P19" s="56" t="str">
        <f>VLOOKUP(B19,[1]Summary!$A$57:$J$150,10,FALSE)</f>
        <v/>
      </c>
      <c r="Q19" s="64" t="str">
        <f>'Detailed Breakdown'!AW65&amp;" and "&amp;'Detailed Breakdown'!AX65</f>
        <v>Gone up mainly due to Table 1053: volumes and mpans etc forecast, and Gone down mainly due to Changes due to issue of Model version with DCP130,Table 1076: allowed revenue,</v>
      </c>
    </row>
    <row r="20" spans="1:17" ht="43.5" thickBot="1" x14ac:dyDescent="0.25">
      <c r="A20" s="43"/>
      <c r="B20" s="50" t="s">
        <v>83</v>
      </c>
      <c r="C20" s="51"/>
      <c r="D20" s="52">
        <f>VLOOKUP($B20,[1]Tariffs!$A$15:$I$42,3,FALSE)</f>
        <v>1</v>
      </c>
      <c r="E20" s="57">
        <f>VLOOKUP($B20,[1]Tariffs!$A$15:$I$42,4,FALSE)</f>
        <v>2.206</v>
      </c>
      <c r="F20" s="57">
        <f>VLOOKUP($B20,[1]Tariffs!$A$15:$I$42,5,FALSE)</f>
        <v>0</v>
      </c>
      <c r="G20" s="57">
        <f>VLOOKUP($B20,[1]Tariffs!$A$15:$I$42,6,FALSE)</f>
        <v>0</v>
      </c>
      <c r="H20" s="57">
        <f>VLOOKUP($B20,[1]Tariffs!$A$15:$I$42,7,FALSE)</f>
        <v>0</v>
      </c>
      <c r="I20" s="57">
        <f>VLOOKUP($B20,[1]Tariffs!$A$15:$I$42,8,FALSE)</f>
        <v>0</v>
      </c>
      <c r="J20" s="57">
        <f>VLOOKUP($B20,[1]Tariffs!$A$15:$I$42,9,FALSE)</f>
        <v>0</v>
      </c>
      <c r="K20" s="53">
        <f t="shared" si="0"/>
        <v>0</v>
      </c>
      <c r="L20" s="62"/>
      <c r="M20" s="54">
        <f>VLOOKUP(B20,[1]Summary!$A$57:$J$150,9,FALSE)</f>
        <v>2.2060000000000004</v>
      </c>
      <c r="N20" s="48">
        <v>2.4809999999999999</v>
      </c>
      <c r="O20" s="55">
        <f t="shared" si="1"/>
        <v>-0.11084240225715414</v>
      </c>
      <c r="P20" s="56" t="str">
        <f>VLOOKUP(B20,[1]Summary!$A$57:$J$150,10,FALSE)</f>
        <v/>
      </c>
      <c r="Q20" s="64" t="str">
        <f>'Detailed Breakdown'!AW66&amp;" and "&amp;'Detailed Breakdown'!AX66</f>
        <v>Gone up mainly due to Table 1053: volumes and mpans etc forecast, and Gone down mainly due to Changes due to issue of Model version with DCP130,Table 1076: allowed revenue,</v>
      </c>
    </row>
    <row r="21" spans="1:17" ht="57.75" thickBot="1" x14ac:dyDescent="0.25">
      <c r="A21" s="43"/>
      <c r="B21" s="50" t="s">
        <v>84</v>
      </c>
      <c r="C21" s="51"/>
      <c r="D21" s="52">
        <f>VLOOKUP($B21,[1]Tariffs!$A$15:$I$42,3,FALSE)</f>
        <v>1</v>
      </c>
      <c r="E21" s="57">
        <f>VLOOKUP($B21,[1]Tariffs!$A$15:$I$42,4,FALSE)</f>
        <v>3.6219999999999999</v>
      </c>
      <c r="F21" s="57">
        <f>VLOOKUP($B21,[1]Tariffs!$A$15:$I$42,5,FALSE)</f>
        <v>0</v>
      </c>
      <c r="G21" s="57">
        <f>VLOOKUP($B21,[1]Tariffs!$A$15:$I$42,6,FALSE)</f>
        <v>0</v>
      </c>
      <c r="H21" s="57">
        <f>VLOOKUP($B21,[1]Tariffs!$A$15:$I$42,7,FALSE)</f>
        <v>0</v>
      </c>
      <c r="I21" s="57">
        <f>VLOOKUP($B21,[1]Tariffs!$A$15:$I$42,8,FALSE)</f>
        <v>0</v>
      </c>
      <c r="J21" s="57">
        <f>VLOOKUP($B21,[1]Tariffs!$A$15:$I$42,9,FALSE)</f>
        <v>0</v>
      </c>
      <c r="K21" s="53">
        <f t="shared" si="0"/>
        <v>0</v>
      </c>
      <c r="L21" s="62"/>
      <c r="M21" s="54">
        <f>VLOOKUP(B21,[1]Summary!$A$57:$J$150,9,FALSE)</f>
        <v>3.6219999999999999</v>
      </c>
      <c r="N21" s="48">
        <v>2.4809999999999999</v>
      </c>
      <c r="O21" s="55">
        <f t="shared" si="1"/>
        <v>0.45989520354695701</v>
      </c>
      <c r="P21" s="56" t="str">
        <f>VLOOKUP(B21,[1]Summary!$A$57:$J$150,10,FALSE)</f>
        <v/>
      </c>
      <c r="Q21" s="64" t="str">
        <f>'Detailed Breakdown'!AW67&amp;" and "&amp;'Detailed Breakdown'!AX67</f>
        <v>Gone up mainly due to Changes due to issue of Model version with DCP130,Table 1041: load characteristics (Coincidence Factor),Table 1053: volumes and mpans etc forecast, and Gone down mainly due to Table 1076: allowed revenue,</v>
      </c>
    </row>
    <row r="22" spans="1:17" ht="43.5" thickBot="1" x14ac:dyDescent="0.25">
      <c r="A22" s="43"/>
      <c r="B22" s="50" t="s">
        <v>85</v>
      </c>
      <c r="C22" s="51"/>
      <c r="D22" s="52">
        <f>VLOOKUP($B22,[1]Tariffs!$A$15:$I$42,3,FALSE)</f>
        <v>1</v>
      </c>
      <c r="E22" s="57">
        <f>VLOOKUP($B22,[1]Tariffs!$A$15:$I$42,4,FALSE)</f>
        <v>1.48</v>
      </c>
      <c r="F22" s="57">
        <f>VLOOKUP($B22,[1]Tariffs!$A$15:$I$42,5,FALSE)</f>
        <v>0</v>
      </c>
      <c r="G22" s="57">
        <f>VLOOKUP($B22,[1]Tariffs!$A$15:$I$42,6,FALSE)</f>
        <v>0</v>
      </c>
      <c r="H22" s="57">
        <f>VLOOKUP($B22,[1]Tariffs!$A$15:$I$42,7,FALSE)</f>
        <v>0</v>
      </c>
      <c r="I22" s="57">
        <f>VLOOKUP($B22,[1]Tariffs!$A$15:$I$42,8,FALSE)</f>
        <v>0</v>
      </c>
      <c r="J22" s="57">
        <f>VLOOKUP($B22,[1]Tariffs!$A$15:$I$42,9,FALSE)</f>
        <v>0</v>
      </c>
      <c r="K22" s="53">
        <f t="shared" si="0"/>
        <v>0</v>
      </c>
      <c r="L22" s="61"/>
      <c r="M22" s="54">
        <f>VLOOKUP(B22,[1]Summary!$A$57:$J$150,9,FALSE)</f>
        <v>1.48</v>
      </c>
      <c r="N22" s="48">
        <v>2.4809999999999999</v>
      </c>
      <c r="O22" s="55">
        <f t="shared" si="1"/>
        <v>-0.40346634421604188</v>
      </c>
      <c r="P22" s="56" t="str">
        <f>VLOOKUP(B22,[1]Summary!$A$57:$J$150,10,FALSE)</f>
        <v/>
      </c>
      <c r="Q22" s="64" t="str">
        <f>'Detailed Breakdown'!AW65&amp;" and "&amp;'Detailed Breakdown'!AX65</f>
        <v>Gone up mainly due to Table 1053: volumes and mpans etc forecast, and Gone down mainly due to Changes due to issue of Model version with DCP130,Table 1076: allowed revenue,</v>
      </c>
    </row>
    <row r="23" spans="1:17" ht="43.5" thickBot="1" x14ac:dyDescent="0.25">
      <c r="A23" s="43"/>
      <c r="B23" s="50" t="s">
        <v>27</v>
      </c>
      <c r="C23" s="51"/>
      <c r="D23" s="52">
        <f>VLOOKUP($B23,[1]Tariffs!$A$15:$I$42,3,FALSE)</f>
        <v>0</v>
      </c>
      <c r="E23" s="57">
        <f>VLOOKUP($B23,[1]Tariffs!$A$15:$I$42,4,FALSE)</f>
        <v>29.914000000000001</v>
      </c>
      <c r="F23" s="57">
        <f>VLOOKUP($B23,[1]Tariffs!$A$15:$I$42,5,FALSE)</f>
        <v>1.2529999999999999</v>
      </c>
      <c r="G23" s="57">
        <f>VLOOKUP($B23,[1]Tariffs!$A$15:$I$42,6,FALSE)</f>
        <v>0.66900000000000004</v>
      </c>
      <c r="H23" s="57">
        <f>VLOOKUP($B23,[1]Tariffs!$A$15:$I$42,7,FALSE)</f>
        <v>0</v>
      </c>
      <c r="I23" s="57">
        <f>VLOOKUP($B23,[1]Tariffs!$A$15:$I$42,8,FALSE)</f>
        <v>0</v>
      </c>
      <c r="J23" s="57">
        <f>VLOOKUP($B23,[1]Tariffs!$A$15:$I$42,9,FALSE)</f>
        <v>0</v>
      </c>
      <c r="K23" s="53">
        <f t="shared" si="0"/>
        <v>0</v>
      </c>
      <c r="L23" s="61"/>
      <c r="M23" s="54">
        <f>VLOOKUP(B23,[1]Summary!$A$57:$J$150,9,FALSE)</f>
        <v>2.1555519015318083</v>
      </c>
      <c r="N23" s="48">
        <f>VLOOKUP(B23,[2]Summary!$A$55:$I$137,9,FALSE)</f>
        <v>2.3296247559788466</v>
      </c>
      <c r="O23" s="55">
        <f t="shared" si="1"/>
        <v>-7.4721413395136049E-2</v>
      </c>
      <c r="P23" s="56" t="str">
        <f>VLOOKUP(B23,[1]Summary!$A$57:$J$150,10,FALSE)</f>
        <v/>
      </c>
      <c r="Q23" s="64" t="str">
        <f>'Detailed Breakdown'!AW66&amp;" and "&amp;'Detailed Breakdown'!AX66</f>
        <v>Gone up mainly due to Table 1053: volumes and mpans etc forecast, and Gone down mainly due to Changes due to issue of Model version with DCP130,Table 1076: allowed revenue,</v>
      </c>
    </row>
    <row r="24" spans="1:17" ht="15" customHeight="1" thickBot="1" x14ac:dyDescent="0.25">
      <c r="A24" s="43"/>
      <c r="B24" s="50" t="s">
        <v>52</v>
      </c>
      <c r="C24" s="51"/>
      <c r="D24" s="52">
        <f>VLOOKUP($B24,[1]Tariffs!$A$15:$I$42,3,FALSE)</f>
        <v>8</v>
      </c>
      <c r="E24" s="57">
        <f>VLOOKUP($B24,[1]Tariffs!$A$15:$I$42,4,FALSE)</f>
        <v>-0.8</v>
      </c>
      <c r="F24" s="57">
        <f>VLOOKUP($B24,[1]Tariffs!$A$15:$I$42,5,FALSE)</f>
        <v>0</v>
      </c>
      <c r="G24" s="57">
        <f>VLOOKUP($B24,[1]Tariffs!$A$15:$I$42,6,FALSE)</f>
        <v>0</v>
      </c>
      <c r="H24" s="57">
        <f>VLOOKUP($B24,[1]Tariffs!$A$15:$I$42,7,FALSE)</f>
        <v>0</v>
      </c>
      <c r="I24" s="57">
        <f>VLOOKUP($B24,[1]Tariffs!$A$15:$I$42,8,FALSE)</f>
        <v>0</v>
      </c>
      <c r="J24" s="57">
        <f>VLOOKUP($B24,[1]Tariffs!$A$15:$I$42,9,FALSE)</f>
        <v>0</v>
      </c>
      <c r="K24" s="53">
        <f t="shared" si="0"/>
        <v>0</v>
      </c>
      <c r="L24" s="61"/>
      <c r="M24" s="54">
        <f>VLOOKUP(B24,[1]Summary!$A$57:$J$150,9,FALSE)</f>
        <v>-0.8</v>
      </c>
      <c r="N24" s="48">
        <f>VLOOKUP(B24,[2]Summary!$A$55:$I$137,9,FALSE)</f>
        <v>-0.77100000000000013</v>
      </c>
      <c r="O24" s="55">
        <f t="shared" si="1"/>
        <v>3.7613488975356546E-2</v>
      </c>
      <c r="P24" s="56">
        <f>VLOOKUP(B24,[1]Summary!$A$57:$J$150,10,FALSE)</f>
        <v>-44.734291262135919</v>
      </c>
      <c r="Q24" s="58"/>
    </row>
    <row r="25" spans="1:17" ht="15" customHeight="1" thickBot="1" x14ac:dyDescent="0.25">
      <c r="A25" s="43"/>
      <c r="B25" s="50" t="s">
        <v>53</v>
      </c>
      <c r="C25" s="51"/>
      <c r="D25" s="52">
        <f>VLOOKUP($B25,[1]Tariffs!$A$15:$I$42,3,FALSE)</f>
        <v>8</v>
      </c>
      <c r="E25" s="57">
        <f>VLOOKUP($B25,[1]Tariffs!$A$15:$I$42,4,FALSE)</f>
        <v>-0.68700000000000006</v>
      </c>
      <c r="F25" s="57">
        <f>VLOOKUP($B25,[1]Tariffs!$A$15:$I$42,5,FALSE)</f>
        <v>0</v>
      </c>
      <c r="G25" s="57">
        <f>VLOOKUP($B25,[1]Tariffs!$A$15:$I$42,6,FALSE)</f>
        <v>0</v>
      </c>
      <c r="H25" s="57">
        <f>VLOOKUP($B25,[1]Tariffs!$A$15:$I$42,7,FALSE)</f>
        <v>0</v>
      </c>
      <c r="I25" s="57">
        <f>VLOOKUP($B25,[1]Tariffs!$A$15:$I$42,8,FALSE)</f>
        <v>0</v>
      </c>
      <c r="J25" s="57">
        <f>VLOOKUP($B25,[1]Tariffs!$A$15:$I$42,9,FALSE)</f>
        <v>0</v>
      </c>
      <c r="K25" s="53">
        <f t="shared" si="0"/>
        <v>0</v>
      </c>
      <c r="L25" s="61"/>
      <c r="M25" s="54" t="str">
        <f>VLOOKUP(B25,[1]Summary!$A$57:$J$150,9,FALSE)</f>
        <v/>
      </c>
      <c r="N25" s="48" t="str">
        <f>VLOOKUP(B25,[2]Summary!$A$55:$I$137,9,FALSE)</f>
        <v/>
      </c>
      <c r="O25" s="55" t="e">
        <f t="shared" si="1"/>
        <v>#VALUE!</v>
      </c>
      <c r="P25" s="56" t="str">
        <f>VLOOKUP(B25,[1]Summary!$A$57:$J$150,10,FALSE)</f>
        <v/>
      </c>
      <c r="Q25" s="58"/>
    </row>
    <row r="26" spans="1:17" ht="15.75" thickBot="1" x14ac:dyDescent="0.25">
      <c r="A26" s="43"/>
      <c r="B26" s="50" t="s">
        <v>54</v>
      </c>
      <c r="C26" s="51"/>
      <c r="D26" s="52">
        <f>VLOOKUP($B26,[1]Tariffs!$A$15:$I$42,3,FALSE)</f>
        <v>0</v>
      </c>
      <c r="E26" s="57">
        <f>VLOOKUP($B26,[1]Tariffs!$A$15:$I$42,4,FALSE)</f>
        <v>-0.8</v>
      </c>
      <c r="F26" s="57">
        <f>VLOOKUP($B26,[1]Tariffs!$A$15:$I$42,5,FALSE)</f>
        <v>0</v>
      </c>
      <c r="G26" s="57">
        <f>VLOOKUP($B26,[1]Tariffs!$A$15:$I$42,6,FALSE)</f>
        <v>0</v>
      </c>
      <c r="H26" s="57">
        <f>VLOOKUP($B26,[1]Tariffs!$A$15:$I$42,7,FALSE)</f>
        <v>0</v>
      </c>
      <c r="I26" s="57">
        <f>VLOOKUP($B26,[1]Tariffs!$A$15:$I$42,8,FALSE)</f>
        <v>0</v>
      </c>
      <c r="J26" s="57">
        <f>VLOOKUP($B26,[1]Tariffs!$A$15:$I$42,9,FALSE)</f>
        <v>0.28199999999999997</v>
      </c>
      <c r="K26" s="53">
        <f t="shared" si="0"/>
        <v>0</v>
      </c>
      <c r="L26" s="61"/>
      <c r="M26" s="54">
        <f>VLOOKUP(B26,[1]Summary!$A$57:$J$150,9,FALSE)</f>
        <v>-0.74076323832477575</v>
      </c>
      <c r="N26" s="48">
        <f>VLOOKUP(B26,[2]Summary!$A$55:$I$137,9,FALSE)</f>
        <v>-0.7614914552258214</v>
      </c>
      <c r="O26" s="55">
        <f t="shared" si="1"/>
        <v>-2.7220550879193617E-2</v>
      </c>
      <c r="P26" s="56">
        <f>VLOOKUP(B26,[1]Summary!$A$57:$J$150,10,FALSE)</f>
        <v>-169.65848599999998</v>
      </c>
      <c r="Q26" s="58"/>
    </row>
    <row r="27" spans="1:17" ht="15" customHeight="1" thickBot="1" x14ac:dyDescent="0.25">
      <c r="A27" s="43"/>
      <c r="B27" s="50" t="s">
        <v>55</v>
      </c>
      <c r="C27" s="51"/>
      <c r="D27" s="52">
        <f>VLOOKUP($B27,[1]Tariffs!$A$15:$I$42,3,FALSE)</f>
        <v>0</v>
      </c>
      <c r="E27" s="57">
        <f>VLOOKUP($B27,[1]Tariffs!$A$15:$I$42,4,FALSE)</f>
        <v>-6.8390000000000004</v>
      </c>
      <c r="F27" s="57">
        <f>VLOOKUP($B27,[1]Tariffs!$A$15:$I$42,5,FALSE)</f>
        <v>-0.53800000000000003</v>
      </c>
      <c r="G27" s="57">
        <f>VLOOKUP($B27,[1]Tariffs!$A$15:$I$42,6,FALSE)</f>
        <v>-3.3000000000000002E-2</v>
      </c>
      <c r="H27" s="57">
        <f>VLOOKUP($B27,[1]Tariffs!$A$15:$I$42,7,FALSE)</f>
        <v>0</v>
      </c>
      <c r="I27" s="57">
        <f>VLOOKUP($B27,[1]Tariffs!$A$15:$I$42,8,FALSE)</f>
        <v>0</v>
      </c>
      <c r="J27" s="57">
        <f>VLOOKUP($B27,[1]Tariffs!$A$15:$I$42,9,FALSE)</f>
        <v>0.28199999999999997</v>
      </c>
      <c r="K27" s="53">
        <f t="shared" si="0"/>
        <v>0</v>
      </c>
      <c r="L27" s="61"/>
      <c r="M27" s="54">
        <f>VLOOKUP(B27,[1]Summary!$A$57:$J$150,9,FALSE)</f>
        <v>-0.90295099405690682</v>
      </c>
      <c r="N27" s="48">
        <f>VLOOKUP(B27,[2]Summary!$A$55:$I$137,9,FALSE)</f>
        <v>-0.93225188755702326</v>
      </c>
      <c r="O27" s="55">
        <f t="shared" si="1"/>
        <v>-3.143023242023113E-2</v>
      </c>
      <c r="P27" s="56">
        <f>VLOOKUP(B27,[1]Summary!$A$57:$J$150,10,FALSE)</f>
        <v>-371.33107171428577</v>
      </c>
      <c r="Q27" s="58"/>
    </row>
    <row r="28" spans="1:17" ht="15" customHeight="1" thickBot="1" x14ac:dyDescent="0.25">
      <c r="A28" s="43"/>
      <c r="B28" s="50" t="s">
        <v>56</v>
      </c>
      <c r="C28" s="51"/>
      <c r="D28" s="52">
        <f>VLOOKUP($B28,[1]Tariffs!$A$15:$I$42,3,FALSE)</f>
        <v>0</v>
      </c>
      <c r="E28" s="57">
        <f>VLOOKUP($B28,[1]Tariffs!$A$15:$I$42,4,FALSE)</f>
        <v>-0.68700000000000006</v>
      </c>
      <c r="F28" s="57">
        <f>VLOOKUP($B28,[1]Tariffs!$A$15:$I$42,5,FALSE)</f>
        <v>0</v>
      </c>
      <c r="G28" s="57">
        <f>VLOOKUP($B28,[1]Tariffs!$A$15:$I$42,6,FALSE)</f>
        <v>0</v>
      </c>
      <c r="H28" s="57">
        <f>VLOOKUP($B28,[1]Tariffs!$A$15:$I$42,7,FALSE)</f>
        <v>0</v>
      </c>
      <c r="I28" s="57">
        <f>VLOOKUP($B28,[1]Tariffs!$A$15:$I$42,8,FALSE)</f>
        <v>0</v>
      </c>
      <c r="J28" s="57">
        <f>VLOOKUP($B28,[1]Tariffs!$A$15:$I$42,9,FALSE)</f>
        <v>0.254</v>
      </c>
      <c r="K28" s="53">
        <f t="shared" si="0"/>
        <v>0</v>
      </c>
      <c r="L28" s="61"/>
      <c r="M28" s="54" t="str">
        <f>VLOOKUP(B28,[1]Summary!$A$57:$J$150,9,FALSE)</f>
        <v/>
      </c>
      <c r="N28" s="48" t="str">
        <f>VLOOKUP(B28,[2]Summary!$A$55:$I$137,9,FALSE)</f>
        <v/>
      </c>
      <c r="O28" s="55" t="e">
        <f t="shared" si="1"/>
        <v>#VALUE!</v>
      </c>
      <c r="P28" s="56" t="str">
        <f>VLOOKUP(B28,[1]Summary!$A$57:$J$150,10,FALSE)</f>
        <v/>
      </c>
      <c r="Q28" s="58"/>
    </row>
    <row r="29" spans="1:17" ht="15" customHeight="1" thickBot="1" x14ac:dyDescent="0.25">
      <c r="A29" s="43"/>
      <c r="B29" s="50" t="s">
        <v>57</v>
      </c>
      <c r="C29" s="51"/>
      <c r="D29" s="52">
        <f>VLOOKUP($B29,[1]Tariffs!$A$15:$I$42,3,FALSE)</f>
        <v>0</v>
      </c>
      <c r="E29" s="57">
        <f>VLOOKUP($B29,[1]Tariffs!$A$15:$I$42,4,FALSE)</f>
        <v>-5.9359999999999999</v>
      </c>
      <c r="F29" s="57">
        <f>VLOOKUP($B29,[1]Tariffs!$A$15:$I$42,5,FALSE)</f>
        <v>-0.44900000000000001</v>
      </c>
      <c r="G29" s="57">
        <f>VLOOKUP($B29,[1]Tariffs!$A$15:$I$42,6,FALSE)</f>
        <v>-2.7E-2</v>
      </c>
      <c r="H29" s="57">
        <f>VLOOKUP($B29,[1]Tariffs!$A$15:$I$42,7,FALSE)</f>
        <v>0</v>
      </c>
      <c r="I29" s="57">
        <f>VLOOKUP($B29,[1]Tariffs!$A$15:$I$42,8,FALSE)</f>
        <v>0</v>
      </c>
      <c r="J29" s="57">
        <f>VLOOKUP($B29,[1]Tariffs!$A$15:$I$42,9,FALSE)</f>
        <v>0.254</v>
      </c>
      <c r="K29" s="53">
        <f t="shared" si="0"/>
        <v>0</v>
      </c>
      <c r="L29" s="61"/>
      <c r="M29" s="54">
        <f>VLOOKUP(B29,[1]Summary!$A$57:$J$150,9,FALSE)</f>
        <v>-0.85482779165920186</v>
      </c>
      <c r="N29" s="48" t="str">
        <f>VLOOKUP(B29,[2]Summary!$A$55:$I$137,9,FALSE)</f>
        <v/>
      </c>
      <c r="O29" s="55" t="e">
        <f t="shared" si="1"/>
        <v>#VALUE!</v>
      </c>
      <c r="P29" s="56" t="str">
        <f>VLOOKUP(B29,[1]Summary!$A$57:$J$150,10,FALSE)</f>
        <v/>
      </c>
      <c r="Q29" s="58"/>
    </row>
    <row r="30" spans="1:17" ht="15.75" thickBot="1" x14ac:dyDescent="0.25">
      <c r="A30" s="43"/>
      <c r="B30" s="50" t="s">
        <v>58</v>
      </c>
      <c r="C30" s="51"/>
      <c r="D30" s="52">
        <f>VLOOKUP($B30,[1]Tariffs!$A$15:$I$42,3,FALSE)</f>
        <v>0</v>
      </c>
      <c r="E30" s="57">
        <f>VLOOKUP($B30,[1]Tariffs!$A$15:$I$42,4,FALSE)</f>
        <v>-0.501</v>
      </c>
      <c r="F30" s="57">
        <f>VLOOKUP($B30,[1]Tariffs!$A$15:$I$42,5,FALSE)</f>
        <v>0</v>
      </c>
      <c r="G30" s="57">
        <f>VLOOKUP($B30,[1]Tariffs!$A$15:$I$42,6,FALSE)</f>
        <v>0</v>
      </c>
      <c r="H30" s="57">
        <f>VLOOKUP($B30,[1]Tariffs!$A$15:$I$42,7,FALSE)</f>
        <v>17.57</v>
      </c>
      <c r="I30" s="57">
        <f>VLOOKUP($B30,[1]Tariffs!$A$15:$I$42,8,FALSE)</f>
        <v>0</v>
      </c>
      <c r="J30" s="57">
        <f>VLOOKUP($B30,[1]Tariffs!$A$15:$I$42,9,FALSE)</f>
        <v>0.20300000000000001</v>
      </c>
      <c r="K30" s="53">
        <f t="shared" si="0"/>
        <v>0</v>
      </c>
      <c r="L30" s="61"/>
      <c r="M30" s="54">
        <f>VLOOKUP(B30,[1]Summary!$A$57:$J$150,9,FALSE)</f>
        <v>-0.4753769516037587</v>
      </c>
      <c r="N30" s="48">
        <f>VLOOKUP(B30,[2]Summary!$A$55:$I$137,9,FALSE)</f>
        <v>-0.47781565380681951</v>
      </c>
      <c r="O30" s="55">
        <f t="shared" si="1"/>
        <v>-5.1038558147505908E-3</v>
      </c>
      <c r="P30" s="56">
        <f>VLOOKUP(B30,[1]Summary!$A$57:$J$150,10,FALSE)</f>
        <v>-1301.905349818182</v>
      </c>
      <c r="Q30" s="58"/>
    </row>
    <row r="31" spans="1:17" ht="15.75" thickBot="1" x14ac:dyDescent="0.25">
      <c r="A31" s="43"/>
      <c r="B31" s="50" t="s">
        <v>59</v>
      </c>
      <c r="C31" s="51"/>
      <c r="D31" s="52">
        <f>VLOOKUP($B31,[1]Tariffs!$A$15:$I$42,3,FALSE)</f>
        <v>0</v>
      </c>
      <c r="E31" s="57">
        <f>VLOOKUP($B31,[1]Tariffs!$A$15:$I$42,4,FALSE)</f>
        <v>-4.4779999999999998</v>
      </c>
      <c r="F31" s="57">
        <f>VLOOKUP($B31,[1]Tariffs!$A$15:$I$42,5,FALSE)</f>
        <v>-0.29199999999999998</v>
      </c>
      <c r="G31" s="57">
        <f>VLOOKUP($B31,[1]Tariffs!$A$15:$I$42,6,FALSE)</f>
        <v>-1.6E-2</v>
      </c>
      <c r="H31" s="57">
        <f>VLOOKUP($B31,[1]Tariffs!$A$15:$I$42,7,FALSE)</f>
        <v>17.57</v>
      </c>
      <c r="I31" s="57">
        <f>VLOOKUP($B31,[1]Tariffs!$A$15:$I$42,8,FALSE)</f>
        <v>0</v>
      </c>
      <c r="J31" s="57">
        <f>VLOOKUP($B31,[1]Tariffs!$A$15:$I$42,9,FALSE)</f>
        <v>0.20300000000000001</v>
      </c>
      <c r="K31" s="53">
        <f t="shared" si="0"/>
        <v>0</v>
      </c>
      <c r="L31" s="61"/>
      <c r="M31" s="54">
        <f>VLOOKUP(B31,[1]Summary!$A$57:$J$150,9,FALSE)</f>
        <v>-0.52635802464757842</v>
      </c>
      <c r="N31" s="48">
        <f>VLOOKUP(B31,[2]Summary!$A$55:$I$137,9,FALSE)</f>
        <v>-0.50015012368590783</v>
      </c>
      <c r="O31" s="55">
        <f t="shared" si="1"/>
        <v>5.2400068940358757E-2</v>
      </c>
      <c r="P31" s="56">
        <f>VLOOKUP(B31,[1]Summary!$A$57:$J$150,10,FALSE)</f>
        <v>-21010.745829496507</v>
      </c>
      <c r="Q31" s="58"/>
    </row>
    <row r="32" spans="1:17" ht="15.75" thickBot="1" x14ac:dyDescent="0.25">
      <c r="A32" s="43"/>
      <c r="B32" s="50" t="s">
        <v>60</v>
      </c>
      <c r="C32" s="51"/>
      <c r="D32" s="52">
        <f>VLOOKUP($B32,[1]Tariffs!$A$15:$I$42,3,FALSE)</f>
        <v>0</v>
      </c>
      <c r="E32" s="57">
        <f>VLOOKUP($B32,[1]Tariffs!$A$15:$I$42,4,FALSE)</f>
        <v>-3.7090000000000001</v>
      </c>
      <c r="F32" s="57">
        <f>VLOOKUP($B32,[1]Tariffs!$A$15:$I$42,5,FALSE)</f>
        <v>-0.21199999999999999</v>
      </c>
      <c r="G32" s="57">
        <f>VLOOKUP($B32,[1]Tariffs!$A$15:$I$42,6,FALSE)</f>
        <v>-0.01</v>
      </c>
      <c r="H32" s="57">
        <f>VLOOKUP($B32,[1]Tariffs!$A$15:$I$42,7,FALSE)</f>
        <v>17.57</v>
      </c>
      <c r="I32" s="57">
        <f>VLOOKUP($B32,[1]Tariffs!$A$15:$I$42,8,FALSE)</f>
        <v>0</v>
      </c>
      <c r="J32" s="57">
        <f>VLOOKUP($B32,[1]Tariffs!$A$15:$I$42,9,FALSE)</f>
        <v>0.152</v>
      </c>
      <c r="K32" s="53">
        <f t="shared" si="0"/>
        <v>0</v>
      </c>
      <c r="L32" s="61"/>
      <c r="M32" s="54" t="str">
        <f>VLOOKUP(B32,[1]Summary!$A$57:$J$150,9,FALSE)</f>
        <v/>
      </c>
      <c r="N32" s="48">
        <f>VLOOKUP(B32,[2]Summary!$A$55:$I$137,9,FALSE)</f>
        <v>-0.37691265009467312</v>
      </c>
      <c r="O32" s="55" t="e">
        <f t="shared" si="1"/>
        <v>#VALUE!</v>
      </c>
      <c r="P32" s="56" t="str">
        <f>VLOOKUP(B32,[1]Summary!$A$57:$J$150,10,FALSE)</f>
        <v/>
      </c>
      <c r="Q32" s="58"/>
    </row>
    <row r="33" spans="1:17" ht="15" customHeight="1" x14ac:dyDescent="0.2">
      <c r="A33" s="43"/>
      <c r="B33" s="50" t="s">
        <v>61</v>
      </c>
      <c r="C33" s="51"/>
      <c r="D33" s="52">
        <f>VLOOKUP($B33,[1]Tariffs!$A$15:$I$42,3,FALSE)</f>
        <v>0</v>
      </c>
      <c r="E33" s="57">
        <f>VLOOKUP($B33,[1]Tariffs!$A$15:$I$42,4,FALSE)</f>
        <v>-0.40400000000000003</v>
      </c>
      <c r="F33" s="57">
        <f>VLOOKUP($B33,[1]Tariffs!$A$15:$I$42,5,FALSE)</f>
        <v>0</v>
      </c>
      <c r="G33" s="57">
        <f>VLOOKUP($B33,[1]Tariffs!$A$15:$I$42,6,FALSE)</f>
        <v>0</v>
      </c>
      <c r="H33" s="57">
        <f>VLOOKUP($B33,[1]Tariffs!$A$15:$I$42,7,FALSE)</f>
        <v>17.57</v>
      </c>
      <c r="I33" s="57">
        <f>VLOOKUP($B33,[1]Tariffs!$A$15:$I$42,8,FALSE)</f>
        <v>0</v>
      </c>
      <c r="J33" s="57">
        <f>VLOOKUP($B33,[1]Tariffs!$A$15:$I$42,9,FALSE)</f>
        <v>0.152</v>
      </c>
      <c r="K33" s="53">
        <f t="shared" si="0"/>
        <v>0</v>
      </c>
      <c r="L33" s="61"/>
      <c r="M33" s="54" t="str">
        <f>VLOOKUP(B33,[1]Summary!$A$57:$J$150,9,FALSE)</f>
        <v/>
      </c>
      <c r="N33" s="48">
        <f>VLOOKUP(B33,[2]Summary!$A$55:$I$137,9,FALSE)</f>
        <v>-0.38057972411559621</v>
      </c>
      <c r="O33" s="55" t="e">
        <f t="shared" si="1"/>
        <v>#VALUE!</v>
      </c>
      <c r="P33" s="56" t="str">
        <f>VLOOKUP(B33,[1]Summary!$A$57:$J$150,10,FALSE)</f>
        <v/>
      </c>
      <c r="Q33" s="58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dwornell</cp:lastModifiedBy>
  <cp:lastPrinted>2012-05-15T09:18:35Z</cp:lastPrinted>
  <dcterms:created xsi:type="dcterms:W3CDTF">2012-04-17T13:56:47Z</dcterms:created>
  <dcterms:modified xsi:type="dcterms:W3CDTF">2012-12-19T14:51:55Z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