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495" yWindow="285" windowWidth="14250" windowHeight="9720" activeTab="2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M22" i="3" l="1"/>
  <c r="AU53" i="2"/>
  <c r="AV53" i="2"/>
  <c r="AU54" i="2"/>
  <c r="AV54" i="2"/>
  <c r="AU55" i="2"/>
  <c r="AV55" i="2"/>
  <c r="AU56" i="2"/>
  <c r="AV56" i="2"/>
  <c r="AU57" i="2"/>
  <c r="AV57" i="2"/>
  <c r="AU58" i="2"/>
  <c r="AV58" i="2"/>
  <c r="AU59" i="2"/>
  <c r="AV59" i="2"/>
  <c r="AU60" i="2"/>
  <c r="AV60" i="2"/>
  <c r="AU61" i="2"/>
  <c r="AV61" i="2"/>
  <c r="AU62" i="2"/>
  <c r="AV62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V52" i="2"/>
  <c r="AU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D66" i="2"/>
  <c r="E66" i="2"/>
  <c r="D67" i="2"/>
  <c r="E67" i="2"/>
  <c r="D68" i="2"/>
  <c r="E68" i="2"/>
  <c r="D69" i="2"/>
  <c r="E69" i="2"/>
  <c r="E52" i="2"/>
  <c r="D52" i="2"/>
  <c r="I33" i="3" l="1"/>
  <c r="G33" i="3"/>
  <c r="F33" i="3"/>
  <c r="D33" i="3"/>
  <c r="I32" i="3"/>
  <c r="D32" i="3"/>
  <c r="I31" i="3"/>
  <c r="D31" i="3"/>
  <c r="I30" i="3"/>
  <c r="G30" i="3"/>
  <c r="F30" i="3"/>
  <c r="D30" i="3"/>
  <c r="I29" i="3"/>
  <c r="D29" i="3"/>
  <c r="I28" i="3"/>
  <c r="G28" i="3"/>
  <c r="F28" i="3"/>
  <c r="D28" i="3"/>
  <c r="I27" i="3"/>
  <c r="D27" i="3"/>
  <c r="I26" i="3"/>
  <c r="G26" i="3"/>
  <c r="F26" i="3"/>
  <c r="D26" i="3"/>
  <c r="J25" i="3"/>
  <c r="I25" i="3"/>
  <c r="G25" i="3"/>
  <c r="F25" i="3"/>
  <c r="D25" i="3"/>
  <c r="J24" i="3"/>
  <c r="I24" i="3"/>
  <c r="G24" i="3"/>
  <c r="F24" i="3"/>
  <c r="D24" i="3"/>
  <c r="J23" i="3"/>
  <c r="I23" i="3"/>
  <c r="H23" i="3"/>
  <c r="D23" i="3"/>
  <c r="J22" i="3"/>
  <c r="I22" i="3"/>
  <c r="H22" i="3"/>
  <c r="G22" i="3"/>
  <c r="F22" i="3"/>
  <c r="D22" i="3"/>
  <c r="J21" i="3"/>
  <c r="I21" i="3"/>
  <c r="H21" i="3"/>
  <c r="G21" i="3"/>
  <c r="F21" i="3"/>
  <c r="D21" i="3"/>
  <c r="J20" i="3"/>
  <c r="I20" i="3"/>
  <c r="H20" i="3"/>
  <c r="G20" i="3"/>
  <c r="F20" i="3"/>
  <c r="D20" i="3"/>
  <c r="J19" i="3"/>
  <c r="I19" i="3"/>
  <c r="H19" i="3"/>
  <c r="G19" i="3"/>
  <c r="F19" i="3"/>
  <c r="D19" i="3"/>
  <c r="D18" i="3"/>
  <c r="D17" i="3"/>
  <c r="D16" i="3"/>
  <c r="D15" i="3"/>
  <c r="J14" i="3"/>
  <c r="I14" i="3"/>
  <c r="G14" i="3"/>
  <c r="D14" i="3"/>
  <c r="J13" i="3"/>
  <c r="I13" i="3"/>
  <c r="G13" i="3"/>
  <c r="D13" i="3"/>
  <c r="J12" i="3"/>
  <c r="I12" i="3"/>
  <c r="G12" i="3"/>
  <c r="D12" i="3"/>
  <c r="J11" i="3"/>
  <c r="I11" i="3"/>
  <c r="H11" i="3"/>
  <c r="G11" i="3"/>
  <c r="F11" i="3"/>
  <c r="D11" i="3"/>
  <c r="J10" i="3"/>
  <c r="I10" i="3"/>
  <c r="G10" i="3"/>
  <c r="D10" i="3"/>
  <c r="J9" i="3"/>
  <c r="I9" i="3"/>
  <c r="G9" i="3"/>
  <c r="F9" i="3"/>
  <c r="D9" i="3"/>
  <c r="J8" i="3"/>
  <c r="I8" i="3"/>
  <c r="H8" i="3"/>
  <c r="G8" i="3"/>
  <c r="F8" i="3"/>
  <c r="D8" i="3"/>
  <c r="J7" i="3"/>
  <c r="I7" i="3"/>
  <c r="G7" i="3"/>
  <c r="D7" i="3"/>
  <c r="J6" i="3"/>
  <c r="I6" i="3"/>
  <c r="G6" i="3"/>
  <c r="F6" i="3"/>
  <c r="D6" i="3"/>
  <c r="K8" i="3" l="1"/>
  <c r="K9" i="3"/>
  <c r="K10" i="3"/>
  <c r="K11" i="3"/>
  <c r="K12" i="3"/>
  <c r="K13" i="3"/>
  <c r="K14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7" i="3"/>
  <c r="K6" i="3"/>
  <c r="AW64" i="2"/>
  <c r="Q18" i="3" s="1"/>
  <c r="AX64" i="2"/>
  <c r="AY64" i="2"/>
  <c r="AZ64" i="2"/>
  <c r="B53" i="2"/>
  <c r="B54" i="2"/>
  <c r="B55" i="2"/>
  <c r="B56" i="2"/>
  <c r="B57" i="2"/>
  <c r="B58" i="2"/>
  <c r="B59" i="2"/>
  <c r="B60" i="2"/>
  <c r="B61" i="2"/>
  <c r="B62" i="2"/>
  <c r="B63" i="2"/>
  <c r="B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B65" i="2"/>
  <c r="B66" i="2"/>
  <c r="B67" i="2"/>
  <c r="B68" i="2"/>
  <c r="B69" i="2"/>
  <c r="B52" i="2"/>
  <c r="F44" i="2" l="1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F30" i="2"/>
  <c r="H31" i="2"/>
  <c r="J30" i="2"/>
  <c r="J36" i="2"/>
  <c r="G52" i="2" l="1"/>
  <c r="F52" i="2"/>
  <c r="AO68" i="2"/>
  <c r="AN68" i="2"/>
  <c r="AK68" i="2"/>
  <c r="AJ68" i="2"/>
  <c r="AG68" i="2"/>
  <c r="AF68" i="2"/>
  <c r="K58" i="2"/>
  <c r="J58" i="2"/>
  <c r="I53" i="2"/>
  <c r="H53" i="2"/>
  <c r="K52" i="2"/>
  <c r="J52" i="2"/>
  <c r="AQ68" i="2"/>
  <c r="AP68" i="2"/>
  <c r="AM68" i="2"/>
  <c r="AL68" i="2"/>
  <c r="AI68" i="2"/>
  <c r="AH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AQ67" i="2"/>
  <c r="AO67" i="2"/>
  <c r="AL67" i="2"/>
  <c r="AM67" i="2"/>
  <c r="AJ67" i="2"/>
  <c r="AK67" i="2"/>
  <c r="AH67" i="2"/>
  <c r="AI67" i="2"/>
  <c r="AF67" i="2"/>
  <c r="AG67" i="2"/>
  <c r="AD67" i="2"/>
  <c r="AE67" i="2"/>
  <c r="AB67" i="2"/>
  <c r="AC67" i="2"/>
  <c r="Z67" i="2"/>
  <c r="AA67" i="2"/>
  <c r="X67" i="2"/>
  <c r="Y67" i="2"/>
  <c r="W67" i="2"/>
  <c r="T67" i="2"/>
  <c r="U67" i="2"/>
  <c r="R67" i="2"/>
  <c r="S67" i="2"/>
  <c r="P67" i="2"/>
  <c r="Q67" i="2"/>
  <c r="N67" i="2"/>
  <c r="O67" i="2"/>
  <c r="L67" i="2"/>
  <c r="M67" i="2"/>
  <c r="J67" i="2"/>
  <c r="K67" i="2"/>
  <c r="H67" i="2"/>
  <c r="I67" i="2"/>
  <c r="F67" i="2"/>
  <c r="G67" i="2"/>
  <c r="AQ66" i="2"/>
  <c r="AO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W47" i="2"/>
  <c r="V47" i="2"/>
  <c r="W43" i="2"/>
  <c r="V43" i="2"/>
  <c r="W41" i="2"/>
  <c r="V41" i="2"/>
  <c r="W40" i="2"/>
  <c r="V40" i="2"/>
  <c r="W39" i="2"/>
  <c r="V39" i="2"/>
  <c r="W38" i="2"/>
  <c r="V38" i="2"/>
  <c r="W37" i="2"/>
  <c r="V37" i="2"/>
  <c r="W36" i="2"/>
  <c r="V36" i="2"/>
  <c r="W35" i="2"/>
  <c r="V35" i="2"/>
  <c r="W34" i="2"/>
  <c r="V34" i="2"/>
  <c r="W33" i="2"/>
  <c r="V33" i="2"/>
  <c r="W32" i="2"/>
  <c r="V32" i="2"/>
  <c r="W31" i="2"/>
  <c r="V31" i="2"/>
  <c r="W30" i="2"/>
  <c r="V30" i="2"/>
  <c r="V27" i="2"/>
  <c r="V67" i="2" s="1"/>
  <c r="K47" i="2"/>
  <c r="J47" i="2"/>
  <c r="K43" i="2"/>
  <c r="J43" i="2"/>
  <c r="K41" i="2"/>
  <c r="J41" i="2"/>
  <c r="K40" i="2"/>
  <c r="J40" i="2"/>
  <c r="K39" i="2"/>
  <c r="J39" i="2"/>
  <c r="K38" i="2"/>
  <c r="J38" i="2"/>
  <c r="K37" i="2"/>
  <c r="J37" i="2"/>
  <c r="K36" i="2"/>
  <c r="K35" i="2"/>
  <c r="J35" i="2"/>
  <c r="K34" i="2"/>
  <c r="J34" i="2"/>
  <c r="K33" i="2"/>
  <c r="J33" i="2"/>
  <c r="K32" i="2"/>
  <c r="J32" i="2"/>
  <c r="K31" i="2"/>
  <c r="J31" i="2"/>
  <c r="K30" i="2"/>
  <c r="J49" i="2"/>
  <c r="I47" i="2"/>
  <c r="H47" i="2"/>
  <c r="I43" i="2"/>
  <c r="H43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I30" i="2"/>
  <c r="H30" i="2"/>
  <c r="G47" i="2"/>
  <c r="F47" i="2"/>
  <c r="G43" i="2"/>
  <c r="F43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D49" i="2"/>
  <c r="AZ67" i="2" l="1"/>
  <c r="AX67" i="2" s="1"/>
  <c r="AW68" i="2"/>
  <c r="AY68" i="2"/>
  <c r="AZ66" i="2"/>
  <c r="AX66" i="2" s="1"/>
  <c r="AX68" i="2"/>
  <c r="AZ68" i="2"/>
  <c r="F49" i="2"/>
  <c r="G53" i="2"/>
  <c r="F53" i="2"/>
  <c r="F54" i="2"/>
  <c r="G54" i="2"/>
  <c r="G55" i="2"/>
  <c r="F55" i="2"/>
  <c r="F56" i="2"/>
  <c r="G56" i="2"/>
  <c r="G57" i="2"/>
  <c r="F57" i="2"/>
  <c r="G58" i="2"/>
  <c r="F58" i="2"/>
  <c r="F59" i="2"/>
  <c r="G59" i="2"/>
  <c r="G60" i="2"/>
  <c r="F60" i="2"/>
  <c r="F61" i="2"/>
  <c r="G61" i="2"/>
  <c r="G62" i="2"/>
  <c r="F62" i="2"/>
  <c r="F63" i="2"/>
  <c r="G63" i="2"/>
  <c r="F65" i="2"/>
  <c r="G65" i="2"/>
  <c r="F69" i="2"/>
  <c r="G69" i="2"/>
  <c r="I52" i="2"/>
  <c r="H52" i="2"/>
  <c r="J59" i="2"/>
  <c r="K59" i="2"/>
  <c r="K60" i="2"/>
  <c r="J60" i="2"/>
  <c r="J61" i="2"/>
  <c r="K61" i="2"/>
  <c r="K62" i="2"/>
  <c r="J62" i="2"/>
  <c r="J63" i="2"/>
  <c r="K63" i="2"/>
  <c r="J65" i="2"/>
  <c r="K65" i="2"/>
  <c r="J69" i="2"/>
  <c r="K69" i="2"/>
  <c r="V66" i="2"/>
  <c r="H54" i="2"/>
  <c r="I54" i="2"/>
  <c r="I55" i="2"/>
  <c r="H55" i="2"/>
  <c r="H56" i="2"/>
  <c r="I56" i="2"/>
  <c r="I57" i="2"/>
  <c r="H57" i="2"/>
  <c r="I58" i="2"/>
  <c r="H58" i="2"/>
  <c r="H59" i="2"/>
  <c r="I59" i="2"/>
  <c r="I60" i="2"/>
  <c r="H60" i="2"/>
  <c r="H61" i="2"/>
  <c r="I61" i="2"/>
  <c r="I62" i="2"/>
  <c r="H62" i="2"/>
  <c r="H63" i="2"/>
  <c r="I63" i="2"/>
  <c r="H65" i="2"/>
  <c r="I65" i="2"/>
  <c r="H69" i="2"/>
  <c r="I69" i="2"/>
  <c r="K53" i="2"/>
  <c r="J53" i="2"/>
  <c r="J54" i="2"/>
  <c r="K54" i="2"/>
  <c r="K55" i="2"/>
  <c r="J55" i="2"/>
  <c r="J56" i="2"/>
  <c r="K56" i="2"/>
  <c r="K57" i="2"/>
  <c r="J57" i="2"/>
  <c r="V49" i="2"/>
  <c r="W52" i="2"/>
  <c r="V52" i="2"/>
  <c r="W53" i="2"/>
  <c r="V53" i="2"/>
  <c r="V54" i="2"/>
  <c r="W54" i="2"/>
  <c r="W55" i="2"/>
  <c r="V55" i="2"/>
  <c r="V56" i="2"/>
  <c r="W56" i="2"/>
  <c r="V57" i="2"/>
  <c r="W57" i="2"/>
  <c r="W58" i="2"/>
  <c r="V58" i="2"/>
  <c r="V59" i="2"/>
  <c r="W59" i="2"/>
  <c r="W60" i="2"/>
  <c r="V60" i="2"/>
  <c r="V61" i="2"/>
  <c r="W61" i="2"/>
  <c r="W62" i="2"/>
  <c r="V62" i="2"/>
  <c r="V63" i="2"/>
  <c r="W63" i="2"/>
  <c r="V65" i="2"/>
  <c r="W65" i="2"/>
  <c r="V69" i="2"/>
  <c r="W69" i="2"/>
  <c r="H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U47" i="2"/>
  <c r="T47" i="2"/>
  <c r="S47" i="2"/>
  <c r="R47" i="2"/>
  <c r="Q47" i="2"/>
  <c r="P47" i="2"/>
  <c r="O47" i="2"/>
  <c r="N47" i="2"/>
  <c r="M47" i="2"/>
  <c r="L47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U43" i="2"/>
  <c r="T43" i="2"/>
  <c r="S43" i="2"/>
  <c r="R43" i="2"/>
  <c r="Q43" i="2"/>
  <c r="P43" i="2"/>
  <c r="O43" i="2"/>
  <c r="N43" i="2"/>
  <c r="M43" i="2"/>
  <c r="L43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U41" i="2"/>
  <c r="T41" i="2"/>
  <c r="S41" i="2"/>
  <c r="R41" i="2"/>
  <c r="Q41" i="2"/>
  <c r="P41" i="2"/>
  <c r="O41" i="2"/>
  <c r="N41" i="2"/>
  <c r="M41" i="2"/>
  <c r="L41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U40" i="2"/>
  <c r="T40" i="2"/>
  <c r="S40" i="2"/>
  <c r="R40" i="2"/>
  <c r="Q40" i="2"/>
  <c r="P40" i="2"/>
  <c r="O40" i="2"/>
  <c r="N40" i="2"/>
  <c r="M40" i="2"/>
  <c r="L40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U39" i="2"/>
  <c r="T39" i="2"/>
  <c r="S39" i="2"/>
  <c r="R39" i="2"/>
  <c r="Q39" i="2"/>
  <c r="P39" i="2"/>
  <c r="O39" i="2"/>
  <c r="N39" i="2"/>
  <c r="M39" i="2"/>
  <c r="L39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U38" i="2"/>
  <c r="T38" i="2"/>
  <c r="S38" i="2"/>
  <c r="R38" i="2"/>
  <c r="Q38" i="2"/>
  <c r="P38" i="2"/>
  <c r="O38" i="2"/>
  <c r="N38" i="2"/>
  <c r="M38" i="2"/>
  <c r="L38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U37" i="2"/>
  <c r="T37" i="2"/>
  <c r="S37" i="2"/>
  <c r="R37" i="2"/>
  <c r="Q37" i="2"/>
  <c r="P37" i="2"/>
  <c r="O37" i="2"/>
  <c r="N37" i="2"/>
  <c r="M37" i="2"/>
  <c r="L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U36" i="2"/>
  <c r="T36" i="2"/>
  <c r="S36" i="2"/>
  <c r="R36" i="2"/>
  <c r="Q36" i="2"/>
  <c r="P36" i="2"/>
  <c r="O36" i="2"/>
  <c r="N36" i="2"/>
  <c r="M36" i="2"/>
  <c r="L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U35" i="2"/>
  <c r="T35" i="2"/>
  <c r="S35" i="2"/>
  <c r="R35" i="2"/>
  <c r="Q35" i="2"/>
  <c r="P35" i="2"/>
  <c r="O35" i="2"/>
  <c r="N35" i="2"/>
  <c r="M35" i="2"/>
  <c r="L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U34" i="2"/>
  <c r="T34" i="2"/>
  <c r="S34" i="2"/>
  <c r="R34" i="2"/>
  <c r="Q34" i="2"/>
  <c r="P34" i="2"/>
  <c r="O34" i="2"/>
  <c r="N34" i="2"/>
  <c r="M34" i="2"/>
  <c r="L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U33" i="2"/>
  <c r="T33" i="2"/>
  <c r="S33" i="2"/>
  <c r="R33" i="2"/>
  <c r="Q33" i="2"/>
  <c r="P33" i="2"/>
  <c r="O33" i="2"/>
  <c r="N33" i="2"/>
  <c r="M33" i="2"/>
  <c r="L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U32" i="2"/>
  <c r="T32" i="2"/>
  <c r="S32" i="2"/>
  <c r="R32" i="2"/>
  <c r="Q32" i="2"/>
  <c r="P32" i="2"/>
  <c r="O32" i="2"/>
  <c r="N32" i="2"/>
  <c r="M32" i="2"/>
  <c r="L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U31" i="2"/>
  <c r="T31" i="2"/>
  <c r="S31" i="2"/>
  <c r="R31" i="2"/>
  <c r="Q31" i="2"/>
  <c r="P31" i="2"/>
  <c r="O31" i="2"/>
  <c r="N31" i="2"/>
  <c r="M31" i="2"/>
  <c r="L31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U30" i="2"/>
  <c r="T30" i="2"/>
  <c r="S30" i="2"/>
  <c r="R30" i="2"/>
  <c r="Q30" i="2"/>
  <c r="P30" i="2"/>
  <c r="O30" i="2"/>
  <c r="N30" i="2"/>
  <c r="M30" i="2"/>
  <c r="L30" i="2"/>
  <c r="AP27" i="2"/>
  <c r="AN27" i="2"/>
  <c r="AL27" i="2"/>
  <c r="AJ27" i="2"/>
  <c r="AF27" i="2"/>
  <c r="AD27" i="2"/>
  <c r="AB27" i="2"/>
  <c r="Z27" i="2"/>
  <c r="X27" i="2"/>
  <c r="R27" i="2"/>
  <c r="P27" i="2"/>
  <c r="N27" i="2"/>
  <c r="M52" i="2" l="1"/>
  <c r="L52" i="2"/>
  <c r="O52" i="2"/>
  <c r="N52" i="2"/>
  <c r="S52" i="2"/>
  <c r="R52" i="2"/>
  <c r="Y52" i="2"/>
  <c r="X52" i="2"/>
  <c r="AC52" i="2"/>
  <c r="AB52" i="2"/>
  <c r="AE52" i="2"/>
  <c r="AD52" i="2"/>
  <c r="AI52" i="2"/>
  <c r="AH52" i="2"/>
  <c r="AM52" i="2"/>
  <c r="AL52" i="2"/>
  <c r="AQ52" i="2"/>
  <c r="AP52" i="2"/>
  <c r="O53" i="2"/>
  <c r="N53" i="2"/>
  <c r="S53" i="2"/>
  <c r="R53" i="2"/>
  <c r="Y53" i="2"/>
  <c r="X53" i="2"/>
  <c r="AC53" i="2"/>
  <c r="AB53" i="2"/>
  <c r="AP67" i="2"/>
  <c r="AP66" i="2"/>
  <c r="AN67" i="2"/>
  <c r="AY67" i="2" s="1"/>
  <c r="AW67" i="2" s="1"/>
  <c r="Q21" i="3" s="1"/>
  <c r="AN66" i="2"/>
  <c r="AY66" i="2" s="1"/>
  <c r="AW66" i="2" s="1"/>
  <c r="Q52" i="2"/>
  <c r="P52" i="2"/>
  <c r="U52" i="2"/>
  <c r="T52" i="2"/>
  <c r="AA52" i="2"/>
  <c r="Z52" i="2"/>
  <c r="AG52" i="2"/>
  <c r="AF52" i="2"/>
  <c r="AK52" i="2"/>
  <c r="AJ52" i="2"/>
  <c r="AO52" i="2"/>
  <c r="AN52" i="2"/>
  <c r="M53" i="2"/>
  <c r="L53" i="2"/>
  <c r="Q53" i="2"/>
  <c r="P53" i="2"/>
  <c r="U53" i="2"/>
  <c r="T53" i="2"/>
  <c r="AA53" i="2"/>
  <c r="Z53" i="2"/>
  <c r="AE53" i="2"/>
  <c r="AD53" i="2"/>
  <c r="AG53" i="2"/>
  <c r="AF53" i="2"/>
  <c r="AI53" i="2"/>
  <c r="AH53" i="2"/>
  <c r="AK53" i="2"/>
  <c r="AJ53" i="2"/>
  <c r="AM53" i="2"/>
  <c r="AL53" i="2"/>
  <c r="AO53" i="2"/>
  <c r="AN53" i="2"/>
  <c r="AQ53" i="2"/>
  <c r="AP53" i="2"/>
  <c r="L54" i="2"/>
  <c r="M54" i="2"/>
  <c r="N54" i="2"/>
  <c r="O54" i="2"/>
  <c r="P54" i="2"/>
  <c r="Q54" i="2"/>
  <c r="R54" i="2"/>
  <c r="S54" i="2"/>
  <c r="T54" i="2"/>
  <c r="U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M55" i="2"/>
  <c r="L55" i="2"/>
  <c r="O55" i="2"/>
  <c r="N55" i="2"/>
  <c r="Q55" i="2"/>
  <c r="P55" i="2"/>
  <c r="S55" i="2"/>
  <c r="R55" i="2"/>
  <c r="U55" i="2"/>
  <c r="T55" i="2"/>
  <c r="Y55" i="2"/>
  <c r="X55" i="2"/>
  <c r="AA55" i="2"/>
  <c r="Z55" i="2"/>
  <c r="AC55" i="2"/>
  <c r="AB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R57" i="2"/>
  <c r="S57" i="2"/>
  <c r="T57" i="2"/>
  <c r="U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M58" i="2"/>
  <c r="L58" i="2"/>
  <c r="O58" i="2"/>
  <c r="N58" i="2"/>
  <c r="Q58" i="2"/>
  <c r="P58" i="2"/>
  <c r="S58" i="2"/>
  <c r="R58" i="2"/>
  <c r="U58" i="2"/>
  <c r="T58" i="2"/>
  <c r="Y58" i="2"/>
  <c r="X58" i="2"/>
  <c r="AA58" i="2"/>
  <c r="Z58" i="2"/>
  <c r="AC58" i="2"/>
  <c r="AB58" i="2"/>
  <c r="AE58" i="2"/>
  <c r="AD58" i="2"/>
  <c r="AG58" i="2"/>
  <c r="AF58" i="2"/>
  <c r="AI58" i="2"/>
  <c r="AH58" i="2"/>
  <c r="AK58" i="2"/>
  <c r="AJ58" i="2"/>
  <c r="AM58" i="2"/>
  <c r="AL58" i="2"/>
  <c r="AO58" i="2"/>
  <c r="AN58" i="2"/>
  <c r="AQ58" i="2"/>
  <c r="AP58" i="2"/>
  <c r="L59" i="2"/>
  <c r="M59" i="2"/>
  <c r="N59" i="2"/>
  <c r="O59" i="2"/>
  <c r="P59" i="2"/>
  <c r="Q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M60" i="2"/>
  <c r="L60" i="2"/>
  <c r="O60" i="2"/>
  <c r="N60" i="2"/>
  <c r="Q60" i="2"/>
  <c r="P60" i="2"/>
  <c r="S60" i="2"/>
  <c r="R60" i="2"/>
  <c r="U60" i="2"/>
  <c r="T60" i="2"/>
  <c r="Y60" i="2"/>
  <c r="X60" i="2"/>
  <c r="AA60" i="2"/>
  <c r="Z60" i="2"/>
  <c r="AC60" i="2"/>
  <c r="AB60" i="2"/>
  <c r="AE60" i="2"/>
  <c r="AD60" i="2"/>
  <c r="AG60" i="2"/>
  <c r="AF60" i="2"/>
  <c r="AI60" i="2"/>
  <c r="AH60" i="2"/>
  <c r="AK60" i="2"/>
  <c r="AJ60" i="2"/>
  <c r="AM60" i="2"/>
  <c r="AL60" i="2"/>
  <c r="AO60" i="2"/>
  <c r="AN60" i="2"/>
  <c r="AQ60" i="2"/>
  <c r="AP60" i="2"/>
  <c r="L61" i="2"/>
  <c r="M61" i="2"/>
  <c r="N61" i="2"/>
  <c r="O61" i="2"/>
  <c r="P61" i="2"/>
  <c r="Q61" i="2"/>
  <c r="R61" i="2"/>
  <c r="S61" i="2"/>
  <c r="T61" i="2"/>
  <c r="U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M62" i="2"/>
  <c r="L62" i="2"/>
  <c r="O62" i="2"/>
  <c r="N62" i="2"/>
  <c r="Q62" i="2"/>
  <c r="P62" i="2"/>
  <c r="S62" i="2"/>
  <c r="R62" i="2"/>
  <c r="U62" i="2"/>
  <c r="T62" i="2"/>
  <c r="Y62" i="2"/>
  <c r="X62" i="2"/>
  <c r="AA62" i="2"/>
  <c r="Z62" i="2"/>
  <c r="AC62" i="2"/>
  <c r="AB62" i="2"/>
  <c r="AE62" i="2"/>
  <c r="AD62" i="2"/>
  <c r="AG62" i="2"/>
  <c r="AF62" i="2"/>
  <c r="AI62" i="2"/>
  <c r="AH62" i="2"/>
  <c r="AK62" i="2"/>
  <c r="AJ62" i="2"/>
  <c r="AM62" i="2"/>
  <c r="AL62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L69" i="2"/>
  <c r="M69" i="2"/>
  <c r="N69" i="2"/>
  <c r="O69" i="2"/>
  <c r="P69" i="2"/>
  <c r="Q69" i="2"/>
  <c r="R69" i="2"/>
  <c r="S69" i="2"/>
  <c r="T69" i="2"/>
  <c r="U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N49" i="2"/>
  <c r="X49" i="2"/>
  <c r="AF49" i="2"/>
  <c r="AN49" i="2"/>
  <c r="R49" i="2"/>
  <c r="AB49" i="2"/>
  <c r="AJ49" i="2"/>
  <c r="AH49" i="2"/>
  <c r="AL49" i="2"/>
  <c r="L49" i="2"/>
  <c r="Z49" i="2"/>
  <c r="AD49" i="2"/>
  <c r="AP49" i="2"/>
  <c r="T49" i="2"/>
  <c r="P49" i="2"/>
  <c r="Q23" i="3" l="1"/>
  <c r="Q20" i="3"/>
  <c r="AY53" i="2"/>
  <c r="AW53" i="2" s="1"/>
  <c r="AY69" i="2"/>
  <c r="AW69" i="2" s="1"/>
  <c r="AY65" i="2"/>
  <c r="AW65" i="2" s="1"/>
  <c r="AY63" i="2"/>
  <c r="AW63" i="2" s="1"/>
  <c r="AY61" i="2"/>
  <c r="AW61" i="2" s="1"/>
  <c r="AZ60" i="2"/>
  <c r="AY59" i="2"/>
  <c r="AW59" i="2" s="1"/>
  <c r="AZ58" i="2"/>
  <c r="AX58" i="2" s="1"/>
  <c r="AZ57" i="2"/>
  <c r="AX57" i="2" s="1"/>
  <c r="AY56" i="2"/>
  <c r="AW56" i="2" s="1"/>
  <c r="AZ55" i="2"/>
  <c r="AX55" i="2" s="1"/>
  <c r="AY54" i="2"/>
  <c r="AW54" i="2" s="1"/>
  <c r="AY62" i="2"/>
  <c r="AW62" i="2" s="1"/>
  <c r="AY60" i="2"/>
  <c r="AW60" i="2" s="1"/>
  <c r="AZ59" i="2"/>
  <c r="AX59" i="2" s="1"/>
  <c r="AY58" i="2"/>
  <c r="AW58" i="2" s="1"/>
  <c r="Q12" i="3" s="1"/>
  <c r="AY57" i="2"/>
  <c r="AW57" i="2" s="1"/>
  <c r="Q11" i="3" s="1"/>
  <c r="AZ56" i="2"/>
  <c r="AX56" i="2" s="1"/>
  <c r="AY55" i="2"/>
  <c r="AW55" i="2" s="1"/>
  <c r="Q9" i="3" s="1"/>
  <c r="AZ54" i="2"/>
  <c r="AX54" i="2" s="1"/>
  <c r="Q8" i="3" s="1"/>
  <c r="AZ62" i="2"/>
  <c r="AX60" i="2"/>
  <c r="Q14" i="3" s="1"/>
  <c r="Q13" i="3"/>
  <c r="Q10" i="3"/>
  <c r="AZ53" i="2"/>
  <c r="AX53" i="2" s="1"/>
  <c r="AX69" i="2"/>
  <c r="AZ69" i="2"/>
  <c r="AZ65" i="2"/>
  <c r="AX65" i="2" s="1"/>
  <c r="Q22" i="3" s="1"/>
  <c r="AZ63" i="2"/>
  <c r="AX63" i="2" s="1"/>
  <c r="Q17" i="3" s="1"/>
  <c r="AZ61" i="2"/>
  <c r="AX61" i="2" s="1"/>
  <c r="Q15" i="3" s="1"/>
  <c r="AY52" i="2"/>
  <c r="AW52" i="2" s="1"/>
  <c r="AX62" i="2" l="1"/>
  <c r="Q16" i="3" s="1"/>
  <c r="Q7" i="3"/>
  <c r="Q19" i="3"/>
  <c r="AZ52" i="2"/>
  <c r="AX52" i="2" s="1"/>
  <c r="Q6" i="3" s="1"/>
  <c r="H33" i="3" l="1"/>
  <c r="H32" i="3"/>
  <c r="H14" i="3"/>
  <c r="H13" i="3"/>
  <c r="E14" i="3" l="1"/>
  <c r="H9" i="3"/>
  <c r="E21" i="3"/>
  <c r="H30" i="3"/>
  <c r="H26" i="3"/>
  <c r="E11" i="3"/>
  <c r="H16" i="3"/>
  <c r="J33" i="3"/>
  <c r="E32" i="3"/>
  <c r="G32" i="3"/>
  <c r="G18" i="3"/>
  <c r="E19" i="3"/>
  <c r="H25" i="3"/>
  <c r="F14" i="3" l="1"/>
  <c r="F18" i="3"/>
  <c r="M7" i="3"/>
  <c r="P7" i="3"/>
  <c r="P14" i="3"/>
  <c r="P25" i="3"/>
  <c r="M25" i="3"/>
  <c r="J16" i="3"/>
  <c r="J28" i="3"/>
  <c r="M11" i="3"/>
  <c r="P11" i="3"/>
  <c r="P30" i="3"/>
  <c r="M30" i="3"/>
  <c r="P21" i="3"/>
  <c r="M21" i="3"/>
  <c r="O21" i="3" s="1"/>
  <c r="H31" i="3"/>
  <c r="E6" i="3"/>
  <c r="E30" i="3"/>
  <c r="G23" i="3"/>
  <c r="F7" i="3"/>
  <c r="J17" i="3"/>
  <c r="J30" i="3"/>
  <c r="G16" i="3"/>
  <c r="J27" i="3"/>
  <c r="P19" i="3"/>
  <c r="M19" i="3"/>
  <c r="O19" i="3" s="1"/>
  <c r="E27" i="3"/>
  <c r="F27" i="3"/>
  <c r="E17" i="3"/>
  <c r="J15" i="3"/>
  <c r="F15" i="3"/>
  <c r="E16" i="3"/>
  <c r="E7" i="3"/>
  <c r="E25" i="3"/>
  <c r="I17" i="3"/>
  <c r="K17" i="3" s="1"/>
  <c r="G15" i="3"/>
  <c r="E12" i="3"/>
  <c r="E15" i="3"/>
  <c r="F16" i="3"/>
  <c r="G17" i="3"/>
  <c r="J26" i="3"/>
  <c r="F23" i="3"/>
  <c r="I18" i="3" l="1"/>
  <c r="K18" i="3" s="1"/>
  <c r="E13" i="3"/>
  <c r="J32" i="3"/>
  <c r="H7" i="3"/>
  <c r="E29" i="3"/>
  <c r="H6" i="3"/>
  <c r="F10" i="3"/>
  <c r="H12" i="3"/>
  <c r="I15" i="3"/>
  <c r="K15" i="3" s="1"/>
  <c r="H27" i="3"/>
  <c r="E23" i="3"/>
  <c r="J31" i="3"/>
  <c r="F29" i="3"/>
  <c r="M14" i="3"/>
  <c r="E33" i="3"/>
  <c r="F32" i="3"/>
  <c r="E18" i="3"/>
  <c r="H18" i="3"/>
  <c r="J18" i="3"/>
  <c r="F13" i="3"/>
  <c r="H10" i="3"/>
  <c r="E20" i="3"/>
  <c r="F31" i="3"/>
  <c r="E10" i="3"/>
  <c r="E31" i="3"/>
  <c r="H28" i="3"/>
  <c r="P23" i="3"/>
  <c r="M23" i="3"/>
  <c r="M6" i="3"/>
  <c r="P6" i="3"/>
  <c r="M10" i="3" l="1"/>
  <c r="P10" i="3"/>
  <c r="H29" i="3"/>
  <c r="P18" i="3"/>
  <c r="M18" i="3"/>
  <c r="E26" i="3"/>
  <c r="G29" i="3"/>
  <c r="P12" i="3"/>
  <c r="M12" i="3"/>
  <c r="E22" i="3"/>
  <c r="E8" i="3"/>
  <c r="H15" i="3"/>
  <c r="F12" i="3"/>
  <c r="P20" i="3"/>
  <c r="M20" i="3"/>
  <c r="O20" i="3" s="1"/>
  <c r="G27" i="3"/>
  <c r="P32" i="3"/>
  <c r="M32" i="3"/>
  <c r="J29" i="3"/>
  <c r="E9" i="3"/>
  <c r="M33" i="3"/>
  <c r="P33" i="3"/>
  <c r="E24" i="3"/>
  <c r="F17" i="3"/>
  <c r="H24" i="3"/>
  <c r="I16" i="3"/>
  <c r="K16" i="3" s="1"/>
  <c r="G31" i="3"/>
  <c r="H17" i="3"/>
  <c r="E28" i="3"/>
  <c r="M13" i="3"/>
  <c r="P13" i="3"/>
  <c r="M17" i="3" l="1"/>
  <c r="P17" i="3"/>
  <c r="P16" i="3"/>
  <c r="M16" i="3"/>
  <c r="P24" i="3"/>
  <c r="M24" i="3"/>
  <c r="M27" i="3"/>
  <c r="P27" i="3"/>
  <c r="M15" i="3"/>
  <c r="P15" i="3"/>
  <c r="P8" i="3"/>
  <c r="M8" i="3"/>
  <c r="P22" i="3"/>
  <c r="O22" i="3"/>
  <c r="M28" i="3"/>
  <c r="P28" i="3"/>
  <c r="P31" i="3"/>
  <c r="M31" i="3"/>
  <c r="P9" i="3"/>
  <c r="M9" i="3"/>
  <c r="P26" i="3"/>
  <c r="M26" i="3"/>
  <c r="P29" i="3"/>
  <c r="M29" i="3"/>
  <c r="N14" i="3" l="1"/>
  <c r="O14" i="3" s="1"/>
  <c r="N18" i="3" l="1"/>
  <c r="O18" i="3" s="1"/>
  <c r="N30" i="3"/>
  <c r="O30" i="3" s="1"/>
  <c r="N33" i="3"/>
  <c r="O33" i="3" s="1"/>
  <c r="N23" i="3"/>
  <c r="O23" i="3" s="1"/>
  <c r="N26" i="3"/>
  <c r="O26" i="3" s="1"/>
  <c r="N11" i="3"/>
  <c r="O11" i="3" s="1"/>
  <c r="N24" i="3"/>
  <c r="O24" i="3" s="1"/>
  <c r="N9" i="3"/>
  <c r="O9" i="3" s="1"/>
  <c r="N6" i="3"/>
  <c r="O6" i="3" s="1"/>
  <c r="N7" i="3"/>
  <c r="O7" i="3" s="1"/>
  <c r="N10" i="3"/>
  <c r="O10" i="3" s="1"/>
  <c r="N28" i="3"/>
  <c r="O28" i="3" s="1"/>
  <c r="N13" i="3"/>
  <c r="O13" i="3" s="1"/>
  <c r="N29" i="3"/>
  <c r="O29" i="3" s="1"/>
  <c r="N12" i="3"/>
  <c r="O12" i="3" s="1"/>
  <c r="N16" i="3"/>
  <c r="O16" i="3" s="1"/>
  <c r="N31" i="3"/>
  <c r="O31" i="3" s="1"/>
  <c r="N32" i="3"/>
  <c r="O32" i="3" s="1"/>
  <c r="N8" i="3"/>
  <c r="O8" i="3" s="1"/>
  <c r="N25" i="3" l="1"/>
  <c r="O25" i="3" s="1"/>
  <c r="N27" i="3"/>
  <c r="O27" i="3" s="1"/>
  <c r="N17" i="3"/>
  <c r="O17" i="3" s="1"/>
  <c r="N15" i="3"/>
  <c r="O15" i="3" s="1"/>
</calcChain>
</file>

<file path=xl/sharedStrings.xml><?xml version="1.0" encoding="utf-8"?>
<sst xmlns="http://schemas.openxmlformats.org/spreadsheetml/2006/main" count="263" uniqueCount="98">
  <si>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</si>
  <si>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</si>
  <si>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</si>
  <si>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</si>
  <si>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</si>
  <si>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</si>
  <si>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</si>
  <si>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</si>
  <si>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</si>
  <si>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</si>
  <si>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Table 1076: allowed revenue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</si>
  <si>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</si>
  <si>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</si>
  <si>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</si>
  <si>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</si>
  <si>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</si>
  <si>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</si>
  <si>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</si>
  <si>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</si>
  <si>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</si>
  <si>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</si>
  <si>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</si>
  <si>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</si>
  <si>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</si>
  <si>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</si>
  <si>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</si>
  <si>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HV Sub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</si>
  <si>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</si>
  <si>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</si>
  <si>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</si>
  <si>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</si>
  <si>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</si>
  <si>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</si>
  <si>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</si>
  <si>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</si>
  <si>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</si>
  <si>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</si>
  <si>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</si>
  <si>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</si>
  <si>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</si>
  <si>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</si>
  <si>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</si>
  <si>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</si>
  <si>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</si>
  <si>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</si>
  <si>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</si>
  <si>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</si>
  <si>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</si>
  <si>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</si>
  <si>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</si>
  <si>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</si>
  <si>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</si>
  <si>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</si>
  <si>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</si>
  <si>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</si>
  <si>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</si>
  <si>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</si>
  <si>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</si>
  <si>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</si>
  <si>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</si>
  <si>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HV Sub Generation Non-Intermittent</t>
  </si>
  <si>
    <t>HV Sub Generation 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</si>
  <si>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</si>
  <si>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</si>
  <si>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</si>
  <si>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</si>
  <si>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</si>
  <si>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</si>
  <si>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</si>
  <si>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</si>
  <si>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</si>
  <si>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</si>
  <si>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</si>
  <si>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</si>
  <si>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</si>
  <si>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</si>
  <si>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</si>
  <si>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</si>
  <si>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</si>
  <si>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</si>
  <si>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</si>
  <si>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</si>
  <si>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</si>
  <si>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</si>
  <si>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</si>
  <si>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</si>
  <si>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/>
  </si>
  <si>
    <t>Updated For DCP130</t>
  </si>
  <si>
    <t>Updated to reflect latest data</t>
  </si>
  <si>
    <t>Updated to reflect the 54% HV split</t>
  </si>
  <si>
    <t>Updated to reflect latest data and the three year rolling average. NHH UMS was updated with the model change.</t>
  </si>
  <si>
    <t>Updated to reflect latest NGC Exit Forecast</t>
  </si>
  <si>
    <t>Updated to reflect latest data. UMS table for Black yellow and green was updated with model change.</t>
  </si>
  <si>
    <t>Updated to reflect latest data and the three year rolling average. Black was updated with the model change.</t>
  </si>
  <si>
    <t>No change</t>
  </si>
  <si>
    <t>Profiled Allowed Revenue is known going forward. This includes the May 12 DCP66A forecast for the Losses PPL which is -£4.55m.</t>
  </si>
  <si>
    <t>DNO : South West</t>
  </si>
  <si>
    <t>Changes due to issue of Model version with DCP130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</si>
</sst>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_(?,???,??0.00_);[Red]\(?,???,??0.00\);_(?,???,???.??_)"/>
    <numFmt numFmtId="169" formatCode="#,##0.00;[Red]\(#,##0.00\)"/>
    <numFmt numFmtId="170" formatCode="&quot;£&quot;#,##0.00;[Red]\(&quot;£&quot;#,##0.00\)"/>
    <numFmt numFmtId="171" formatCode="0.0%;[Red]\(0.0%\)"/>
  </numFmts>
  <fonts count="23" x14ac:knownFonts="1">
    <font>
      <sz val="10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2" fillId="0" borderId="0" xfId="1" applyFont="1"/>
    <xf numFmtId="0" fontId="4" fillId="3" borderId="0" xfId="1" applyFont="1" applyFill="1" applyAlignment="1">
      <alignment horizontal="center" vertical="center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164" fontId="2" fillId="4" borderId="1" xfId="2" applyNumberFormat="1" applyFont="1" applyFill="1" applyBorder="1" applyAlignment="1">
      <alignment horizontal="center" vertical="center"/>
    </xf>
    <xf numFmtId="165" fontId="2" fillId="4" borderId="2" xfId="2" applyNumberFormat="1" applyFont="1" applyFill="1" applyBorder="1"/>
    <xf numFmtId="164" fontId="2" fillId="4" borderId="5" xfId="2" applyNumberFormat="1" applyFont="1" applyFill="1" applyBorder="1" applyAlignment="1">
      <alignment horizontal="center" vertical="center"/>
    </xf>
    <xf numFmtId="165" fontId="2" fillId="4" borderId="6" xfId="2" applyNumberFormat="1" applyFont="1" applyFill="1" applyBorder="1"/>
    <xf numFmtId="164" fontId="2" fillId="4" borderId="3" xfId="2" applyNumberFormat="1" applyFont="1" applyFill="1" applyBorder="1" applyAlignment="1">
      <alignment horizontal="center" vertical="center"/>
    </xf>
    <xf numFmtId="165" fontId="2" fillId="4" borderId="4" xfId="2" applyNumberFormat="1" applyFont="1" applyFill="1" applyBorder="1"/>
    <xf numFmtId="0" fontId="5" fillId="3" borderId="0" xfId="2" applyFont="1" applyFill="1" applyAlignment="1">
      <alignment horizontal="center" vertical="center"/>
    </xf>
    <xf numFmtId="165" fontId="2" fillId="6" borderId="2" xfId="2" applyNumberFormat="1" applyFont="1" applyFill="1" applyBorder="1" applyAlignment="1">
      <alignment horizontal="center" vertical="center"/>
    </xf>
    <xf numFmtId="166" fontId="2" fillId="6" borderId="1" xfId="2" applyNumberFormat="1" applyFont="1" applyFill="1" applyBorder="1" applyAlignment="1">
      <alignment horizontal="center" vertical="center"/>
    </xf>
    <xf numFmtId="165" fontId="2" fillId="6" borderId="6" xfId="2" applyNumberFormat="1" applyFont="1" applyFill="1" applyBorder="1" applyAlignment="1">
      <alignment horizontal="center" vertical="center"/>
    </xf>
    <xf numFmtId="166" fontId="2" fillId="6" borderId="5" xfId="2" applyNumberFormat="1" applyFont="1" applyFill="1" applyBorder="1" applyAlignment="1">
      <alignment horizontal="center" vertical="center"/>
    </xf>
    <xf numFmtId="165" fontId="2" fillId="6" borderId="4" xfId="2" applyNumberFormat="1" applyFont="1" applyFill="1" applyBorder="1" applyAlignment="1">
      <alignment horizontal="center" vertical="center"/>
    </xf>
    <xf numFmtId="166" fontId="2" fillId="6" borderId="3" xfId="2" applyNumberFormat="1" applyFont="1" applyFill="1" applyBorder="1" applyAlignment="1">
      <alignment horizontal="center" vertical="center"/>
    </xf>
    <xf numFmtId="166" fontId="2" fillId="0" borderId="0" xfId="1" applyNumberFormat="1" applyFont="1"/>
    <xf numFmtId="0" fontId="3" fillId="2" borderId="7" xfId="2" applyFont="1" applyFill="1" applyBorder="1" applyAlignment="1">
      <alignment vertical="center"/>
    </xf>
    <xf numFmtId="0" fontId="2" fillId="0" borderId="8" xfId="1" applyFont="1" applyBorder="1"/>
    <xf numFmtId="166" fontId="2" fillId="7" borderId="1" xfId="2" applyNumberFormat="1" applyFont="1" applyFill="1" applyBorder="1" applyAlignment="1">
      <alignment horizontal="center" vertical="center"/>
    </xf>
    <xf numFmtId="166" fontId="2" fillId="7" borderId="5" xfId="2" applyNumberFormat="1" applyFont="1" applyFill="1" applyBorder="1" applyAlignment="1">
      <alignment horizontal="center" vertical="center"/>
    </xf>
    <xf numFmtId="166" fontId="2" fillId="7" borderId="3" xfId="2" applyNumberFormat="1" applyFont="1" applyFill="1" applyBorder="1" applyAlignment="1">
      <alignment horizontal="center" vertical="center"/>
    </xf>
    <xf numFmtId="166" fontId="2" fillId="13" borderId="1" xfId="2" applyNumberFormat="1" applyFont="1" applyFill="1" applyBorder="1" applyAlignment="1">
      <alignment horizontal="center" vertical="center"/>
    </xf>
    <xf numFmtId="165" fontId="2" fillId="13" borderId="2" xfId="2" applyNumberFormat="1" applyFont="1" applyFill="1" applyBorder="1" applyAlignment="1">
      <alignment horizontal="center" vertical="center"/>
    </xf>
    <xf numFmtId="166" fontId="2" fillId="13" borderId="5" xfId="2" applyNumberFormat="1" applyFont="1" applyFill="1" applyBorder="1" applyAlignment="1">
      <alignment horizontal="center" vertical="center"/>
    </xf>
    <xf numFmtId="165" fontId="2" fillId="13" borderId="6" xfId="2" applyNumberFormat="1" applyFont="1" applyFill="1" applyBorder="1" applyAlignment="1">
      <alignment horizontal="center" vertical="center"/>
    </xf>
    <xf numFmtId="166" fontId="2" fillId="13" borderId="3" xfId="2" applyNumberFormat="1" applyFont="1" applyFill="1" applyBorder="1" applyAlignment="1">
      <alignment horizontal="center" vertical="center"/>
    </xf>
    <xf numFmtId="165" fontId="2" fillId="13" borderId="4" xfId="2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6" applyFont="1" applyAlignment="1" applyProtection="1"/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0" fontId="8" fillId="0" borderId="0" xfId="0" applyFont="1"/>
    <xf numFmtId="0" fontId="11" fillId="0" borderId="0" xfId="2" applyFont="1" applyFill="1" applyBorder="1" applyAlignment="1">
      <alignment vertical="center"/>
    </xf>
    <xf numFmtId="0" fontId="16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20" fillId="0" borderId="0" xfId="2" applyFont="1" applyFill="1" applyBorder="1" applyAlignment="1">
      <alignment horizontal="center" vertical="center"/>
    </xf>
    <xf numFmtId="0" fontId="21" fillId="2" borderId="12" xfId="2" applyFont="1" applyFill="1" applyBorder="1" applyAlignment="1">
      <alignment horizontal="center" vertical="center" wrapText="1"/>
    </xf>
    <xf numFmtId="0" fontId="21" fillId="2" borderId="13" xfId="2" applyFont="1" applyFill="1" applyBorder="1" applyAlignment="1" applyProtection="1">
      <alignment vertical="center" wrapText="1"/>
      <protection locked="0"/>
    </xf>
    <xf numFmtId="49" fontId="15" fillId="4" borderId="13" xfId="2" applyNumberFormat="1" applyFont="1" applyFill="1" applyBorder="1" applyAlignment="1" applyProtection="1">
      <alignment horizontal="center" vertical="center" wrapText="1"/>
      <protection locked="0"/>
    </xf>
    <xf numFmtId="0" fontId="15" fillId="5" borderId="13" xfId="2" applyNumberFormat="1" applyFont="1" applyFill="1" applyBorder="1" applyAlignment="1" applyProtection="1">
      <alignment horizontal="center" vertical="center" wrapText="1"/>
      <protection locked="0"/>
    </xf>
    <xf numFmtId="169" fontId="15" fillId="4" borderId="14" xfId="2" applyNumberFormat="1" applyFont="1" applyFill="1" applyBorder="1" applyAlignment="1" applyProtection="1">
      <alignment horizontal="center" vertical="center" wrapText="1"/>
      <protection locked="0"/>
    </xf>
    <xf numFmtId="170" fontId="15" fillId="4" borderId="15" xfId="2" applyNumberFormat="1" applyFont="1" applyFill="1" applyBorder="1" applyAlignment="1" applyProtection="1">
      <alignment horizontal="center" vertical="center" wrapText="1"/>
      <protection locked="0"/>
    </xf>
    <xf numFmtId="0" fontId="21" fillId="2" borderId="7" xfId="2" applyFont="1" applyFill="1" applyBorder="1" applyAlignment="1" applyProtection="1">
      <alignment vertical="center" wrapText="1"/>
      <protection locked="0"/>
    </xf>
    <xf numFmtId="49" fontId="15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5" fillId="5" borderId="7" xfId="2" applyNumberFormat="1" applyFont="1" applyFill="1" applyBorder="1" applyAlignment="1" applyProtection="1">
      <alignment horizontal="center" vertical="center" wrapText="1"/>
      <protection locked="0"/>
    </xf>
    <xf numFmtId="168" fontId="11" fillId="11" borderId="7" xfId="2" applyNumberFormat="1" applyFont="1" applyFill="1" applyBorder="1" applyAlignment="1" applyProtection="1">
      <alignment horizontal="center" vertical="center"/>
      <protection locked="0"/>
    </xf>
    <xf numFmtId="169" fontId="15" fillId="4" borderId="17" xfId="2" applyNumberFormat="1" applyFont="1" applyFill="1" applyBorder="1" applyAlignment="1" applyProtection="1">
      <alignment horizontal="center" vertical="center" wrapText="1"/>
      <protection locked="0"/>
    </xf>
    <xf numFmtId="164" fontId="15" fillId="4" borderId="17" xfId="3" applyNumberFormat="1" applyFont="1" applyFill="1" applyBorder="1" applyAlignment="1" applyProtection="1">
      <alignment horizontal="center" vertical="center" wrapText="1"/>
      <protection locked="0"/>
    </xf>
    <xf numFmtId="170" fontId="15" fillId="4" borderId="17" xfId="2" applyNumberFormat="1" applyFont="1" applyFill="1" applyBorder="1" applyAlignment="1" applyProtection="1">
      <alignment horizontal="center" vertical="center" wrapText="1"/>
      <protection locked="0"/>
    </xf>
    <xf numFmtId="0" fontId="11" fillId="10" borderId="7" xfId="2" applyNumberFormat="1" applyFont="1" applyFill="1" applyBorder="1" applyAlignment="1" applyProtection="1">
      <alignment horizontal="center" vertical="center"/>
      <protection locked="0"/>
    </xf>
    <xf numFmtId="0" fontId="15" fillId="12" borderId="16" xfId="2" applyFont="1" applyFill="1" applyBorder="1" applyAlignment="1" applyProtection="1">
      <alignment horizontal="center" vertical="center" wrapText="1"/>
      <protection locked="0"/>
    </xf>
    <xf numFmtId="171" fontId="22" fillId="4" borderId="15" xfId="2" applyNumberFormat="1" applyFont="1" applyFill="1" applyBorder="1" applyAlignment="1" applyProtection="1">
      <alignment horizontal="center" vertical="center" wrapText="1"/>
      <protection locked="0"/>
    </xf>
    <xf numFmtId="167" fontId="11" fillId="11" borderId="18" xfId="2" applyNumberFormat="1" applyFont="1" applyFill="1" applyBorder="1" applyAlignment="1">
      <alignment horizontal="center" vertical="center"/>
    </xf>
    <xf numFmtId="167" fontId="11" fillId="11" borderId="9" xfId="2" applyNumberFormat="1" applyFont="1" applyFill="1" applyBorder="1" applyAlignment="1">
      <alignment horizontal="center" vertical="center"/>
    </xf>
    <xf numFmtId="0" fontId="11" fillId="11" borderId="9" xfId="2" applyNumberFormat="1" applyFont="1" applyFill="1" applyBorder="1" applyAlignment="1">
      <alignment horizontal="center" vertical="center"/>
    </xf>
    <xf numFmtId="169" fontId="15" fillId="4" borderId="19" xfId="2" applyNumberFormat="1" applyFont="1" applyFill="1" applyBorder="1" applyAlignment="1" applyProtection="1">
      <alignment horizontal="center" vertical="center" wrapText="1"/>
      <protection locked="0"/>
    </xf>
    <xf numFmtId="0" fontId="22" fillId="4" borderId="15" xfId="2" applyFont="1" applyFill="1" applyBorder="1" applyAlignment="1" applyProtection="1">
      <alignment horizontal="center" vertical="center" wrapText="1"/>
      <protection locked="0"/>
    </xf>
    <xf numFmtId="0" fontId="11" fillId="10" borderId="20" xfId="2" applyNumberFormat="1" applyFont="1" applyFill="1" applyBorder="1" applyAlignment="1" applyProtection="1">
      <alignment horizontal="center" vertical="center"/>
      <protection locked="0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164" fontId="2" fillId="13" borderId="9" xfId="1" applyNumberFormat="1" applyFont="1" applyFill="1" applyBorder="1" applyAlignment="1">
      <alignment horizontal="center" vertical="center" wrapText="1"/>
    </xf>
    <xf numFmtId="164" fontId="2" fillId="13" borderId="10" xfId="1" applyNumberFormat="1" applyFont="1" applyFill="1" applyBorder="1" applyAlignment="1">
      <alignment horizontal="center" vertical="center" wrapText="1"/>
    </xf>
    <xf numFmtId="49" fontId="17" fillId="8" borderId="9" xfId="5" applyNumberFormat="1" applyFont="1" applyFill="1" applyBorder="1" applyAlignment="1">
      <alignment horizontal="center" vertical="center" wrapText="1"/>
    </xf>
    <xf numFmtId="49" fontId="17" fillId="8" borderId="11" xfId="5" applyNumberFormat="1" applyFont="1" applyFill="1" applyBorder="1" applyAlignment="1">
      <alignment horizontal="center" vertical="center" wrapText="1"/>
    </xf>
    <xf numFmtId="49" fontId="17" fillId="8" borderId="10" xfId="5" applyNumberFormat="1" applyFont="1" applyFill="1" applyBorder="1" applyAlignment="1">
      <alignment horizontal="center" vertical="center" wrapText="1"/>
    </xf>
    <xf numFmtId="0" fontId="18" fillId="9" borderId="9" xfId="2" applyFont="1" applyFill="1" applyBorder="1" applyAlignment="1">
      <alignment horizontal="center" vertical="center"/>
    </xf>
    <xf numFmtId="0" fontId="18" fillId="9" borderId="11" xfId="2" applyFont="1" applyFill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</cellXfs>
  <cellStyles count="7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DNO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th%20West%20Apr13%20CDCM%20DCP130%20Indicitives%20volatility%20mode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est%20Apr12%20CDCM%20Fin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A15" t="str">
            <v>Domestic Unrestricted</v>
          </cell>
          <cell r="B15" t="str">
            <v>#VALUE!</v>
          </cell>
          <cell r="C15">
            <v>1</v>
          </cell>
          <cell r="D15">
            <v>3.3450000000000002</v>
          </cell>
          <cell r="E15">
            <v>0</v>
          </cell>
          <cell r="F15">
            <v>0</v>
          </cell>
          <cell r="G15">
            <v>4.2300000000000004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#VALUE!</v>
          </cell>
          <cell r="C16">
            <v>2</v>
          </cell>
          <cell r="D16">
            <v>4.0469999999999997</v>
          </cell>
          <cell r="E16">
            <v>0.25600000000000001</v>
          </cell>
          <cell r="F16">
            <v>0</v>
          </cell>
          <cell r="G16">
            <v>4.2300000000000004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#VALUE!</v>
          </cell>
          <cell r="C17">
            <v>2</v>
          </cell>
          <cell r="D17">
            <v>0.23499999999999999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#VALUE!</v>
          </cell>
          <cell r="C18">
            <v>3</v>
          </cell>
          <cell r="D18">
            <v>2.5409999999999999</v>
          </cell>
          <cell r="E18">
            <v>0</v>
          </cell>
          <cell r="F18">
            <v>0</v>
          </cell>
          <cell r="G18">
            <v>6.59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#VALUE!</v>
          </cell>
          <cell r="C19">
            <v>4</v>
          </cell>
          <cell r="D19">
            <v>2.8719999999999999</v>
          </cell>
          <cell r="E19">
            <v>0.23499999999999999</v>
          </cell>
          <cell r="F19">
            <v>0</v>
          </cell>
          <cell r="G19">
            <v>6.59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#VALUE!</v>
          </cell>
          <cell r="C20">
            <v>4</v>
          </cell>
          <cell r="D20">
            <v>0.22700000000000001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#VALUE!</v>
          </cell>
          <cell r="C21" t="str">
            <v>5-8</v>
          </cell>
          <cell r="D21">
            <v>2.5739999999999998</v>
          </cell>
          <cell r="E21">
            <v>0.22600000000000001</v>
          </cell>
          <cell r="F21">
            <v>0</v>
          </cell>
          <cell r="G21">
            <v>35.44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#VALUE!</v>
          </cell>
          <cell r="C22" t="str">
            <v>5-8</v>
          </cell>
          <cell r="D22">
            <v>2.4449999999999998</v>
          </cell>
          <cell r="E22">
            <v>0.20300000000000001</v>
          </cell>
          <cell r="F22">
            <v>0</v>
          </cell>
          <cell r="G22">
            <v>22.1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#VALUE!</v>
          </cell>
          <cell r="C23" t="str">
            <v>5-8</v>
          </cell>
          <cell r="D23">
            <v>2.6080000000000001</v>
          </cell>
          <cell r="E23">
            <v>0.13200000000000001</v>
          </cell>
          <cell r="F23">
            <v>0</v>
          </cell>
          <cell r="G23">
            <v>159.6</v>
          </cell>
          <cell r="H23">
            <v>0</v>
          </cell>
          <cell r="I23">
            <v>0</v>
          </cell>
        </row>
        <row r="24">
          <cell r="A24" t="str">
            <v>LV HH Metered</v>
          </cell>
          <cell r="B24" t="str">
            <v>#VALUE!</v>
          </cell>
          <cell r="D24">
            <v>24.408000000000001</v>
          </cell>
          <cell r="E24">
            <v>0.28699999999999998</v>
          </cell>
          <cell r="F24">
            <v>0.161</v>
          </cell>
          <cell r="G24">
            <v>9.0500000000000007</v>
          </cell>
          <cell r="H24">
            <v>2.6</v>
          </cell>
          <cell r="I24">
            <v>0.38200000000000001</v>
          </cell>
        </row>
        <row r="25">
          <cell r="A25" t="str">
            <v>LV Sub HH Metered</v>
          </cell>
          <cell r="B25" t="str">
            <v>#VALUE!</v>
          </cell>
          <cell r="D25">
            <v>22.431000000000001</v>
          </cell>
          <cell r="E25">
            <v>0.17</v>
          </cell>
          <cell r="F25">
            <v>0.115</v>
          </cell>
          <cell r="G25">
            <v>6.54</v>
          </cell>
          <cell r="H25">
            <v>2.87</v>
          </cell>
          <cell r="I25">
            <v>0.318</v>
          </cell>
        </row>
        <row r="26">
          <cell r="A26" t="str">
            <v>HV HH Metered</v>
          </cell>
          <cell r="B26" t="str">
            <v>#VALUE!</v>
          </cell>
          <cell r="D26">
            <v>18.907</v>
          </cell>
          <cell r="E26">
            <v>7.1999999999999995E-2</v>
          </cell>
          <cell r="F26">
            <v>7.0999999999999994E-2</v>
          </cell>
          <cell r="G26">
            <v>72.95</v>
          </cell>
          <cell r="H26">
            <v>2.2200000000000002</v>
          </cell>
          <cell r="I26">
            <v>0.25</v>
          </cell>
        </row>
        <row r="27">
          <cell r="A27" t="str">
            <v>HV Sub HH Metered</v>
          </cell>
          <cell r="B27" t="str">
            <v>#VALUE!</v>
          </cell>
          <cell r="D27">
            <v>17.167000000000002</v>
          </cell>
          <cell r="E27">
            <v>3.4000000000000002E-2</v>
          </cell>
          <cell r="F27">
            <v>5.2999999999999999E-2</v>
          </cell>
          <cell r="G27">
            <v>72.95</v>
          </cell>
          <cell r="H27">
            <v>1.55</v>
          </cell>
          <cell r="I27">
            <v>0.186</v>
          </cell>
        </row>
        <row r="28">
          <cell r="A28" t="str">
            <v>NHH UMS category A</v>
          </cell>
          <cell r="B28" t="str">
            <v>#VALUE!</v>
          </cell>
          <cell r="C28">
            <v>8</v>
          </cell>
          <cell r="D28">
            <v>2.3889999999999998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NHH UMS category B</v>
          </cell>
          <cell r="B29" t="str">
            <v>#VALUE!</v>
          </cell>
          <cell r="C29">
            <v>1</v>
          </cell>
          <cell r="D29">
            <v>3.5659999999999998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C</v>
          </cell>
          <cell r="B30" t="str">
            <v>#VALUE!</v>
          </cell>
          <cell r="C30">
            <v>1</v>
          </cell>
          <cell r="D30">
            <v>6.03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D</v>
          </cell>
          <cell r="B31" t="str">
            <v>#VALUE!</v>
          </cell>
          <cell r="C31">
            <v>1</v>
          </cell>
          <cell r="D31">
            <v>1.5509999999999999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LV UMS (Pseudo HH Metered)</v>
          </cell>
          <cell r="B32" t="str">
            <v>#VALUE!</v>
          </cell>
          <cell r="D32">
            <v>78.921999999999997</v>
          </cell>
          <cell r="E32">
            <v>1.1779999999999999</v>
          </cell>
          <cell r="F32">
            <v>0.90400000000000003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Generation NHH</v>
          </cell>
          <cell r="B33" t="str">
            <v>#VALUE!</v>
          </cell>
          <cell r="C33">
            <v>8</v>
          </cell>
          <cell r="D33">
            <v>-0.64900000000000002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Sub Generation NHH</v>
          </cell>
          <cell r="B34" t="str">
            <v>#VALUE!</v>
          </cell>
          <cell r="C34">
            <v>8</v>
          </cell>
          <cell r="D34">
            <v>-0.59799999999999998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Intermittent</v>
          </cell>
          <cell r="B35" t="str">
            <v>#VALUE!</v>
          </cell>
          <cell r="D35">
            <v>-0.64900000000000002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0.14699999999999999</v>
          </cell>
        </row>
        <row r="36">
          <cell r="A36" t="str">
            <v>LV Generation Non-Intermittent</v>
          </cell>
          <cell r="B36" t="str">
            <v>#VALUE!</v>
          </cell>
          <cell r="D36">
            <v>-7.4779999999999998</v>
          </cell>
          <cell r="E36">
            <v>-0.29899999999999999</v>
          </cell>
          <cell r="F36">
            <v>-0.157</v>
          </cell>
          <cell r="G36">
            <v>0</v>
          </cell>
          <cell r="H36">
            <v>0</v>
          </cell>
          <cell r="I36">
            <v>0.14699999999999999</v>
          </cell>
        </row>
        <row r="37">
          <cell r="A37" t="str">
            <v>LV Sub Generation Intermittent</v>
          </cell>
          <cell r="B37" t="str">
            <v>#VALUE!</v>
          </cell>
          <cell r="D37">
            <v>-0.59799999999999998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0.126</v>
          </cell>
        </row>
        <row r="38">
          <cell r="A38" t="str">
            <v>LV Sub Generation Non-Intermittent</v>
          </cell>
          <cell r="B38" t="str">
            <v>#VALUE!</v>
          </cell>
          <cell r="D38">
            <v>-7.008</v>
          </cell>
          <cell r="E38">
            <v>-0.26200000000000001</v>
          </cell>
          <cell r="F38">
            <v>-0.14199999999999999</v>
          </cell>
          <cell r="G38">
            <v>0</v>
          </cell>
          <cell r="H38">
            <v>0</v>
          </cell>
          <cell r="I38">
            <v>0.126</v>
          </cell>
        </row>
        <row r="39">
          <cell r="A39" t="str">
            <v>HV Generation Intermittent</v>
          </cell>
          <cell r="B39" t="str">
            <v>#VALUE!</v>
          </cell>
          <cell r="D39">
            <v>-0.36799999999999999</v>
          </cell>
          <cell r="E39">
            <v>0</v>
          </cell>
          <cell r="F39">
            <v>0</v>
          </cell>
          <cell r="G39">
            <v>31.35</v>
          </cell>
          <cell r="H39">
            <v>0</v>
          </cell>
          <cell r="I39">
            <v>9.1999999999999998E-2</v>
          </cell>
        </row>
        <row r="40">
          <cell r="A40" t="str">
            <v>HV Generation Non-Intermittent</v>
          </cell>
          <cell r="B40" t="str">
            <v>#VALUE!</v>
          </cell>
          <cell r="D40">
            <v>-4.8339999999999996</v>
          </cell>
          <cell r="E40">
            <v>-9.6000000000000002E-2</v>
          </cell>
          <cell r="F40">
            <v>-7.6999999999999999E-2</v>
          </cell>
          <cell r="G40">
            <v>31.35</v>
          </cell>
          <cell r="H40">
            <v>0</v>
          </cell>
          <cell r="I40">
            <v>9.1999999999999998E-2</v>
          </cell>
        </row>
        <row r="41">
          <cell r="A41" t="str">
            <v>HV Sub Generation Intermittent</v>
          </cell>
          <cell r="B41" t="str">
            <v>#VALUE!</v>
          </cell>
          <cell r="D41">
            <v>-0.33600000000000002</v>
          </cell>
          <cell r="E41">
            <v>0</v>
          </cell>
          <cell r="F41">
            <v>0</v>
          </cell>
          <cell r="G41">
            <v>31.35</v>
          </cell>
          <cell r="H41">
            <v>0</v>
          </cell>
          <cell r="I41">
            <v>6.6000000000000003E-2</v>
          </cell>
        </row>
        <row r="42">
          <cell r="A42" t="str">
            <v>HV Sub Generation Non-Intermittent</v>
          </cell>
          <cell r="B42" t="str">
            <v>#VALUE!</v>
          </cell>
          <cell r="D42">
            <v>-4.5129999999999999</v>
          </cell>
          <cell r="E42">
            <v>-7.4999999999999997E-2</v>
          </cell>
          <cell r="F42">
            <v>-6.9000000000000006E-2</v>
          </cell>
          <cell r="G42">
            <v>31.35</v>
          </cell>
          <cell r="H42">
            <v>0</v>
          </cell>
          <cell r="I42">
            <v>6.6000000000000003E-2</v>
          </cell>
        </row>
      </sheetData>
      <sheetData sheetId="20">
        <row r="57">
          <cell r="A57" t="str">
            <v>Domestic Unrestricted</v>
          </cell>
          <cell r="B57">
            <v>4243602.101785426</v>
          </cell>
          <cell r="C57">
            <v>1173205</v>
          </cell>
          <cell r="D57">
            <v>160062188.90222251</v>
          </cell>
          <cell r="E57">
            <v>141948490.30472252</v>
          </cell>
          <cell r="F57">
            <v>18113698.5975</v>
          </cell>
          <cell r="G57">
            <v>0</v>
          </cell>
          <cell r="H57">
            <v>0</v>
          </cell>
          <cell r="I57">
            <v>3.7718472435216999</v>
          </cell>
          <cell r="J57">
            <v>136.43156047086615</v>
          </cell>
        </row>
        <row r="58">
          <cell r="A58" t="str">
            <v>LDNO LV: Domestic Unrestricted</v>
          </cell>
          <cell r="B58">
            <v>2197.8799999999997</v>
          </cell>
          <cell r="C58">
            <v>1414</v>
          </cell>
          <cell r="D58">
            <v>61226.675599999995</v>
          </cell>
          <cell r="E58">
            <v>47188.483599999992</v>
          </cell>
          <cell r="F58">
            <v>14038.192000000003</v>
          </cell>
          <cell r="G58">
            <v>0</v>
          </cell>
          <cell r="H58">
            <v>0</v>
          </cell>
          <cell r="I58">
            <v>2.785715125484558</v>
          </cell>
          <cell r="J58">
            <v>43.300336350777933</v>
          </cell>
        </row>
        <row r="59">
          <cell r="A59" t="str">
            <v>LDNO HV: Domestic Unrestricted</v>
          </cell>
          <cell r="B59">
            <v>3876.1210000000001</v>
          </cell>
          <cell r="C59">
            <v>1852</v>
          </cell>
          <cell r="D59">
            <v>61359.361369999999</v>
          </cell>
          <cell r="E59">
            <v>50273.289369999999</v>
          </cell>
          <cell r="F59">
            <v>11086.071999999996</v>
          </cell>
          <cell r="G59">
            <v>0</v>
          </cell>
          <cell r="H59">
            <v>0</v>
          </cell>
          <cell r="I59">
            <v>1.5830094408817477</v>
          </cell>
          <cell r="J59">
            <v>33.131404627429802</v>
          </cell>
        </row>
        <row r="60">
          <cell r="A60" t="str">
            <v>&gt; Domestic Two Rate</v>
          </cell>
        </row>
        <row r="61">
          <cell r="A61" t="str">
            <v>Domestic Two Rate</v>
          </cell>
          <cell r="B61">
            <v>1469374.6636603761</v>
          </cell>
          <cell r="C61">
            <v>233105</v>
          </cell>
          <cell r="D61">
            <v>34648853.382402509</v>
          </cell>
          <cell r="E61">
            <v>31049828.734902512</v>
          </cell>
          <cell r="F61">
            <v>3599024.6475</v>
          </cell>
          <cell r="G61">
            <v>0</v>
          </cell>
          <cell r="H61">
            <v>0</v>
          </cell>
          <cell r="I61">
            <v>2.3580679753990279</v>
          </cell>
          <cell r="J61">
            <v>148.64054131143695</v>
          </cell>
        </row>
        <row r="62">
          <cell r="A62" t="str">
            <v>LDNO LV: Domestic Two Rate</v>
          </cell>
          <cell r="B62">
            <v>359.01499999999999</v>
          </cell>
          <cell r="C62">
            <v>53</v>
          </cell>
          <cell r="D62">
            <v>5503.0081400000008</v>
          </cell>
          <cell r="E62">
            <v>4976.8241400000006</v>
          </cell>
          <cell r="F62">
            <v>526.18399999999997</v>
          </cell>
          <cell r="G62">
            <v>0</v>
          </cell>
          <cell r="H62">
            <v>0</v>
          </cell>
          <cell r="I62">
            <v>1.5328073033160177</v>
          </cell>
          <cell r="J62">
            <v>103.83034226415096</v>
          </cell>
        </row>
        <row r="63">
          <cell r="A63" t="str">
            <v>LDNO HV: Domestic Two Rate</v>
          </cell>
          <cell r="B63">
            <v>235.64600000000002</v>
          </cell>
          <cell r="C63">
            <v>153</v>
          </cell>
          <cell r="D63">
            <v>3212.2103299999999</v>
          </cell>
          <cell r="E63">
            <v>2296.3523300000002</v>
          </cell>
          <cell r="F63">
            <v>915.85799999999983</v>
          </cell>
          <cell r="G63">
            <v>0</v>
          </cell>
          <cell r="H63">
            <v>0</v>
          </cell>
          <cell r="I63">
            <v>1.3631507982312452</v>
          </cell>
          <cell r="J63">
            <v>20.994838758169934</v>
          </cell>
        </row>
        <row r="64">
          <cell r="A64" t="str">
            <v>&gt; Domestic Off Peak (related MPAN)</v>
          </cell>
        </row>
        <row r="65">
          <cell r="A65" t="str">
            <v>Domestic Off Peak (related MPAN)</v>
          </cell>
          <cell r="B65">
            <v>73030.258110637151</v>
          </cell>
          <cell r="C65">
            <v>0</v>
          </cell>
          <cell r="D65">
            <v>171621.10655999728</v>
          </cell>
          <cell r="E65">
            <v>171621.10655999728</v>
          </cell>
          <cell r="F65">
            <v>0</v>
          </cell>
          <cell r="G65">
            <v>0</v>
          </cell>
          <cell r="H65">
            <v>0</v>
          </cell>
          <cell r="I65">
            <v>0.23499999999999996</v>
          </cell>
          <cell r="J65" t="str">
            <v/>
          </cell>
        </row>
        <row r="66">
          <cell r="A66" t="str">
            <v>LDNO LV: Domestic Off Peak (related MPAN)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  <cell r="J66" t="str">
            <v/>
          </cell>
        </row>
        <row r="67">
          <cell r="A67" t="str">
            <v>LDNO HV: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</row>
        <row r="68">
          <cell r="A68" t="str">
            <v>&gt; Small Non Domestic Unrestricted</v>
          </cell>
        </row>
        <row r="69">
          <cell r="A69" t="str">
            <v>Small Non Domestic Unrestricted</v>
          </cell>
          <cell r="B69">
            <v>1167954.1994163799</v>
          </cell>
          <cell r="C69">
            <v>106596</v>
          </cell>
          <cell r="D69">
            <v>32241723.093170211</v>
          </cell>
          <cell r="E69">
            <v>29677716.207170211</v>
          </cell>
          <cell r="F69">
            <v>2564006.8859999999</v>
          </cell>
          <cell r="G69">
            <v>0</v>
          </cell>
          <cell r="H69">
            <v>0</v>
          </cell>
          <cell r="I69">
            <v>2.7605297458822631</v>
          </cell>
          <cell r="J69">
            <v>302.46653807994869</v>
          </cell>
        </row>
        <row r="70">
          <cell r="A70" t="str">
            <v>LDNO LV: Small Non Domestic Unrestricted</v>
          </cell>
          <cell r="B70">
            <v>210.33899999999997</v>
          </cell>
          <cell r="C70">
            <v>53</v>
          </cell>
          <cell r="D70">
            <v>4248.9225899999992</v>
          </cell>
          <cell r="E70">
            <v>3430.6290899999995</v>
          </cell>
          <cell r="F70">
            <v>818.29350000000011</v>
          </cell>
          <cell r="G70">
            <v>0</v>
          </cell>
          <cell r="H70">
            <v>0</v>
          </cell>
          <cell r="I70">
            <v>2.0200355568867403</v>
          </cell>
          <cell r="J70">
            <v>80.168350754716968</v>
          </cell>
        </row>
        <row r="71">
          <cell r="A71" t="str">
            <v>LDNO HV: Small Non Domestic Unrestricted</v>
          </cell>
          <cell r="B71">
            <v>5712.4309999999987</v>
          </cell>
          <cell r="C71">
            <v>127</v>
          </cell>
          <cell r="D71">
            <v>57511.257659999988</v>
          </cell>
          <cell r="E71">
            <v>56324.569659999986</v>
          </cell>
          <cell r="F71">
            <v>1186.6880000000001</v>
          </cell>
          <cell r="G71">
            <v>0</v>
          </cell>
          <cell r="H71">
            <v>0</v>
          </cell>
          <cell r="I71">
            <v>1.0067737826505039</v>
          </cell>
          <cell r="J71">
            <v>452.84454850393689</v>
          </cell>
        </row>
        <row r="72">
          <cell r="A72" t="str">
            <v>&gt; Small Non Domestic Two Rate</v>
          </cell>
        </row>
        <row r="73">
          <cell r="A73" t="str">
            <v>Small Non Domestic Two Rate</v>
          </cell>
          <cell r="B73">
            <v>525797.31030548387</v>
          </cell>
          <cell r="C73">
            <v>26498</v>
          </cell>
          <cell r="D73">
            <v>11173053.40487295</v>
          </cell>
          <cell r="E73">
            <v>10535683.761872951</v>
          </cell>
          <cell r="F73">
            <v>637369.64299999992</v>
          </cell>
          <cell r="G73">
            <v>0</v>
          </cell>
          <cell r="H73">
            <v>0</v>
          </cell>
          <cell r="I73">
            <v>2.1249734804427773</v>
          </cell>
          <cell r="J73">
            <v>421.65647991821834</v>
          </cell>
        </row>
        <row r="74">
          <cell r="A74" t="str">
            <v>LDNO LV: Small Non Domestic Two Rate</v>
          </cell>
          <cell r="B74">
            <v>11.239999999999998</v>
          </cell>
          <cell r="C74">
            <v>0</v>
          </cell>
          <cell r="D74">
            <v>130.20024000000001</v>
          </cell>
          <cell r="E74">
            <v>130.20024000000001</v>
          </cell>
          <cell r="F74">
            <v>0</v>
          </cell>
          <cell r="G74">
            <v>0</v>
          </cell>
          <cell r="H74">
            <v>0</v>
          </cell>
          <cell r="I74">
            <v>1.1583651245551605</v>
          </cell>
          <cell r="J74" t="str">
            <v/>
          </cell>
        </row>
        <row r="75">
          <cell r="A75" t="str">
            <v>LDNO HV: Small Non Domestic Two Rate</v>
          </cell>
          <cell r="B75">
            <v>471.16100000000006</v>
          </cell>
          <cell r="C75">
            <v>8</v>
          </cell>
          <cell r="D75">
            <v>4308.6286200000013</v>
          </cell>
          <cell r="E75">
            <v>4233.8766200000009</v>
          </cell>
          <cell r="F75">
            <v>74.751999999999995</v>
          </cell>
          <cell r="G75">
            <v>0</v>
          </cell>
          <cell r="H75">
            <v>0</v>
          </cell>
          <cell r="I75">
            <v>0.91447055677358724</v>
          </cell>
          <cell r="J75">
            <v>538.57857750000016</v>
          </cell>
        </row>
        <row r="76">
          <cell r="A76" t="str">
            <v>&gt; Small Non Domestic Off Peak (related MPAN)</v>
          </cell>
        </row>
        <row r="77">
          <cell r="A77" t="str">
            <v>Small Non Domestic Off Peak (related MPAN)</v>
          </cell>
          <cell r="B77">
            <v>26029.068164710028</v>
          </cell>
          <cell r="C77">
            <v>0</v>
          </cell>
          <cell r="D77">
            <v>59085.984733891761</v>
          </cell>
          <cell r="E77">
            <v>59085.984733891761</v>
          </cell>
          <cell r="F77">
            <v>0</v>
          </cell>
          <cell r="G77">
            <v>0</v>
          </cell>
          <cell r="H77">
            <v>0</v>
          </cell>
          <cell r="I77">
            <v>0.22700000000000001</v>
          </cell>
          <cell r="J77" t="str">
            <v/>
          </cell>
        </row>
        <row r="78">
          <cell r="A78" t="str">
            <v>LDNO LV: Small Non Domestic Off Peak (related MPAN)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</row>
        <row r="79">
          <cell r="A79" t="str">
            <v>LDNO HV: Small Non Domestic Off Peak (related MPAN)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</row>
        <row r="80">
          <cell r="A80" t="str">
            <v>&gt; LV Medium Non-Domestic</v>
          </cell>
        </row>
        <row r="81">
          <cell r="A81" t="str">
            <v>LV Medium Non-Domestic</v>
          </cell>
          <cell r="B81">
            <v>883195.50104027591</v>
          </cell>
          <cell r="C81">
            <v>9143</v>
          </cell>
          <cell r="D81">
            <v>19809065.836287424</v>
          </cell>
          <cell r="E81">
            <v>18626363.928287424</v>
          </cell>
          <cell r="F81">
            <v>1182701.9079999998</v>
          </cell>
          <cell r="G81">
            <v>0</v>
          </cell>
          <cell r="H81">
            <v>0</v>
          </cell>
          <cell r="I81">
            <v>2.2428857272206693</v>
          </cell>
          <cell r="J81">
            <v>2166.5827229888905</v>
          </cell>
        </row>
        <row r="82">
          <cell r="A82" t="str">
            <v>LDNO LV: LV Medium Non-Domestic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 t="str">
            <v/>
          </cell>
          <cell r="J82" t="str">
            <v/>
          </cell>
        </row>
        <row r="83">
          <cell r="A83" t="str">
            <v>LDNO HV: LV Medium Non-Domestic</v>
          </cell>
          <cell r="B83">
            <v>4403.165</v>
          </cell>
          <cell r="C83">
            <v>16</v>
          </cell>
          <cell r="D83">
            <v>38964.419399999999</v>
          </cell>
          <cell r="E83">
            <v>38161.419399999999</v>
          </cell>
          <cell r="F83">
            <v>803</v>
          </cell>
          <cell r="G83">
            <v>0</v>
          </cell>
          <cell r="H83">
            <v>0</v>
          </cell>
          <cell r="I83">
            <v>0.88491844843425127</v>
          </cell>
          <cell r="J83">
            <v>2435.2762124999999</v>
          </cell>
        </row>
        <row r="84">
          <cell r="A84" t="str">
            <v>&gt; LV Sub Medium Non-Domestic</v>
          </cell>
        </row>
        <row r="85">
          <cell r="A85" t="str">
            <v>LV Sub Medium Non-Domestic</v>
          </cell>
          <cell r="B85">
            <v>98886.189639227581</v>
          </cell>
          <cell r="C85">
            <v>749</v>
          </cell>
          <cell r="D85">
            <v>1994550.899763871</v>
          </cell>
          <cell r="E85">
            <v>1934132.814763871</v>
          </cell>
          <cell r="F85">
            <v>60418.085000000006</v>
          </cell>
          <cell r="G85">
            <v>0</v>
          </cell>
          <cell r="H85">
            <v>0</v>
          </cell>
          <cell r="I85">
            <v>2.0170166400795813</v>
          </cell>
          <cell r="J85">
            <v>2662.9518020879455</v>
          </cell>
        </row>
        <row r="86">
          <cell r="A86" t="str">
            <v>&gt; HV Medium Non-Domestic</v>
          </cell>
        </row>
        <row r="87">
          <cell r="A87" t="str">
            <v>HV Medium Non-Domestic</v>
          </cell>
          <cell r="B87">
            <v>2923.6018918206896</v>
          </cell>
          <cell r="C87">
            <v>22</v>
          </cell>
          <cell r="D87">
            <v>73778.416428412136</v>
          </cell>
          <cell r="E87">
            <v>60962.536428412139</v>
          </cell>
          <cell r="F87">
            <v>12815.88</v>
          </cell>
          <cell r="G87">
            <v>0</v>
          </cell>
          <cell r="H87">
            <v>0</v>
          </cell>
          <cell r="I87">
            <v>2.5235452417383071</v>
          </cell>
          <cell r="J87">
            <v>3353.5643831096427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759728.19572980679</v>
          </cell>
          <cell r="C89">
            <v>2824</v>
          </cell>
          <cell r="D89">
            <v>18471328.893318068</v>
          </cell>
          <cell r="E89">
            <v>14630139.913318066</v>
          </cell>
          <cell r="F89">
            <v>93283.780000000013</v>
          </cell>
          <cell r="G89">
            <v>3463850</v>
          </cell>
          <cell r="H89">
            <v>284055.2</v>
          </cell>
          <cell r="I89">
            <v>2.4313075382932472</v>
          </cell>
          <cell r="J89">
            <v>6540.8388432429419</v>
          </cell>
        </row>
        <row r="90">
          <cell r="A90" t="str">
            <v>LDNO LV: LV HH Metered</v>
          </cell>
          <cell r="B90">
            <v>73.319159999999997</v>
          </cell>
          <cell r="C90">
            <v>0</v>
          </cell>
          <cell r="D90">
            <v>906.47439635679814</v>
          </cell>
          <cell r="E90">
            <v>906.47439635679814</v>
          </cell>
          <cell r="F90">
            <v>0</v>
          </cell>
          <cell r="G90">
            <v>0</v>
          </cell>
          <cell r="H90">
            <v>0</v>
          </cell>
          <cell r="I90">
            <v>1.2363404004584861</v>
          </cell>
          <cell r="J90" t="str">
            <v/>
          </cell>
        </row>
        <row r="91">
          <cell r="A91" t="str">
            <v>LDNO HV: LV HH Metered</v>
          </cell>
          <cell r="B91">
            <v>20888.580699999999</v>
          </cell>
          <cell r="C91">
            <v>0</v>
          </cell>
          <cell r="D91">
            <v>155869.89817175118</v>
          </cell>
          <cell r="E91">
            <v>155869.89817175118</v>
          </cell>
          <cell r="F91">
            <v>0</v>
          </cell>
          <cell r="G91">
            <v>0</v>
          </cell>
          <cell r="H91">
            <v>0</v>
          </cell>
          <cell r="I91">
            <v>0.74619669191670457</v>
          </cell>
          <cell r="J91" t="str">
            <v/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752862.34027171042</v>
          </cell>
          <cell r="C93">
            <v>1318</v>
          </cell>
          <cell r="D93">
            <v>15868612.123715606</v>
          </cell>
          <cell r="E93">
            <v>12133305.545715606</v>
          </cell>
          <cell r="F93">
            <v>31461.977999999999</v>
          </cell>
          <cell r="G93">
            <v>3446439.5</v>
          </cell>
          <cell r="H93">
            <v>257405.10000000003</v>
          </cell>
          <cell r="I93">
            <v>2.1077707403970525</v>
          </cell>
          <cell r="J93">
            <v>12039.918151529291</v>
          </cell>
        </row>
        <row r="94">
          <cell r="A94" t="str">
            <v>LDNO HV: LV Sub HH Metered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 t="str">
            <v/>
          </cell>
          <cell r="J94" t="str">
            <v/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2782635.0961378342</v>
          </cell>
          <cell r="C96">
            <v>923</v>
          </cell>
          <cell r="D96">
            <v>44050245.664498225</v>
          </cell>
          <cell r="E96">
            <v>35373741.761998221</v>
          </cell>
          <cell r="F96">
            <v>245764.9025</v>
          </cell>
          <cell r="G96">
            <v>7884219.0000000009</v>
          </cell>
          <cell r="H96">
            <v>546520</v>
          </cell>
          <cell r="I96">
            <v>1.5830406841931191</v>
          </cell>
          <cell r="J96">
            <v>47725.076559586378</v>
          </cell>
        </row>
        <row r="97">
          <cell r="A97" t="str">
            <v>LDNO HV: HV HH Metered</v>
          </cell>
          <cell r="B97">
            <v>27.747600000000002</v>
          </cell>
          <cell r="C97">
            <v>0</v>
          </cell>
          <cell r="D97">
            <v>251.04557241179316</v>
          </cell>
          <cell r="E97">
            <v>251.04557241179316</v>
          </cell>
          <cell r="F97">
            <v>0</v>
          </cell>
          <cell r="G97">
            <v>0</v>
          </cell>
          <cell r="H97">
            <v>0</v>
          </cell>
          <cell r="I97">
            <v>0.90474697779913638</v>
          </cell>
          <cell r="J97" t="str">
            <v/>
          </cell>
        </row>
        <row r="98">
          <cell r="A98" t="str">
            <v>&gt; HV Sub HH Metered</v>
          </cell>
        </row>
        <row r="99">
          <cell r="A99" t="str">
            <v>HV Sub HH Metered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 t="str">
            <v/>
          </cell>
          <cell r="J99" t="str">
            <v/>
          </cell>
        </row>
        <row r="100">
          <cell r="A100" t="str">
            <v>&gt; NHH UMS category A</v>
          </cell>
        </row>
        <row r="101">
          <cell r="A101" t="str">
            <v>NHH UMS category A</v>
          </cell>
          <cell r="B101">
            <v>16740.149072172637</v>
          </cell>
          <cell r="C101">
            <v>0</v>
          </cell>
          <cell r="D101">
            <v>399922.16133420425</v>
          </cell>
          <cell r="E101">
            <v>399922.16133420425</v>
          </cell>
          <cell r="F101">
            <v>0</v>
          </cell>
          <cell r="G101">
            <v>0</v>
          </cell>
          <cell r="H101">
            <v>0</v>
          </cell>
          <cell r="I101">
            <v>2.3889999999999998</v>
          </cell>
          <cell r="J101" t="str">
            <v/>
          </cell>
        </row>
        <row r="102">
          <cell r="A102" t="str">
            <v>LDNO LV: NHH UMS category A</v>
          </cell>
          <cell r="B102">
            <v>3.2925000000000004</v>
          </cell>
          <cell r="C102">
            <v>0</v>
          </cell>
          <cell r="D102">
            <v>50.50695000000001</v>
          </cell>
          <cell r="E102">
            <v>50.50695000000001</v>
          </cell>
          <cell r="F102">
            <v>0</v>
          </cell>
          <cell r="G102">
            <v>0</v>
          </cell>
          <cell r="H102">
            <v>0</v>
          </cell>
          <cell r="I102">
            <v>1.534</v>
          </cell>
          <cell r="J102" t="str">
            <v/>
          </cell>
        </row>
        <row r="103">
          <cell r="A103" t="str">
            <v>LDNO HV: NHH UMS category A</v>
          </cell>
          <cell r="B103">
            <v>74.427744898758348</v>
          </cell>
          <cell r="C103">
            <v>0</v>
          </cell>
          <cell r="D103">
            <v>689.94519521148982</v>
          </cell>
          <cell r="E103">
            <v>689.94519521148982</v>
          </cell>
          <cell r="F103">
            <v>0</v>
          </cell>
          <cell r="G103">
            <v>0</v>
          </cell>
          <cell r="H103">
            <v>0</v>
          </cell>
          <cell r="I103">
            <v>0.92699999999999994</v>
          </cell>
          <cell r="J103" t="str">
            <v/>
          </cell>
        </row>
        <row r="104">
          <cell r="A104" t="str">
            <v>&gt; NHH UMS category B</v>
          </cell>
        </row>
        <row r="105">
          <cell r="A105" t="str">
            <v>NHH UMS category B</v>
          </cell>
          <cell r="B105">
            <v>5820.180322040791</v>
          </cell>
          <cell r="C105">
            <v>0</v>
          </cell>
          <cell r="D105">
            <v>207547.63028397461</v>
          </cell>
          <cell r="E105">
            <v>207547.63028397461</v>
          </cell>
          <cell r="F105">
            <v>0</v>
          </cell>
          <cell r="G105">
            <v>0</v>
          </cell>
          <cell r="H105">
            <v>0</v>
          </cell>
          <cell r="I105">
            <v>3.5660000000000003</v>
          </cell>
          <cell r="J105" t="str">
            <v/>
          </cell>
        </row>
        <row r="106">
          <cell r="A106" t="str">
            <v>LDNO LV: NHH UMS category B</v>
          </cell>
          <cell r="B106">
            <v>1.0975000000000001</v>
          </cell>
          <cell r="C106">
            <v>0</v>
          </cell>
          <cell r="D106">
            <v>25.121775000000003</v>
          </cell>
          <cell r="E106">
            <v>25.121775000000003</v>
          </cell>
          <cell r="F106">
            <v>0</v>
          </cell>
          <cell r="G106">
            <v>0</v>
          </cell>
          <cell r="H106">
            <v>0</v>
          </cell>
          <cell r="I106">
            <v>2.2890000000000001</v>
          </cell>
          <cell r="J106" t="str">
            <v/>
          </cell>
        </row>
        <row r="107">
          <cell r="A107" t="str">
            <v>LDNO HV: NHH UMS category B</v>
          </cell>
          <cell r="B107">
            <v>25.876884035262901</v>
          </cell>
          <cell r="C107">
            <v>0</v>
          </cell>
          <cell r="D107">
            <v>357.87730620768593</v>
          </cell>
          <cell r="E107">
            <v>357.87730620768593</v>
          </cell>
          <cell r="F107">
            <v>0</v>
          </cell>
          <cell r="G107">
            <v>0</v>
          </cell>
          <cell r="H107">
            <v>0</v>
          </cell>
          <cell r="I107">
            <v>1.383</v>
          </cell>
          <cell r="J107" t="str">
            <v/>
          </cell>
        </row>
        <row r="108">
          <cell r="A108" t="str">
            <v>&gt; NHH UMS category C</v>
          </cell>
        </row>
        <row r="109">
          <cell r="A109" t="str">
            <v>NHH UMS category C</v>
          </cell>
          <cell r="B109">
            <v>648.29750506932567</v>
          </cell>
          <cell r="C109">
            <v>0</v>
          </cell>
          <cell r="D109">
            <v>39092.339555680337</v>
          </cell>
          <cell r="E109">
            <v>39092.339555680337</v>
          </cell>
          <cell r="F109">
            <v>0</v>
          </cell>
          <cell r="G109">
            <v>0</v>
          </cell>
          <cell r="H109">
            <v>0</v>
          </cell>
          <cell r="I109">
            <v>6.03</v>
          </cell>
          <cell r="J109" t="str">
            <v/>
          </cell>
        </row>
        <row r="110">
          <cell r="A110" t="str">
            <v>LDNO LV: NHH UMS category C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  <cell r="J110" t="str">
            <v/>
          </cell>
        </row>
        <row r="111">
          <cell r="A111" t="str">
            <v>LDNO HV: NHH UMS category C</v>
          </cell>
          <cell r="B111">
            <v>2.8823710659787398</v>
          </cell>
          <cell r="C111">
            <v>0</v>
          </cell>
          <cell r="D111">
            <v>67.418659233242721</v>
          </cell>
          <cell r="E111">
            <v>67.418659233242721</v>
          </cell>
          <cell r="F111">
            <v>0</v>
          </cell>
          <cell r="G111">
            <v>0</v>
          </cell>
          <cell r="H111">
            <v>0</v>
          </cell>
          <cell r="I111">
            <v>2.339</v>
          </cell>
          <cell r="J111" t="str">
            <v/>
          </cell>
        </row>
        <row r="112">
          <cell r="A112" t="str">
            <v>&gt; NHH UMS category D</v>
          </cell>
        </row>
        <row r="113">
          <cell r="A113" t="str">
            <v>NHH UMS category D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  <cell r="J113" t="str">
            <v/>
          </cell>
        </row>
        <row r="114">
          <cell r="A114" t="str">
            <v>LDNO LV: NHH UMS category D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  <cell r="J114" t="str">
            <v/>
          </cell>
        </row>
        <row r="115">
          <cell r="A115" t="str">
            <v>LDNO HV: NHH UMS category D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 t="str">
            <v/>
          </cell>
          <cell r="J115" t="str">
            <v/>
          </cell>
        </row>
        <row r="116">
          <cell r="A116" t="str">
            <v>&gt; LV UMS (Pseudo HH Metered)</v>
          </cell>
        </row>
        <row r="117">
          <cell r="A117" t="str">
            <v>LV UMS (Pseudo HH Metered)</v>
          </cell>
          <cell r="B117">
            <v>138584.51861664827</v>
          </cell>
          <cell r="C117">
            <v>0</v>
          </cell>
          <cell r="D117">
            <v>4719397.8411803162</v>
          </cell>
          <cell r="E117">
            <v>4719397.8411803162</v>
          </cell>
          <cell r="F117">
            <v>0</v>
          </cell>
          <cell r="G117">
            <v>0</v>
          </cell>
          <cell r="H117">
            <v>0</v>
          </cell>
          <cell r="I117">
            <v>3.4054293281019996</v>
          </cell>
          <cell r="J117" t="str">
            <v/>
          </cell>
        </row>
        <row r="118">
          <cell r="A118" t="str">
            <v>LDNO LV: LV UMS (Pseudo HH Metered)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</row>
        <row r="119">
          <cell r="A119" t="str">
            <v>LDNO HV: LV UMS (Pseudo HH Metered)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 t="str">
            <v/>
          </cell>
          <cell r="J119" t="str">
            <v/>
          </cell>
        </row>
        <row r="120">
          <cell r="A120" t="str">
            <v>&gt; LV Generation NHH</v>
          </cell>
        </row>
        <row r="121">
          <cell r="A121" t="str">
            <v>LV Generation NHH</v>
          </cell>
          <cell r="B121">
            <v>1252.3</v>
          </cell>
          <cell r="C121">
            <v>0</v>
          </cell>
          <cell r="D121">
            <v>-8127.4269999999997</v>
          </cell>
          <cell r="E121">
            <v>-8127.4269999999997</v>
          </cell>
          <cell r="F121">
            <v>0</v>
          </cell>
          <cell r="G121">
            <v>0</v>
          </cell>
          <cell r="H121">
            <v>0</v>
          </cell>
          <cell r="I121">
            <v>-0.64900000000000002</v>
          </cell>
          <cell r="J121" t="str">
            <v/>
          </cell>
        </row>
        <row r="122">
          <cell r="A122" t="str">
            <v>LDNO LV: LV Generation NHH</v>
          </cell>
          <cell r="B122">
            <v>61.980000000000004</v>
          </cell>
          <cell r="C122">
            <v>0</v>
          </cell>
          <cell r="D122">
            <v>-402.25020000000001</v>
          </cell>
          <cell r="E122">
            <v>-402.25020000000001</v>
          </cell>
          <cell r="F122">
            <v>0</v>
          </cell>
          <cell r="G122">
            <v>0</v>
          </cell>
          <cell r="H122">
            <v>0</v>
          </cell>
          <cell r="I122">
            <v>-0.64900000000000002</v>
          </cell>
          <cell r="J122" t="str">
            <v/>
          </cell>
        </row>
        <row r="123">
          <cell r="A123" t="str">
            <v>LDNO HV: LV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 t="str">
            <v/>
          </cell>
          <cell r="J123" t="str">
            <v/>
          </cell>
        </row>
        <row r="124">
          <cell r="A124" t="str">
            <v>&gt; LV Sub Generation NHH</v>
          </cell>
        </row>
        <row r="125">
          <cell r="A125" t="str">
            <v>LV Sub Generation NHH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  <cell r="J125" t="str">
            <v/>
          </cell>
        </row>
        <row r="126">
          <cell r="A126" t="str">
            <v>LDNO HV: LV Sub Generation NHH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 t="str">
            <v/>
          </cell>
          <cell r="J126" t="str">
            <v/>
          </cell>
        </row>
        <row r="127">
          <cell r="A127" t="str">
            <v>&gt; LV Generation Intermittent</v>
          </cell>
        </row>
        <row r="128">
          <cell r="A128" t="str">
            <v>LV Generation Intermittent</v>
          </cell>
          <cell r="B128">
            <v>11117.547999999999</v>
          </cell>
          <cell r="C128">
            <v>0</v>
          </cell>
          <cell r="D128">
            <v>-71908.812423999989</v>
          </cell>
          <cell r="E128">
            <v>-72152.88652</v>
          </cell>
          <cell r="F128">
            <v>0</v>
          </cell>
          <cell r="G128">
            <v>0</v>
          </cell>
          <cell r="H128">
            <v>244.07409599999997</v>
          </cell>
          <cell r="I128">
            <v>-0.64680460497224745</v>
          </cell>
          <cell r="J128" t="str">
            <v/>
          </cell>
        </row>
        <row r="129">
          <cell r="A129" t="str">
            <v>LDNO LV: LV Generation 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</row>
        <row r="130">
          <cell r="A130" t="str">
            <v>LDNO HV: LV Generation Intermittent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 t="str">
            <v/>
          </cell>
          <cell r="J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266.23628571428571</v>
          </cell>
          <cell r="C132">
            <v>0</v>
          </cell>
          <cell r="D132">
            <v>-3407.6724745714282</v>
          </cell>
          <cell r="E132">
            <v>-3438.0400285714286</v>
          </cell>
          <cell r="F132">
            <v>0</v>
          </cell>
          <cell r="G132">
            <v>0</v>
          </cell>
          <cell r="H132">
            <v>30.367554000000002</v>
          </cell>
          <cell r="I132">
            <v>-1.2799429144036392</v>
          </cell>
          <cell r="J132" t="str">
            <v/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 t="str">
            <v/>
          </cell>
          <cell r="J133" t="str">
            <v/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/>
          </cell>
          <cell r="J134" t="str">
            <v/>
          </cell>
        </row>
        <row r="135">
          <cell r="A135" t="str">
            <v>&gt; LV Sub Generation Intermittent</v>
          </cell>
        </row>
        <row r="136">
          <cell r="A136" t="str">
            <v>LV Sub Generation Intermittent</v>
          </cell>
          <cell r="B136">
            <v>467.83699999999999</v>
          </cell>
          <cell r="C136">
            <v>0</v>
          </cell>
          <cell r="D136">
            <v>-2760.750536</v>
          </cell>
          <cell r="E136">
            <v>-2797.6652599999998</v>
          </cell>
          <cell r="F136">
            <v>0</v>
          </cell>
          <cell r="G136">
            <v>0</v>
          </cell>
          <cell r="H136">
            <v>36.914724000000007</v>
          </cell>
          <cell r="I136">
            <v>-0.5901094902711842</v>
          </cell>
          <cell r="J136" t="str">
            <v/>
          </cell>
        </row>
        <row r="137">
          <cell r="A137" t="str">
            <v>LDNO HV: LV Sub Generation Intermittent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 t="str">
            <v/>
          </cell>
          <cell r="J137" t="str">
            <v/>
          </cell>
        </row>
        <row r="138">
          <cell r="A138" t="str">
            <v>&gt; LV Sub Generation Non-Intermittent</v>
          </cell>
        </row>
        <row r="139">
          <cell r="A139" t="str">
            <v>LV Sub Generation Non-Intermittent</v>
          </cell>
          <cell r="B139">
            <v>1232.4995454545453</v>
          </cell>
          <cell r="C139">
            <v>0</v>
          </cell>
          <cell r="D139">
            <v>-7458.8452745454542</v>
          </cell>
          <cell r="E139">
            <v>-7658.0764745454544</v>
          </cell>
          <cell r="F139">
            <v>0</v>
          </cell>
          <cell r="G139">
            <v>0</v>
          </cell>
          <cell r="H139">
            <v>199.2312</v>
          </cell>
          <cell r="I139">
            <v>-0.60518036716959889</v>
          </cell>
          <cell r="J139" t="str">
            <v/>
          </cell>
        </row>
        <row r="140">
          <cell r="A140" t="str">
            <v>LDNO HV: LV Sub Generation Non-Intermittent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 t="str">
            <v/>
          </cell>
          <cell r="J140" t="str">
            <v/>
          </cell>
        </row>
        <row r="141">
          <cell r="A141" t="str">
            <v>&gt; HV Generation Intermittent</v>
          </cell>
        </row>
        <row r="142">
          <cell r="A142" t="str">
            <v>HV Generation Intermittent</v>
          </cell>
          <cell r="B142">
            <v>34469.501000000004</v>
          </cell>
          <cell r="C142">
            <v>31</v>
          </cell>
          <cell r="D142">
            <v>-122293.38074000001</v>
          </cell>
          <cell r="E142">
            <v>-126847.76368</v>
          </cell>
          <cell r="F142">
            <v>3547.2525000000001</v>
          </cell>
          <cell r="G142">
            <v>0</v>
          </cell>
          <cell r="H142">
            <v>1007.1304400000001</v>
          </cell>
          <cell r="I142">
            <v>-0.35478720953923876</v>
          </cell>
          <cell r="J142">
            <v>-3944.947765806452</v>
          </cell>
        </row>
        <row r="143">
          <cell r="A143" t="str">
            <v>LDNO HV: HV Generation Intermittent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 t="str">
            <v/>
          </cell>
          <cell r="J143" t="str">
            <v/>
          </cell>
        </row>
        <row r="144">
          <cell r="A144" t="str">
            <v>&gt; HV Generation Non-Intermittent</v>
          </cell>
        </row>
        <row r="145">
          <cell r="A145" t="str">
            <v>HV Generation Non-Intermittent</v>
          </cell>
          <cell r="B145">
            <v>178663.31699999998</v>
          </cell>
          <cell r="C145">
            <v>47</v>
          </cell>
          <cell r="D145">
            <v>-669200.10170599981</v>
          </cell>
          <cell r="E145">
            <v>-675234.31814999995</v>
          </cell>
          <cell r="F145">
            <v>5378.0924999999997</v>
          </cell>
          <cell r="G145">
            <v>0</v>
          </cell>
          <cell r="H145">
            <v>656.12394399999994</v>
          </cell>
          <cell r="I145">
            <v>-0.37455931801937825</v>
          </cell>
          <cell r="J145">
            <v>-14238.300036297869</v>
          </cell>
        </row>
        <row r="146">
          <cell r="A146" t="str">
            <v>LDNO HV: HV Generation Non-Intermittent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 t="str">
            <v/>
          </cell>
          <cell r="J146" t="str">
            <v/>
          </cell>
        </row>
        <row r="147">
          <cell r="A147" t="str">
            <v>&gt; HV Sub Generation Intermittent</v>
          </cell>
        </row>
        <row r="148">
          <cell r="A148" t="str">
            <v>HV Sub Generation Intermittent</v>
          </cell>
          <cell r="B148">
            <v>0</v>
          </cell>
          <cell r="C148">
            <v>2</v>
          </cell>
          <cell r="D148">
            <v>228.85500000000002</v>
          </cell>
          <cell r="E148">
            <v>0</v>
          </cell>
          <cell r="F148">
            <v>228.85499999999999</v>
          </cell>
          <cell r="G148">
            <v>0</v>
          </cell>
          <cell r="H148">
            <v>0</v>
          </cell>
          <cell r="I148" t="str">
            <v/>
          </cell>
          <cell r="J148">
            <v>114.42750000000001</v>
          </cell>
        </row>
        <row r="149">
          <cell r="A149" t="str">
            <v>&gt; HV Sub Generation Non-Intermittent</v>
          </cell>
        </row>
        <row r="150">
          <cell r="A150" t="str">
            <v>HV Sub Generation Non-Intermittent</v>
          </cell>
          <cell r="B150">
            <v>0</v>
          </cell>
          <cell r="C150">
            <v>2</v>
          </cell>
          <cell r="D150">
            <v>228.85500000000002</v>
          </cell>
          <cell r="E150">
            <v>0</v>
          </cell>
          <cell r="F150">
            <v>228.85499999999999</v>
          </cell>
          <cell r="G150">
            <v>0</v>
          </cell>
          <cell r="H150">
            <v>0</v>
          </cell>
          <cell r="I150" t="str">
            <v/>
          </cell>
          <cell r="J150">
            <v>114.42750000000001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Input"/>
      <sheetName val="Tariffs"/>
      <sheetName val="Summary"/>
      <sheetName val="M-ATW"/>
      <sheetName val="M-Rev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CData"/>
      <sheetName val="CTables"/>
    </sheetNames>
    <sheetDataSet>
      <sheetData sheetId="0"/>
      <sheetData sheetId="1"/>
      <sheetData sheetId="2"/>
      <sheetData sheetId="3">
        <row r="56">
          <cell r="A56" t="str">
            <v>Domestic Unrestricted</v>
          </cell>
          <cell r="B56">
            <v>4329286.122773366</v>
          </cell>
          <cell r="C56">
            <v>1171197.2615960822</v>
          </cell>
          <cell r="D56">
            <v>136627260.7408191</v>
          </cell>
          <cell r="E56">
            <v>119228539.8211785</v>
          </cell>
          <cell r="F56">
            <v>17398720.919640604</v>
          </cell>
          <cell r="G56">
            <v>0</v>
          </cell>
          <cell r="H56">
            <v>0</v>
          </cell>
          <cell r="I56">
            <v>3.1558842928426012</v>
          </cell>
        </row>
        <row r="57">
          <cell r="A57" t="str">
            <v>LDNO LV: Domestic Unrestricted</v>
          </cell>
          <cell r="B57">
            <v>2230.0700000000006</v>
          </cell>
          <cell r="C57">
            <v>1430</v>
          </cell>
          <cell r="D57">
            <v>53067.21479824018</v>
          </cell>
          <cell r="E57">
            <v>39429.020619864852</v>
          </cell>
          <cell r="F57">
            <v>13638.194178375326</v>
          </cell>
          <cell r="G57">
            <v>0</v>
          </cell>
          <cell r="H57">
            <v>0</v>
          </cell>
          <cell r="I57">
            <v>2.3796210342383946</v>
          </cell>
        </row>
        <row r="58">
          <cell r="A58" t="str">
            <v>LDNO HV: Domestic Unrestricted</v>
          </cell>
          <cell r="B58">
            <v>3936.3380000000006</v>
          </cell>
          <cell r="C58">
            <v>1150</v>
          </cell>
          <cell r="D58">
            <v>46905.452981291419</v>
          </cell>
          <cell r="E58">
            <v>40519.917177278221</v>
          </cell>
          <cell r="F58">
            <v>6385.5358040132005</v>
          </cell>
          <cell r="G58">
            <v>0</v>
          </cell>
          <cell r="H58">
            <v>0</v>
          </cell>
          <cell r="I58">
            <v>1.1916012542950176</v>
          </cell>
        </row>
        <row r="59">
          <cell r="A59" t="str">
            <v>&gt; Domestic Two Rate</v>
          </cell>
        </row>
        <row r="60">
          <cell r="A60" t="str">
            <v>Domestic Two Rate</v>
          </cell>
          <cell r="B60">
            <v>1619631.2079438581</v>
          </cell>
          <cell r="C60">
            <v>232989.24821369979</v>
          </cell>
          <cell r="D60">
            <v>31894499.010136001</v>
          </cell>
          <cell r="E60">
            <v>28433327.233297385</v>
          </cell>
          <cell r="F60">
            <v>3461171.7768386174</v>
          </cell>
          <cell r="G60">
            <v>0</v>
          </cell>
          <cell r="H60">
            <v>0</v>
          </cell>
          <cell r="I60">
            <v>1.9692445325640806</v>
          </cell>
        </row>
        <row r="61">
          <cell r="A61" t="str">
            <v>LDNO LV: Domestic Two Rate</v>
          </cell>
          <cell r="B61">
            <v>369.08700000000005</v>
          </cell>
          <cell r="C61">
            <v>80</v>
          </cell>
          <cell r="D61">
            <v>5083.7164146927589</v>
          </cell>
          <cell r="E61">
            <v>4320.7405166018316</v>
          </cell>
          <cell r="F61">
            <v>762.97589809092733</v>
          </cell>
          <cell r="G61">
            <v>0</v>
          </cell>
          <cell r="H61">
            <v>0</v>
          </cell>
          <cell r="I61">
            <v>1.377376178161994</v>
          </cell>
        </row>
        <row r="62">
          <cell r="A62" t="str">
            <v>LDNO HV: Domestic Two Rate</v>
          </cell>
          <cell r="B62">
            <v>215.34800000000001</v>
          </cell>
          <cell r="C62">
            <v>45</v>
          </cell>
          <cell r="D62">
            <v>2034.5052346429766</v>
          </cell>
          <cell r="E62">
            <v>1784.6364423120253</v>
          </cell>
          <cell r="F62">
            <v>249.86879233095129</v>
          </cell>
          <cell r="G62">
            <v>0</v>
          </cell>
          <cell r="H62">
            <v>0</v>
          </cell>
          <cell r="I62">
            <v>0.94475232397931563</v>
          </cell>
        </row>
        <row r="63">
          <cell r="A63" t="str">
            <v>&gt; Domestic Off Peak (related MPAN)</v>
          </cell>
        </row>
        <row r="64">
          <cell r="A64" t="str">
            <v>Domestic Off Peak (related MPAN)</v>
          </cell>
          <cell r="B64">
            <v>88210.202558005141</v>
          </cell>
          <cell r="C64">
            <v>0</v>
          </cell>
          <cell r="D64">
            <v>200237.15980667167</v>
          </cell>
          <cell r="E64">
            <v>200237.15980667167</v>
          </cell>
          <cell r="F64">
            <v>0</v>
          </cell>
          <cell r="G64">
            <v>0</v>
          </cell>
          <cell r="H64">
            <v>0</v>
          </cell>
          <cell r="I64">
            <v>0.22700000000000004</v>
          </cell>
        </row>
        <row r="65">
          <cell r="A65" t="str">
            <v>LDNO LV: Domestic Off Peak (related MPAN)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 t="str">
            <v/>
          </cell>
        </row>
        <row r="66">
          <cell r="A66" t="str">
            <v>LDNO HV: Domestic Off Peak (related MPAN)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</row>
        <row r="67">
          <cell r="A67" t="str">
            <v>&gt; Small Non Domestic Unrestricted</v>
          </cell>
        </row>
        <row r="68">
          <cell r="A68" t="str">
            <v>Small Non Domestic Unrestricted</v>
          </cell>
          <cell r="B68">
            <v>1198550.3115032169</v>
          </cell>
          <cell r="C68">
            <v>105697.3489297003</v>
          </cell>
          <cell r="D68">
            <v>32522662.550655533</v>
          </cell>
          <cell r="E68">
            <v>30107583.824960809</v>
          </cell>
          <cell r="F68">
            <v>2415078.725694722</v>
          </cell>
          <cell r="G68">
            <v>0</v>
          </cell>
          <cell r="H68">
            <v>0</v>
          </cell>
          <cell r="I68">
            <v>2.713499987319326</v>
          </cell>
        </row>
        <row r="69">
          <cell r="A69" t="str">
            <v>LDNO LV: Small Non Domestic Unrestricted</v>
          </cell>
          <cell r="B69">
            <v>247.381</v>
          </cell>
          <cell r="C69">
            <v>126</v>
          </cell>
          <cell r="D69">
            <v>5837.8048351188945</v>
          </cell>
          <cell r="E69">
            <v>3989.5097817460442</v>
          </cell>
          <cell r="F69">
            <v>1848.2950533728499</v>
          </cell>
          <cell r="G69">
            <v>0</v>
          </cell>
          <cell r="H69">
            <v>0</v>
          </cell>
          <cell r="I69">
            <v>2.3598436561898022</v>
          </cell>
        </row>
        <row r="70">
          <cell r="A70" t="str">
            <v>LDNO HV: Small Non Domestic Unrestricted</v>
          </cell>
          <cell r="B70">
            <v>5027.456000000001</v>
          </cell>
          <cell r="C70">
            <v>46</v>
          </cell>
          <cell r="D70">
            <v>47597.005369781546</v>
          </cell>
          <cell r="E70">
            <v>47204.145869701715</v>
          </cell>
          <cell r="F70">
            <v>392.85950007982933</v>
          </cell>
          <cell r="G70">
            <v>0</v>
          </cell>
          <cell r="H70">
            <v>0</v>
          </cell>
          <cell r="I70">
            <v>0.94674136123282904</v>
          </cell>
        </row>
        <row r="71">
          <cell r="A71" t="str">
            <v>&gt; Small Non Domestic Two Rate</v>
          </cell>
        </row>
        <row r="72">
          <cell r="A72" t="str">
            <v>Small Non Domestic Two Rate</v>
          </cell>
          <cell r="B72">
            <v>537256.03401125979</v>
          </cell>
          <cell r="C72">
            <v>26268.763455921086</v>
          </cell>
          <cell r="D72">
            <v>10253898.619867116</v>
          </cell>
          <cell r="E72">
            <v>9653683.6436627749</v>
          </cell>
          <cell r="F72">
            <v>600214.97620434093</v>
          </cell>
          <cell r="G72">
            <v>0</v>
          </cell>
          <cell r="H72">
            <v>0</v>
          </cell>
          <cell r="I72">
            <v>1.9085683493044241</v>
          </cell>
        </row>
        <row r="73">
          <cell r="A73" t="str">
            <v>LDNO LV: Small Non Domestic Two Rate</v>
          </cell>
          <cell r="B73">
            <v>11.239999999999998</v>
          </cell>
          <cell r="C73">
            <v>0</v>
          </cell>
          <cell r="D73">
            <v>119.08237942544132</v>
          </cell>
          <cell r="E73">
            <v>119.08237942544132</v>
          </cell>
          <cell r="F73">
            <v>0</v>
          </cell>
          <cell r="G73">
            <v>0</v>
          </cell>
          <cell r="H73">
            <v>0</v>
          </cell>
          <cell r="I73">
            <v>1.0594517742476988</v>
          </cell>
        </row>
        <row r="74">
          <cell r="A74" t="str">
            <v>LDNO HV: Small Non Domestic Two Rate</v>
          </cell>
          <cell r="B74">
            <v>473.12600000000003</v>
          </cell>
          <cell r="C74">
            <v>9</v>
          </cell>
          <cell r="D74">
            <v>3859.8264264742647</v>
          </cell>
          <cell r="E74">
            <v>3782.9626112412548</v>
          </cell>
          <cell r="F74">
            <v>76.863815233010072</v>
          </cell>
          <cell r="G74">
            <v>0</v>
          </cell>
          <cell r="H74">
            <v>0</v>
          </cell>
          <cell r="I74">
            <v>0.81581363663680806</v>
          </cell>
        </row>
        <row r="75">
          <cell r="A75" t="str">
            <v>&gt; Small Non Domestic Off Peak (related MPAN)</v>
          </cell>
        </row>
        <row r="76">
          <cell r="A76" t="str">
            <v>Small Non Domestic Off Peak (related MPAN)</v>
          </cell>
          <cell r="B76">
            <v>31953.223526878417</v>
          </cell>
          <cell r="C76">
            <v>0</v>
          </cell>
          <cell r="D76">
            <v>74451.010817626709</v>
          </cell>
          <cell r="E76">
            <v>74451.010817626709</v>
          </cell>
          <cell r="F76">
            <v>0</v>
          </cell>
          <cell r="G76">
            <v>0</v>
          </cell>
          <cell r="H76">
            <v>0</v>
          </cell>
          <cell r="I76">
            <v>0.23299999999999998</v>
          </cell>
        </row>
        <row r="77">
          <cell r="A77" t="str">
            <v>LDNO LV: Small Non Domestic Off Peak (related MPAN)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 t="str">
            <v/>
          </cell>
        </row>
        <row r="78">
          <cell r="A78" t="str">
            <v>LDNO HV: Small Non Domestic Off Peak (related MPAN)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</row>
        <row r="79">
          <cell r="A79" t="str">
            <v>&gt; LV Medium Non-Domestic</v>
          </cell>
        </row>
        <row r="80">
          <cell r="A80" t="str">
            <v>LV Medium Non-Domestic</v>
          </cell>
          <cell r="B80">
            <v>914977.39891879994</v>
          </cell>
          <cell r="C80">
            <v>9178.1289259576461</v>
          </cell>
          <cell r="D80">
            <v>18208824.374831934</v>
          </cell>
          <cell r="E80">
            <v>17069148.571708996</v>
          </cell>
          <cell r="F80">
            <v>1139675.8031229388</v>
          </cell>
          <cell r="G80">
            <v>0</v>
          </cell>
          <cell r="H80">
            <v>0</v>
          </cell>
          <cell r="I80">
            <v>1.9900846071551854</v>
          </cell>
        </row>
        <row r="81">
          <cell r="A81" t="str">
            <v>LDNO LV: LV Medium Non-Domestic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/>
          </cell>
        </row>
        <row r="82">
          <cell r="A82" t="str">
            <v>LDNO HV: LV Medium Non-Domestic</v>
          </cell>
          <cell r="B82">
            <v>4228.7690000000002</v>
          </cell>
          <cell r="C82">
            <v>32</v>
          </cell>
          <cell r="D82">
            <v>32567.91328741785</v>
          </cell>
          <cell r="E82">
            <v>31082.698097228571</v>
          </cell>
          <cell r="F82">
            <v>1485.2151901892812</v>
          </cell>
          <cell r="G82">
            <v>0</v>
          </cell>
          <cell r="H82">
            <v>0</v>
          </cell>
          <cell r="I82">
            <v>0.77015115480220953</v>
          </cell>
        </row>
        <row r="83">
          <cell r="A83" t="str">
            <v>&gt; LV Sub Medium Non-Domestic</v>
          </cell>
        </row>
        <row r="84">
          <cell r="A84" t="str">
            <v>LV Sub Medium Non-Domestic</v>
          </cell>
          <cell r="B84">
            <v>106254.80767719998</v>
          </cell>
          <cell r="C84">
            <v>750</v>
          </cell>
          <cell r="D84">
            <v>1879621.9616541918</v>
          </cell>
          <cell r="E84">
            <v>1819068.4616541918</v>
          </cell>
          <cell r="F84">
            <v>60553.5</v>
          </cell>
          <cell r="G84">
            <v>0</v>
          </cell>
          <cell r="H84">
            <v>0</v>
          </cell>
          <cell r="I84">
            <v>1.7689759200020827</v>
          </cell>
        </row>
        <row r="85">
          <cell r="A85" t="str">
            <v>&gt; HV Medium Non-Domestic</v>
          </cell>
        </row>
        <row r="86">
          <cell r="A86" t="str">
            <v>HV Medium Non-Domestic</v>
          </cell>
          <cell r="B86">
            <v>2054.5789180000002</v>
          </cell>
          <cell r="C86">
            <v>22</v>
          </cell>
          <cell r="D86">
            <v>43866.749479403996</v>
          </cell>
          <cell r="E86">
            <v>34046.059479404001</v>
          </cell>
          <cell r="F86">
            <v>9820.69</v>
          </cell>
          <cell r="G86">
            <v>0</v>
          </cell>
          <cell r="H86">
            <v>0</v>
          </cell>
          <cell r="I86">
            <v>2.1350725005056241</v>
          </cell>
        </row>
        <row r="87">
          <cell r="A87" t="str">
            <v>&gt; LV HH Metered</v>
          </cell>
        </row>
        <row r="88">
          <cell r="A88" t="str">
            <v>LV HH Metered</v>
          </cell>
          <cell r="B88">
            <v>739701.53819099988</v>
          </cell>
          <cell r="C88">
            <v>2700</v>
          </cell>
          <cell r="D88">
            <v>15591490.317457505</v>
          </cell>
          <cell r="E88">
            <v>12219999.491169162</v>
          </cell>
          <cell r="F88">
            <v>83077.649999999994</v>
          </cell>
          <cell r="G88">
            <v>3077716.5</v>
          </cell>
          <cell r="H88">
            <v>210696.67628834356</v>
          </cell>
          <cell r="I88">
            <v>2.1078082865134711</v>
          </cell>
        </row>
        <row r="89">
          <cell r="A89" t="str">
            <v>LDNO LV: LV HH Metered</v>
          </cell>
          <cell r="B89">
            <v>73.319159999999997</v>
          </cell>
          <cell r="C89">
            <v>0</v>
          </cell>
          <cell r="D89">
            <v>773.22200233695162</v>
          </cell>
          <cell r="E89">
            <v>773.22200233695162</v>
          </cell>
          <cell r="F89">
            <v>0</v>
          </cell>
          <cell r="G89">
            <v>0</v>
          </cell>
          <cell r="H89">
            <v>0</v>
          </cell>
          <cell r="I89">
            <v>1.0545974644785234</v>
          </cell>
        </row>
        <row r="90">
          <cell r="A90" t="str">
            <v>LDNO HV: LV HH Metered</v>
          </cell>
          <cell r="B90">
            <v>20888.580699999999</v>
          </cell>
          <cell r="C90">
            <v>0</v>
          </cell>
          <cell r="D90">
            <v>128631.18818906507</v>
          </cell>
          <cell r="E90">
            <v>128631.18818906507</v>
          </cell>
          <cell r="F90">
            <v>0</v>
          </cell>
          <cell r="G90">
            <v>0</v>
          </cell>
          <cell r="H90">
            <v>0</v>
          </cell>
          <cell r="I90">
            <v>0.61579668832677115</v>
          </cell>
        </row>
        <row r="91">
          <cell r="A91" t="str">
            <v>&gt; LV Sub HH Metered</v>
          </cell>
        </row>
        <row r="92">
          <cell r="A92" t="str">
            <v>LV Sub HH Metered</v>
          </cell>
          <cell r="B92">
            <v>785260.08792000008</v>
          </cell>
          <cell r="C92">
            <v>1312</v>
          </cell>
          <cell r="D92">
            <v>14177964.014704164</v>
          </cell>
          <cell r="E92">
            <v>10699664.351270203</v>
          </cell>
          <cell r="F92">
            <v>29163.791999999998</v>
          </cell>
          <cell r="G92">
            <v>3249423.45</v>
          </cell>
          <cell r="H92">
            <v>199712.42143396227</v>
          </cell>
          <cell r="I92">
            <v>1.8055118594221196</v>
          </cell>
        </row>
        <row r="93">
          <cell r="A93" t="str">
            <v>LDNO HV: LV Sub HH Metered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 t="str">
            <v/>
          </cell>
        </row>
        <row r="94">
          <cell r="A94" t="str">
            <v>&gt; HV HH Metered</v>
          </cell>
        </row>
        <row r="95">
          <cell r="A95" t="str">
            <v>HV HH Metered</v>
          </cell>
          <cell r="B95">
            <v>2872901.1743585998</v>
          </cell>
          <cell r="C95">
            <v>912</v>
          </cell>
          <cell r="D95">
            <v>38435652.018192053</v>
          </cell>
          <cell r="E95">
            <v>30296594.237835612</v>
          </cell>
          <cell r="F95">
            <v>226258.53599999996</v>
          </cell>
          <cell r="G95">
            <v>7466732</v>
          </cell>
          <cell r="H95">
            <v>446067.24435643561</v>
          </cell>
          <cell r="I95">
            <v>1.3378689236246752</v>
          </cell>
        </row>
        <row r="96">
          <cell r="A96" t="str">
            <v>LDNO HV: HV HH Metered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 t="str">
            <v/>
          </cell>
        </row>
        <row r="97">
          <cell r="A97" t="str">
            <v>&gt; HV Sub HH Metered</v>
          </cell>
        </row>
        <row r="98">
          <cell r="A98" t="str">
            <v>HV Sub HH Metered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 t="str">
            <v/>
          </cell>
        </row>
        <row r="99">
          <cell r="A99" t="str">
            <v>&gt; NHH UMS</v>
          </cell>
        </row>
        <row r="100">
          <cell r="A100" t="str">
            <v>NHH UMS</v>
          </cell>
          <cell r="B100">
            <v>24051.600999999999</v>
          </cell>
          <cell r="C100">
            <v>0</v>
          </cell>
          <cell r="D100">
            <v>773018.45613999991</v>
          </cell>
          <cell r="E100">
            <v>773018.45613999991</v>
          </cell>
          <cell r="F100">
            <v>0</v>
          </cell>
          <cell r="G100">
            <v>0</v>
          </cell>
          <cell r="H100">
            <v>0</v>
          </cell>
          <cell r="I100">
            <v>3.214</v>
          </cell>
        </row>
        <row r="101">
          <cell r="A101" t="str">
            <v>LDNO LV: NHH UMS</v>
          </cell>
          <cell r="B101">
            <v>4.3900000000000006</v>
          </cell>
          <cell r="C101">
            <v>0</v>
          </cell>
          <cell r="D101">
            <v>90.582426669230415</v>
          </cell>
          <cell r="E101">
            <v>90.582426669230415</v>
          </cell>
          <cell r="F101">
            <v>0</v>
          </cell>
          <cell r="G101">
            <v>0</v>
          </cell>
          <cell r="H101">
            <v>0</v>
          </cell>
          <cell r="I101">
            <v>2.0633810175223326</v>
          </cell>
        </row>
        <row r="102">
          <cell r="A102" t="str">
            <v>LDNO HV: NHH UMS</v>
          </cell>
          <cell r="B102">
            <v>110.67900000000002</v>
          </cell>
          <cell r="C102">
            <v>0</v>
          </cell>
          <cell r="D102">
            <v>1329.6071115509201</v>
          </cell>
          <cell r="E102">
            <v>1329.6071115509201</v>
          </cell>
          <cell r="F102">
            <v>0</v>
          </cell>
          <cell r="G102">
            <v>0</v>
          </cell>
          <cell r="H102">
            <v>0</v>
          </cell>
          <cell r="I102">
            <v>1.2013183273709738</v>
          </cell>
        </row>
        <row r="103">
          <cell r="A103" t="str">
            <v>&gt; LV UMS (Pseudo HH Metered)</v>
          </cell>
        </row>
        <row r="104">
          <cell r="A104" t="str">
            <v>LV UMS (Pseudo HH Metered)</v>
          </cell>
          <cell r="B104">
            <v>149565.2027387</v>
          </cell>
          <cell r="C104">
            <v>0</v>
          </cell>
          <cell r="D104">
            <v>4885671.8084392678</v>
          </cell>
          <cell r="E104">
            <v>4885671.8084392678</v>
          </cell>
          <cell r="F104">
            <v>0</v>
          </cell>
          <cell r="G104">
            <v>0</v>
          </cell>
          <cell r="H104">
            <v>0</v>
          </cell>
          <cell r="I104">
            <v>3.2665832151980232</v>
          </cell>
        </row>
        <row r="105">
          <cell r="A105" t="str">
            <v>LDNO LV: LV UMS (Pseudo HH Metered)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</row>
        <row r="106">
          <cell r="A106" t="str">
            <v>LDNO HV: LV UMS (Pseudo HH Metered)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 t="str">
            <v/>
          </cell>
        </row>
        <row r="107">
          <cell r="A107" t="str">
            <v>&gt; LV Generation NHH</v>
          </cell>
        </row>
        <row r="108">
          <cell r="A108" t="str">
            <v>LV Generation NHH</v>
          </cell>
          <cell r="B108">
            <v>1072.2169999999999</v>
          </cell>
          <cell r="C108">
            <v>0</v>
          </cell>
          <cell r="D108">
            <v>-6701.3562499999989</v>
          </cell>
          <cell r="E108">
            <v>-6701.3562499999989</v>
          </cell>
          <cell r="F108">
            <v>0</v>
          </cell>
          <cell r="G108">
            <v>0</v>
          </cell>
          <cell r="H108">
            <v>0</v>
          </cell>
          <cell r="I108">
            <v>-0.625</v>
          </cell>
        </row>
        <row r="109">
          <cell r="A109" t="str">
            <v>LDNO LV: LV Generation NHH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</row>
        <row r="110">
          <cell r="A110" t="str">
            <v>LDNO HV: LV Generation NHH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</row>
        <row r="111">
          <cell r="A111" t="str">
            <v>&gt; LV Sub Generation NHH</v>
          </cell>
        </row>
        <row r="112">
          <cell r="A112" t="str">
            <v>LV Sub Generation NHH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 t="str">
            <v/>
          </cell>
        </row>
        <row r="113">
          <cell r="A113" t="str">
            <v>LDNO HV: LV Sub Generation NHH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</row>
        <row r="114">
          <cell r="A114" t="str">
            <v>&gt; LV Generation Intermittent</v>
          </cell>
        </row>
        <row r="115">
          <cell r="A115" t="str">
            <v>LV Generation Intermittent</v>
          </cell>
          <cell r="B115">
            <v>8426.3430000000008</v>
          </cell>
          <cell r="C115">
            <v>0</v>
          </cell>
          <cell r="D115">
            <v>-52607.935051775145</v>
          </cell>
          <cell r="E115">
            <v>-52664.643750000003</v>
          </cell>
          <cell r="F115">
            <v>0</v>
          </cell>
          <cell r="G115">
            <v>0</v>
          </cell>
          <cell r="H115">
            <v>56.70869822485205</v>
          </cell>
          <cell r="I115">
            <v>-0.62432700700381105</v>
          </cell>
        </row>
        <row r="116">
          <cell r="A116" t="str">
            <v>LDNO LV: LV Generation Intermittent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 t="str">
            <v/>
          </cell>
        </row>
        <row r="117">
          <cell r="A117" t="str">
            <v>LDNO HV: LV Generation Intermittent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 t="str">
            <v/>
          </cell>
        </row>
        <row r="118">
          <cell r="A118" t="str">
            <v>&gt; LV Generation Non-Intermittent</v>
          </cell>
        </row>
        <row r="119">
          <cell r="A119" t="str">
            <v>LV Generation Non-Intermittent</v>
          </cell>
          <cell r="B119">
            <v>55.521599999999999</v>
          </cell>
          <cell r="C119">
            <v>0</v>
          </cell>
          <cell r="D119">
            <v>-2662.1804272189347</v>
          </cell>
          <cell r="E119">
            <v>-2662.2138</v>
          </cell>
          <cell r="F119">
            <v>0</v>
          </cell>
          <cell r="G119">
            <v>0</v>
          </cell>
          <cell r="H119">
            <v>3.3372781065088758E-2</v>
          </cell>
          <cell r="I119">
            <v>-4.7948553846051531</v>
          </cell>
        </row>
        <row r="120">
          <cell r="A120" t="str">
            <v>LDNO LV: LV Generation Non-Intermittent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</row>
        <row r="121">
          <cell r="A121" t="str">
            <v>LDNO HV: LV Generation Non-Intermittent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</row>
        <row r="122">
          <cell r="A122" t="str">
            <v>&gt; LV Sub Generation Intermittent</v>
          </cell>
        </row>
        <row r="123">
          <cell r="A123" t="str">
            <v>LV Sub Generation Intermittent</v>
          </cell>
          <cell r="B123">
            <v>269.75599999999991</v>
          </cell>
          <cell r="C123">
            <v>0</v>
          </cell>
          <cell r="D123">
            <v>-1556.3933444897955</v>
          </cell>
          <cell r="E123">
            <v>-1556.4921199999994</v>
          </cell>
          <cell r="F123">
            <v>0</v>
          </cell>
          <cell r="G123">
            <v>0</v>
          </cell>
          <cell r="H123">
            <v>9.8775510204081624E-2</v>
          </cell>
          <cell r="I123">
            <v>-0.5769633833871336</v>
          </cell>
        </row>
        <row r="124">
          <cell r="A124" t="str">
            <v>LDNO HV: LV Sub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</row>
        <row r="125">
          <cell r="A125" t="str">
            <v>&gt; LV Sub Generation Non-Intermittent</v>
          </cell>
        </row>
        <row r="126">
          <cell r="A126" t="str">
            <v>LV Sub Generation Non-Intermittent</v>
          </cell>
          <cell r="B126">
            <v>708.81849999999997</v>
          </cell>
          <cell r="C126">
            <v>0</v>
          </cell>
          <cell r="D126">
            <v>-3108.4942189795925</v>
          </cell>
          <cell r="E126">
            <v>-3108.6917700000004</v>
          </cell>
          <cell r="F126">
            <v>0</v>
          </cell>
          <cell r="G126">
            <v>0</v>
          </cell>
          <cell r="H126">
            <v>0.19755102040816325</v>
          </cell>
          <cell r="I126">
            <v>-0.43854586455906452</v>
          </cell>
        </row>
        <row r="127">
          <cell r="A127" t="str">
            <v>LDNO HV: LV Sub Generation Non-Intermittent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 t="str">
            <v/>
          </cell>
        </row>
        <row r="128">
          <cell r="A128" t="str">
            <v>&gt; HV Generation Intermittent</v>
          </cell>
        </row>
        <row r="129">
          <cell r="A129" t="str">
            <v>HV Generation Intermittent</v>
          </cell>
          <cell r="B129">
            <v>14943.666999999999</v>
          </cell>
          <cell r="C129">
            <v>19</v>
          </cell>
          <cell r="D129">
            <v>-50626.483529056612</v>
          </cell>
          <cell r="E129">
            <v>-52900.581180000001</v>
          </cell>
          <cell r="F129">
            <v>2025.7135000000001</v>
          </cell>
          <cell r="G129">
            <v>0</v>
          </cell>
          <cell r="H129">
            <v>248.38415094339621</v>
          </cell>
          <cell r="I129">
            <v>-0.33878219803115672</v>
          </cell>
        </row>
        <row r="130">
          <cell r="A130" t="str">
            <v>LDNO HV: HV Generation Intermittent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 t="str">
            <v/>
          </cell>
        </row>
        <row r="131">
          <cell r="A131" t="str">
            <v>&gt; HV Generation Non-Intermittent</v>
          </cell>
        </row>
        <row r="132">
          <cell r="A132" t="str">
            <v>HV Generation Non-Intermittent</v>
          </cell>
          <cell r="B132">
            <v>180188.89500000002</v>
          </cell>
          <cell r="C132">
            <v>45</v>
          </cell>
          <cell r="D132">
            <v>-654945.52299603762</v>
          </cell>
          <cell r="E132">
            <v>-659926.01492999995</v>
          </cell>
          <cell r="F132">
            <v>4797.7425000000003</v>
          </cell>
          <cell r="G132">
            <v>0</v>
          </cell>
          <cell r="H132">
            <v>182.74943396226411</v>
          </cell>
          <cell r="I132">
            <v>-0.36347718487093089</v>
          </cell>
        </row>
        <row r="133">
          <cell r="A133" t="str">
            <v>LDNO HV: HV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 t="str">
            <v/>
          </cell>
        </row>
        <row r="134">
          <cell r="A134" t="str">
            <v>&gt; HV Sub Generation Non-Intermittent</v>
          </cell>
        </row>
        <row r="135">
          <cell r="A135" t="str">
            <v>HV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</row>
        <row r="136">
          <cell r="A136" t="str">
            <v>&gt; HV Sub Generation Intermittent</v>
          </cell>
        </row>
        <row r="137">
          <cell r="A137" t="str">
            <v>HV Sub Generation Intermittent</v>
          </cell>
          <cell r="B137">
            <v>37.979999999999997</v>
          </cell>
          <cell r="C137">
            <v>1</v>
          </cell>
          <cell r="D137">
            <v>-16.438699999999997</v>
          </cell>
          <cell r="E137">
            <v>-123.0552</v>
          </cell>
          <cell r="F137">
            <v>106.6165</v>
          </cell>
          <cell r="G137">
            <v>0</v>
          </cell>
          <cell r="H137">
            <v>0</v>
          </cell>
          <cell r="I137">
            <v>-4.3282517114270662E-2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32"/>
  </cols>
  <sheetData>
    <row r="2" spans="1:1" ht="15" x14ac:dyDescent="0.25">
      <c r="A2" s="39" t="s">
        <v>79</v>
      </c>
    </row>
    <row r="3" spans="1:1" x14ac:dyDescent="0.2">
      <c r="A3" s="31"/>
    </row>
    <row r="4" spans="1:1" x14ac:dyDescent="0.2">
      <c r="A4" s="32" t="s">
        <v>68</v>
      </c>
    </row>
    <row r="5" spans="1:1" x14ac:dyDescent="0.2">
      <c r="A5" s="33" t="s">
        <v>76</v>
      </c>
    </row>
    <row r="6" spans="1:1" x14ac:dyDescent="0.2">
      <c r="A6" s="34"/>
    </row>
    <row r="7" spans="1:1" x14ac:dyDescent="0.2">
      <c r="A7" s="35" t="s">
        <v>69</v>
      </c>
    </row>
    <row r="8" spans="1:1" x14ac:dyDescent="0.2">
      <c r="A8" s="32" t="s">
        <v>70</v>
      </c>
    </row>
    <row r="9" spans="1:1" ht="12.75" customHeight="1" x14ac:dyDescent="0.2">
      <c r="A9" s="32" t="s">
        <v>80</v>
      </c>
    </row>
    <row r="11" spans="1:1" ht="15" x14ac:dyDescent="0.25">
      <c r="A11" s="39" t="s">
        <v>71</v>
      </c>
    </row>
    <row r="13" spans="1:1" x14ac:dyDescent="0.2">
      <c r="A13" s="32" t="s">
        <v>77</v>
      </c>
    </row>
    <row r="14" spans="1:1" x14ac:dyDescent="0.2">
      <c r="A14" s="32" t="s">
        <v>65</v>
      </c>
    </row>
    <row r="15" spans="1:1" x14ac:dyDescent="0.2">
      <c r="A15" s="36" t="s">
        <v>66</v>
      </c>
    </row>
    <row r="16" spans="1:1" x14ac:dyDescent="0.2">
      <c r="A16" s="32" t="s">
        <v>78</v>
      </c>
    </row>
    <row r="17" spans="1:1" x14ac:dyDescent="0.2">
      <c r="A17" s="36" t="s">
        <v>67</v>
      </c>
    </row>
    <row r="18" spans="1:1" x14ac:dyDescent="0.2">
      <c r="A18" s="37" t="s">
        <v>74</v>
      </c>
    </row>
    <row r="19" spans="1:1" x14ac:dyDescent="0.2">
      <c r="A19" s="38" t="s">
        <v>73</v>
      </c>
    </row>
    <row r="20" spans="1:1" x14ac:dyDescent="0.2">
      <c r="A20" s="38" t="s">
        <v>72</v>
      </c>
    </row>
    <row r="21" spans="1:1" x14ac:dyDescent="0.2">
      <c r="A21" s="32" t="s">
        <v>75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69"/>
  <sheetViews>
    <sheetView topLeftCell="AB37" zoomScale="70" zoomScaleNormal="70" workbookViewId="0">
      <selection activeCell="AU52" sqref="AU52:AV69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43" ht="72.75" customHeight="1" x14ac:dyDescent="0.25"/>
    <row r="3" spans="2:43" ht="16.5" thickBot="1" x14ac:dyDescent="0.3"/>
    <row r="4" spans="2:43" ht="60.75" customHeight="1" x14ac:dyDescent="0.25">
      <c r="D4" s="72" t="s">
        <v>97</v>
      </c>
      <c r="E4" s="73"/>
      <c r="F4" s="72" t="s">
        <v>62</v>
      </c>
      <c r="G4" s="73"/>
      <c r="H4" s="72" t="s">
        <v>62</v>
      </c>
      <c r="I4" s="73"/>
      <c r="J4" s="72" t="s">
        <v>0</v>
      </c>
      <c r="K4" s="73"/>
      <c r="L4" s="72" t="s">
        <v>33</v>
      </c>
      <c r="M4" s="73"/>
      <c r="N4" s="72" t="s">
        <v>1</v>
      </c>
      <c r="O4" s="73"/>
      <c r="P4" s="72" t="s">
        <v>32</v>
      </c>
      <c r="Q4" s="73"/>
      <c r="R4" s="72" t="s">
        <v>2</v>
      </c>
      <c r="S4" s="73"/>
      <c r="T4" s="72" t="s">
        <v>34</v>
      </c>
      <c r="U4" s="73"/>
      <c r="V4" s="72" t="s">
        <v>63</v>
      </c>
      <c r="W4" s="73"/>
      <c r="X4" s="72" t="s">
        <v>64</v>
      </c>
      <c r="Y4" s="73"/>
      <c r="Z4" s="72" t="s">
        <v>3</v>
      </c>
      <c r="AA4" s="73"/>
      <c r="AB4" s="72" t="s">
        <v>4</v>
      </c>
      <c r="AC4" s="73"/>
      <c r="AD4" s="72" t="s">
        <v>5</v>
      </c>
      <c r="AE4" s="73"/>
      <c r="AF4" s="72" t="s">
        <v>6</v>
      </c>
      <c r="AG4" s="73"/>
      <c r="AH4" s="72" t="s">
        <v>35</v>
      </c>
      <c r="AI4" s="73"/>
      <c r="AJ4" s="72" t="s">
        <v>7</v>
      </c>
      <c r="AK4" s="73"/>
      <c r="AL4" s="72" t="s">
        <v>8</v>
      </c>
      <c r="AM4" s="73"/>
      <c r="AN4" s="72" t="s">
        <v>9</v>
      </c>
      <c r="AO4" s="73"/>
      <c r="AP4" s="72" t="s">
        <v>10</v>
      </c>
      <c r="AQ4" s="73"/>
    </row>
    <row r="5" spans="2:43" ht="63.75" thickBot="1" x14ac:dyDescent="0.3">
      <c r="B5" s="2" t="s">
        <v>11</v>
      </c>
      <c r="D5" s="3" t="s">
        <v>12</v>
      </c>
      <c r="E5" s="4" t="s">
        <v>13</v>
      </c>
      <c r="F5" s="3" t="s">
        <v>12</v>
      </c>
      <c r="G5" s="4" t="s">
        <v>13</v>
      </c>
      <c r="H5" s="3" t="s">
        <v>12</v>
      </c>
      <c r="I5" s="4" t="s">
        <v>13</v>
      </c>
      <c r="J5" s="3" t="s">
        <v>12</v>
      </c>
      <c r="K5" s="4" t="s">
        <v>13</v>
      </c>
      <c r="L5" s="3" t="s">
        <v>12</v>
      </c>
      <c r="M5" s="4" t="s">
        <v>13</v>
      </c>
      <c r="N5" s="3" t="s">
        <v>12</v>
      </c>
      <c r="O5" s="4" t="s">
        <v>13</v>
      </c>
      <c r="P5" s="3" t="s">
        <v>12</v>
      </c>
      <c r="Q5" s="4" t="s">
        <v>13</v>
      </c>
      <c r="R5" s="3" t="s">
        <v>12</v>
      </c>
      <c r="S5" s="4" t="s">
        <v>13</v>
      </c>
      <c r="T5" s="3" t="s">
        <v>12</v>
      </c>
      <c r="U5" s="4" t="s">
        <v>13</v>
      </c>
      <c r="V5" s="3" t="s">
        <v>12</v>
      </c>
      <c r="W5" s="4" t="s">
        <v>13</v>
      </c>
      <c r="X5" s="3" t="s">
        <v>12</v>
      </c>
      <c r="Y5" s="4" t="s">
        <v>13</v>
      </c>
      <c r="Z5" s="3" t="s">
        <v>12</v>
      </c>
      <c r="AA5" s="4" t="s">
        <v>13</v>
      </c>
      <c r="AB5" s="3" t="s">
        <v>12</v>
      </c>
      <c r="AC5" s="4" t="s">
        <v>13</v>
      </c>
      <c r="AD5" s="3" t="s">
        <v>12</v>
      </c>
      <c r="AE5" s="4" t="s">
        <v>13</v>
      </c>
      <c r="AF5" s="3" t="s">
        <v>12</v>
      </c>
      <c r="AG5" s="4" t="s">
        <v>13</v>
      </c>
      <c r="AH5" s="3" t="s">
        <v>12</v>
      </c>
      <c r="AI5" s="4" t="s">
        <v>13</v>
      </c>
      <c r="AJ5" s="3" t="s">
        <v>12</v>
      </c>
      <c r="AK5" s="4" t="s">
        <v>13</v>
      </c>
      <c r="AL5" s="3" t="s">
        <v>12</v>
      </c>
      <c r="AM5" s="4" t="s">
        <v>13</v>
      </c>
      <c r="AN5" s="3" t="s">
        <v>12</v>
      </c>
      <c r="AO5" s="4" t="s">
        <v>13</v>
      </c>
      <c r="AP5" s="3" t="s">
        <v>12</v>
      </c>
      <c r="AQ5" s="4" t="s">
        <v>13</v>
      </c>
    </row>
    <row r="6" spans="2:43" ht="5.25" customHeight="1" thickBot="1" x14ac:dyDescent="0.3"/>
    <row r="7" spans="2:43" x14ac:dyDescent="0.25">
      <c r="B7" s="5" t="s">
        <v>14</v>
      </c>
      <c r="D7" s="6">
        <v>3.4775867463774368E-3</v>
      </c>
      <c r="E7" s="7">
        <v>1.0974861389889861E-2</v>
      </c>
      <c r="F7" s="6">
        <v>3.4775867463774368E-3</v>
      </c>
      <c r="G7" s="7">
        <v>1.0974861389889861E-2</v>
      </c>
      <c r="H7" s="6">
        <v>3.4775867463774368E-3</v>
      </c>
      <c r="I7" s="7">
        <v>1.0974861389889861E-2</v>
      </c>
      <c r="J7" s="6">
        <v>3.4775867463774368E-3</v>
      </c>
      <c r="K7" s="7">
        <v>1.0974861389889861E-2</v>
      </c>
      <c r="L7" s="6">
        <v>3.4775867463774368E-3</v>
      </c>
      <c r="M7" s="7">
        <v>1.0974861389889861E-2</v>
      </c>
      <c r="N7" s="6">
        <v>3.4775867463774368E-3</v>
      </c>
      <c r="O7" s="7">
        <v>1.0974861389889861E-2</v>
      </c>
      <c r="P7" s="6">
        <v>3.4775867463774368E-3</v>
      </c>
      <c r="Q7" s="7">
        <v>1.0974861389889861E-2</v>
      </c>
      <c r="R7" s="6">
        <v>3.4775867463774368E-3</v>
      </c>
      <c r="S7" s="7">
        <v>1.0974861389889861E-2</v>
      </c>
      <c r="T7" s="6">
        <v>3.4775867463774368E-3</v>
      </c>
      <c r="U7" s="7">
        <v>1.0974861389889861E-2</v>
      </c>
      <c r="V7" s="6">
        <v>7.9137443177281774E-3</v>
      </c>
      <c r="W7" s="7">
        <v>2.4974861389890576E-2</v>
      </c>
      <c r="X7" s="6">
        <v>3.6748768531506659E-2</v>
      </c>
      <c r="Y7" s="7">
        <v>0.11597486138989008</v>
      </c>
      <c r="Z7" s="6">
        <v>3.6748768531506659E-2</v>
      </c>
      <c r="AA7" s="7">
        <v>0.11597486138989008</v>
      </c>
      <c r="AB7" s="6">
        <v>3.7635648676468625E-2</v>
      </c>
      <c r="AC7" s="7">
        <v>0.11877375250900976</v>
      </c>
      <c r="AD7" s="6">
        <v>3.7635648676468625E-2</v>
      </c>
      <c r="AE7" s="7">
        <v>0.11877375250900976</v>
      </c>
      <c r="AF7" s="6">
        <v>3.7635648676468625E-2</v>
      </c>
      <c r="AG7" s="7">
        <v>0.11877375250900976</v>
      </c>
      <c r="AH7" s="6">
        <v>3.7318780278514874E-2</v>
      </c>
      <c r="AI7" s="7">
        <v>0.11777375250900937</v>
      </c>
      <c r="AJ7" s="6">
        <v>3.7318780278514874E-2</v>
      </c>
      <c r="AK7" s="7">
        <v>0.11777375250900937</v>
      </c>
      <c r="AL7" s="6">
        <v>3.7318780278514874E-2</v>
      </c>
      <c r="AM7" s="7">
        <v>0.11777375250900937</v>
      </c>
      <c r="AN7" s="6">
        <v>6.2611120940549103E-2</v>
      </c>
      <c r="AO7" s="7">
        <v>0.19814552221358644</v>
      </c>
      <c r="AP7" s="6">
        <v>0.19184920908205738</v>
      </c>
      <c r="AQ7" s="7">
        <v>0.60714552221358709</v>
      </c>
    </row>
    <row r="8" spans="2:43" x14ac:dyDescent="0.25">
      <c r="B8" s="5" t="s">
        <v>15</v>
      </c>
      <c r="D8" s="8">
        <v>3.1914887334840714E-3</v>
      </c>
      <c r="E8" s="9">
        <v>6.2848217391534636E-3</v>
      </c>
      <c r="F8" s="8">
        <v>3.1914887334840714E-3</v>
      </c>
      <c r="G8" s="9">
        <v>6.2848217391534636E-3</v>
      </c>
      <c r="H8" s="8">
        <v>3.1914887334840714E-3</v>
      </c>
      <c r="I8" s="9">
        <v>6.2848217391534636E-3</v>
      </c>
      <c r="J8" s="8">
        <v>3.1914887334840714E-3</v>
      </c>
      <c r="K8" s="9">
        <v>6.2848217391534636E-3</v>
      </c>
      <c r="L8" s="8">
        <v>3.1914887334840714E-3</v>
      </c>
      <c r="M8" s="9">
        <v>6.2848217391534636E-3</v>
      </c>
      <c r="N8" s="8">
        <v>3.1914887334840714E-3</v>
      </c>
      <c r="O8" s="9">
        <v>6.2848217391534636E-3</v>
      </c>
      <c r="P8" s="8">
        <v>3.1914887334840714E-3</v>
      </c>
      <c r="Q8" s="9">
        <v>6.2848217391534636E-3</v>
      </c>
      <c r="R8" s="8">
        <v>3.1914887334840714E-3</v>
      </c>
      <c r="S8" s="9">
        <v>6.2848217391534636E-3</v>
      </c>
      <c r="T8" s="8">
        <v>3.1914887334840714E-3</v>
      </c>
      <c r="U8" s="9">
        <v>6.2848217391534636E-3</v>
      </c>
      <c r="V8" s="8">
        <v>1.3631718597993281E-2</v>
      </c>
      <c r="W8" s="9">
        <v>2.6844187318550473E-2</v>
      </c>
      <c r="X8" s="8">
        <v>3.2894067858535214E-2</v>
      </c>
      <c r="Y8" s="9">
        <v>6.4776463284212354E-2</v>
      </c>
      <c r="Z8" s="8">
        <v>3.3135724575531489E-2</v>
      </c>
      <c r="AA8" s="9">
        <v>6.5252344452914682E-2</v>
      </c>
      <c r="AB8" s="8">
        <v>3.2932843308955739E-2</v>
      </c>
      <c r="AC8" s="9">
        <v>6.4852821627950794E-2</v>
      </c>
      <c r="AD8" s="8">
        <v>3.2932843308955739E-2</v>
      </c>
      <c r="AE8" s="9">
        <v>6.4852821627950794E-2</v>
      </c>
      <c r="AF8" s="8">
        <v>3.5713544780079376E-2</v>
      </c>
      <c r="AG8" s="9">
        <v>7.0328702796653583E-2</v>
      </c>
      <c r="AH8" s="8">
        <v>3.597969701390813E-2</v>
      </c>
      <c r="AI8" s="9">
        <v>7.0852821627950938E-2</v>
      </c>
      <c r="AJ8" s="8">
        <v>3.3416156742948733E-2</v>
      </c>
      <c r="AK8" s="9">
        <v>6.5804583965355906E-2</v>
      </c>
      <c r="AL8" s="8">
        <v>3.3416156742948733E-2</v>
      </c>
      <c r="AM8" s="9">
        <v>6.5804583965355906E-2</v>
      </c>
      <c r="AN8" s="8">
        <v>3.2075797877358703E-2</v>
      </c>
      <c r="AO8" s="9">
        <v>6.5293117608618612E-2</v>
      </c>
      <c r="AP8" s="8">
        <v>0.15842089534391945</v>
      </c>
      <c r="AQ8" s="9">
        <v>0.32247971479626203</v>
      </c>
    </row>
    <row r="9" spans="2:43" x14ac:dyDescent="0.25">
      <c r="B9" s="5" t="s">
        <v>16</v>
      </c>
      <c r="D9" s="8">
        <v>4.405286343612369E-3</v>
      </c>
      <c r="E9" s="9">
        <v>1.0000000000000195E-3</v>
      </c>
      <c r="F9" s="8">
        <v>4.405286343612369E-3</v>
      </c>
      <c r="G9" s="9">
        <v>1.0000000000000195E-3</v>
      </c>
      <c r="H9" s="8">
        <v>4.405286343612369E-3</v>
      </c>
      <c r="I9" s="9">
        <v>1.0000000000000195E-3</v>
      </c>
      <c r="J9" s="8">
        <v>4.405286343612369E-3</v>
      </c>
      <c r="K9" s="9">
        <v>1.0000000000000195E-3</v>
      </c>
      <c r="L9" s="8">
        <v>4.405286343612369E-3</v>
      </c>
      <c r="M9" s="9">
        <v>1.0000000000000195E-3</v>
      </c>
      <c r="N9" s="8">
        <v>4.405286343612369E-3</v>
      </c>
      <c r="O9" s="9">
        <v>1.0000000000000195E-3</v>
      </c>
      <c r="P9" s="8">
        <v>4.405286343612369E-3</v>
      </c>
      <c r="Q9" s="9">
        <v>1.0000000000000195E-3</v>
      </c>
      <c r="R9" s="8">
        <v>4.405286343612369E-3</v>
      </c>
      <c r="S9" s="9">
        <v>1.0000000000000195E-3</v>
      </c>
      <c r="T9" s="8">
        <v>4.405286343612369E-3</v>
      </c>
      <c r="U9" s="9">
        <v>1.0000000000000195E-3</v>
      </c>
      <c r="V9" s="8">
        <v>8.8105726872247381E-3</v>
      </c>
      <c r="W9" s="9">
        <v>2.0000000000000061E-3</v>
      </c>
      <c r="X9" s="8">
        <v>4.405286343612369E-3</v>
      </c>
      <c r="Y9" s="9">
        <v>1.0000000000000195E-3</v>
      </c>
      <c r="Z9" s="8">
        <v>4.405286343612369E-3</v>
      </c>
      <c r="AA9" s="9">
        <v>1.0000000000000195E-3</v>
      </c>
      <c r="AB9" s="8">
        <v>1.7621145374449476E-2</v>
      </c>
      <c r="AC9" s="9">
        <v>4.0000000000000122E-3</v>
      </c>
      <c r="AD9" s="8">
        <v>1.7621145374449476E-2</v>
      </c>
      <c r="AE9" s="9">
        <v>4.0000000000000122E-3</v>
      </c>
      <c r="AF9" s="8">
        <v>-8.8105726872246826E-2</v>
      </c>
      <c r="AG9" s="9">
        <v>-2.0000000000000025E-2</v>
      </c>
      <c r="AH9" s="8">
        <v>-8.8105726872246826E-2</v>
      </c>
      <c r="AI9" s="9">
        <v>-2.0000000000000025E-2</v>
      </c>
      <c r="AJ9" s="8">
        <v>-9.6916299559471342E-2</v>
      </c>
      <c r="AK9" s="9">
        <v>-2.1999999999999999E-2</v>
      </c>
      <c r="AL9" s="8">
        <v>-9.6916299559471342E-2</v>
      </c>
      <c r="AM9" s="9">
        <v>-2.1999999999999999E-2</v>
      </c>
      <c r="AN9" s="8">
        <v>-7.9295154185022088E-2</v>
      </c>
      <c r="AO9" s="9">
        <v>-1.8000000000000023E-2</v>
      </c>
      <c r="AP9" s="8">
        <v>-5.2863436123348095E-2</v>
      </c>
      <c r="AQ9" s="9">
        <v>-1.2000000000000028E-2</v>
      </c>
    </row>
    <row r="10" spans="2:43" x14ac:dyDescent="0.25">
      <c r="B10" s="5" t="s">
        <v>17</v>
      </c>
      <c r="D10" s="8">
        <v>3.3040924758447332E-3</v>
      </c>
      <c r="E10" s="9">
        <v>8.9656548913068131E-3</v>
      </c>
      <c r="F10" s="8">
        <v>3.3040924758447332E-3</v>
      </c>
      <c r="G10" s="9">
        <v>8.9656548913068131E-3</v>
      </c>
      <c r="H10" s="8">
        <v>3.3040924758447332E-3</v>
      </c>
      <c r="I10" s="9">
        <v>8.9656548913068131E-3</v>
      </c>
      <c r="J10" s="8">
        <v>3.3040924758447332E-3</v>
      </c>
      <c r="K10" s="9">
        <v>8.9656548913068131E-3</v>
      </c>
      <c r="L10" s="8">
        <v>3.3040924758447332E-3</v>
      </c>
      <c r="M10" s="9">
        <v>8.9656548913068131E-3</v>
      </c>
      <c r="N10" s="8">
        <v>3.3040924758447332E-3</v>
      </c>
      <c r="O10" s="9">
        <v>8.9656548913068131E-3</v>
      </c>
      <c r="P10" s="8">
        <v>3.3040924758447332E-3</v>
      </c>
      <c r="Q10" s="9">
        <v>8.9656548913068131E-3</v>
      </c>
      <c r="R10" s="8">
        <v>3.3040924758447332E-3</v>
      </c>
      <c r="S10" s="9">
        <v>8.9656548913068131E-3</v>
      </c>
      <c r="T10" s="8">
        <v>3.3040924758447332E-3</v>
      </c>
      <c r="U10" s="9">
        <v>8.9656548913068131E-3</v>
      </c>
      <c r="V10" s="8">
        <v>-4.8171166668792287E-2</v>
      </c>
      <c r="W10" s="9">
        <v>-0.13071246014492505</v>
      </c>
      <c r="X10" s="8">
        <v>-0.12236386462515203</v>
      </c>
      <c r="Y10" s="9">
        <v>-0.33203434510869367</v>
      </c>
      <c r="Z10" s="8">
        <v>-0.12236386462515203</v>
      </c>
      <c r="AA10" s="9">
        <v>-0.33203434510869367</v>
      </c>
      <c r="AB10" s="8">
        <v>-0.12333345775369586</v>
      </c>
      <c r="AC10" s="9">
        <v>-0.33466533605070237</v>
      </c>
      <c r="AD10" s="8">
        <v>-0.12333345775369586</v>
      </c>
      <c r="AE10" s="9">
        <v>-0.33466533605070237</v>
      </c>
      <c r="AF10" s="8">
        <v>-0.12333345775369586</v>
      </c>
      <c r="AG10" s="9">
        <v>-0.33466533605070237</v>
      </c>
      <c r="AH10" s="8">
        <v>-0.12333345775369586</v>
      </c>
      <c r="AI10" s="9">
        <v>-0.33466533605070237</v>
      </c>
      <c r="AJ10" s="8">
        <v>-0.12333345775369586</v>
      </c>
      <c r="AK10" s="9">
        <v>-0.33466533605070237</v>
      </c>
      <c r="AL10" s="8">
        <v>-0.12333345775369586</v>
      </c>
      <c r="AM10" s="9">
        <v>-0.33466533605070237</v>
      </c>
      <c r="AN10" s="8">
        <v>-9.961522156975755E-2</v>
      </c>
      <c r="AO10" s="9">
        <v>-0.27100685642774697</v>
      </c>
      <c r="AP10" s="8">
        <v>1.4700461496564454E-2</v>
      </c>
      <c r="AQ10" s="9">
        <v>3.9993143572252629E-2</v>
      </c>
    </row>
    <row r="11" spans="2:43" x14ac:dyDescent="0.25">
      <c r="B11" s="5" t="s">
        <v>18</v>
      </c>
      <c r="D11" s="8">
        <v>3.5589558337052463E-3</v>
      </c>
      <c r="E11" s="9">
        <v>6.7925104607823375E-3</v>
      </c>
      <c r="F11" s="8">
        <v>3.5589558337052463E-3</v>
      </c>
      <c r="G11" s="9">
        <v>6.7925104607823375E-3</v>
      </c>
      <c r="H11" s="8">
        <v>3.5589558337052463E-3</v>
      </c>
      <c r="I11" s="9">
        <v>6.7925104607823375E-3</v>
      </c>
      <c r="J11" s="8">
        <v>3.5589558337052463E-3</v>
      </c>
      <c r="K11" s="9">
        <v>6.7925104607823375E-3</v>
      </c>
      <c r="L11" s="8">
        <v>3.5589558337052463E-3</v>
      </c>
      <c r="M11" s="9">
        <v>6.7925104607823375E-3</v>
      </c>
      <c r="N11" s="8">
        <v>3.5589558337052463E-3</v>
      </c>
      <c r="O11" s="9">
        <v>6.7925104607823375E-3</v>
      </c>
      <c r="P11" s="8">
        <v>3.5589558337052463E-3</v>
      </c>
      <c r="Q11" s="9">
        <v>6.7925104607823375E-3</v>
      </c>
      <c r="R11" s="8">
        <v>3.5589558337052463E-3</v>
      </c>
      <c r="S11" s="9">
        <v>6.7925104607823375E-3</v>
      </c>
      <c r="T11" s="8">
        <v>3.3793131815014199E-3</v>
      </c>
      <c r="U11" s="9">
        <v>6.4496501806007352E-3</v>
      </c>
      <c r="V11" s="8">
        <v>5.1943714865563262E-3</v>
      </c>
      <c r="W11" s="9">
        <v>9.9138130137709154E-3</v>
      </c>
      <c r="X11" s="8">
        <v>-3.9045727435921496E-2</v>
      </c>
      <c r="Y11" s="9">
        <v>-7.4521439559767158E-2</v>
      </c>
      <c r="Z11" s="8">
        <v>-3.9045727435921496E-2</v>
      </c>
      <c r="AA11" s="9">
        <v>-7.4521439559767158E-2</v>
      </c>
      <c r="AB11" s="8">
        <v>-4.0192369562452201E-2</v>
      </c>
      <c r="AC11" s="9">
        <v>-7.6709884430442826E-2</v>
      </c>
      <c r="AD11" s="8">
        <v>-4.0192369562452201E-2</v>
      </c>
      <c r="AE11" s="9">
        <v>-7.6709884430442826E-2</v>
      </c>
      <c r="AF11" s="8">
        <v>-3.966841662130427E-2</v>
      </c>
      <c r="AG11" s="9">
        <v>-7.5709884430442909E-2</v>
      </c>
      <c r="AH11" s="8">
        <v>-3.9488773969100111E-2</v>
      </c>
      <c r="AI11" s="9">
        <v>-7.5367024150260961E-2</v>
      </c>
      <c r="AJ11" s="8">
        <v>-3.7812147570773225E-2</v>
      </c>
      <c r="AK11" s="9">
        <v>-7.2167068072805901E-2</v>
      </c>
      <c r="AL11" s="8">
        <v>-3.7812147570773225E-2</v>
      </c>
      <c r="AM11" s="9">
        <v>-7.2167068072805901E-2</v>
      </c>
      <c r="AN11" s="8">
        <v>-3.0481934666041433E-2</v>
      </c>
      <c r="AO11" s="9">
        <v>-5.9260142944648722E-2</v>
      </c>
      <c r="AP11" s="8">
        <v>9.3033185195456225E-2</v>
      </c>
      <c r="AQ11" s="9">
        <v>0.18086646775149351</v>
      </c>
    </row>
    <row r="12" spans="2:43" x14ac:dyDescent="0.25">
      <c r="B12" s="5" t="s">
        <v>19</v>
      </c>
      <c r="D12" s="8">
        <v>0</v>
      </c>
      <c r="E12" s="9">
        <v>0</v>
      </c>
      <c r="F12" s="8">
        <v>0</v>
      </c>
      <c r="G12" s="9">
        <v>0</v>
      </c>
      <c r="H12" s="8">
        <v>0</v>
      </c>
      <c r="I12" s="9">
        <v>0</v>
      </c>
      <c r="J12" s="8">
        <v>0</v>
      </c>
      <c r="K12" s="9">
        <v>0</v>
      </c>
      <c r="L12" s="8">
        <v>0</v>
      </c>
      <c r="M12" s="9">
        <v>0</v>
      </c>
      <c r="N12" s="8">
        <v>0</v>
      </c>
      <c r="O12" s="9">
        <v>0</v>
      </c>
      <c r="P12" s="8">
        <v>0</v>
      </c>
      <c r="Q12" s="9">
        <v>0</v>
      </c>
      <c r="R12" s="8">
        <v>0</v>
      </c>
      <c r="S12" s="9">
        <v>0</v>
      </c>
      <c r="T12" s="8">
        <v>0</v>
      </c>
      <c r="U12" s="9">
        <v>0</v>
      </c>
      <c r="V12" s="8">
        <v>4.2918454935623185E-3</v>
      </c>
      <c r="W12" s="9">
        <v>1.0000000000000323E-3</v>
      </c>
      <c r="X12" s="8">
        <v>0</v>
      </c>
      <c r="Y12" s="9">
        <v>0</v>
      </c>
      <c r="Z12" s="8">
        <v>0</v>
      </c>
      <c r="AA12" s="9">
        <v>0</v>
      </c>
      <c r="AB12" s="8">
        <v>1.2875536480686733E-2</v>
      </c>
      <c r="AC12" s="9">
        <v>3.0000000000000053E-3</v>
      </c>
      <c r="AD12" s="8">
        <v>1.2875536480686733E-2</v>
      </c>
      <c r="AE12" s="9">
        <v>3.0000000000000053E-3</v>
      </c>
      <c r="AF12" s="8">
        <v>-7.2961373390557971E-2</v>
      </c>
      <c r="AG12" s="9">
        <v>-1.7000000000000001E-2</v>
      </c>
      <c r="AH12" s="8">
        <v>-6.8669527896995541E-2</v>
      </c>
      <c r="AI12" s="9">
        <v>-1.5999999999999969E-2</v>
      </c>
      <c r="AJ12" s="8">
        <v>-7.2961373390557971E-2</v>
      </c>
      <c r="AK12" s="9">
        <v>-1.7000000000000001E-2</v>
      </c>
      <c r="AL12" s="8">
        <v>-7.2961373390557971E-2</v>
      </c>
      <c r="AM12" s="9">
        <v>-1.7000000000000001E-2</v>
      </c>
      <c r="AN12" s="8">
        <v>-5.579399141630903E-2</v>
      </c>
      <c r="AO12" s="9">
        <v>-1.3000000000000006E-2</v>
      </c>
      <c r="AP12" s="8">
        <v>-2.5751072961373578E-2</v>
      </c>
      <c r="AQ12" s="9">
        <v>-6.0000000000000313E-3</v>
      </c>
    </row>
    <row r="13" spans="2:43" x14ac:dyDescent="0.25">
      <c r="B13" s="5" t="s">
        <v>20</v>
      </c>
      <c r="D13" s="8">
        <v>3.5285612481228412E-3</v>
      </c>
      <c r="E13" s="9">
        <v>7.0221354252937712E-3</v>
      </c>
      <c r="F13" s="8">
        <v>3.5285612481228412E-3</v>
      </c>
      <c r="G13" s="9">
        <v>7.0221354252937712E-3</v>
      </c>
      <c r="H13" s="8">
        <v>3.5285612481228412E-3</v>
      </c>
      <c r="I13" s="9">
        <v>7.0221354252937712E-3</v>
      </c>
      <c r="J13" s="8">
        <v>3.5285612481228412E-3</v>
      </c>
      <c r="K13" s="9">
        <v>7.0221354252937712E-3</v>
      </c>
      <c r="L13" s="8">
        <v>3.5285612481228412E-3</v>
      </c>
      <c r="M13" s="9">
        <v>7.0221354252937712E-3</v>
      </c>
      <c r="N13" s="8">
        <v>3.5285612481228412E-3</v>
      </c>
      <c r="O13" s="9">
        <v>7.0221354252937712E-3</v>
      </c>
      <c r="P13" s="8">
        <v>3.5285612481228412E-3</v>
      </c>
      <c r="Q13" s="9">
        <v>7.0221354252937712E-3</v>
      </c>
      <c r="R13" s="8">
        <v>3.1265863467029309E-3</v>
      </c>
      <c r="S13" s="9">
        <v>6.2221713615150578E-3</v>
      </c>
      <c r="T13" s="8">
        <v>3.1265863467029309E-3</v>
      </c>
      <c r="U13" s="9">
        <v>6.2221713615150578E-3</v>
      </c>
      <c r="V13" s="8">
        <v>3.9344743836333684E-4</v>
      </c>
      <c r="W13" s="9">
        <v>7.8299369081169556E-4</v>
      </c>
      <c r="X13" s="8">
        <v>-2.615404126963361E-2</v>
      </c>
      <c r="Y13" s="9">
        <v>-5.2048754945599296E-2</v>
      </c>
      <c r="Z13" s="8">
        <v>-2.615404126963361E-2</v>
      </c>
      <c r="AA13" s="9">
        <v>-5.2048754945599296E-2</v>
      </c>
      <c r="AB13" s="8">
        <v>-2.7552689637274086E-2</v>
      </c>
      <c r="AC13" s="9">
        <v>-5.4832183532863343E-2</v>
      </c>
      <c r="AD13" s="8">
        <v>-2.7552689637274086E-2</v>
      </c>
      <c r="AE13" s="9">
        <v>-5.4832183532863343E-2</v>
      </c>
      <c r="AF13" s="8">
        <v>-3.0768579136808305E-2</v>
      </c>
      <c r="AG13" s="9">
        <v>-6.1232075724198476E-2</v>
      </c>
      <c r="AH13" s="8">
        <v>-3.0247690171121056E-2</v>
      </c>
      <c r="AI13" s="9">
        <v>-6.019546261154711E-2</v>
      </c>
      <c r="AJ13" s="8">
        <v>-2.8959827512682446E-2</v>
      </c>
      <c r="AK13" s="9">
        <v>-5.76325069588585E-2</v>
      </c>
      <c r="AL13" s="8">
        <v>-2.8959827512682446E-2</v>
      </c>
      <c r="AM13" s="9">
        <v>-5.76325069588585E-2</v>
      </c>
      <c r="AN13" s="8">
        <v>-5.5302385132534049E-3</v>
      </c>
      <c r="AO13" s="9">
        <v>-1.1050048900603354E-2</v>
      </c>
      <c r="AP13" s="8">
        <v>0.12250118900604368</v>
      </c>
      <c r="AQ13" s="9">
        <v>0.24477138294393175</v>
      </c>
    </row>
    <row r="14" spans="2:43" x14ac:dyDescent="0.25">
      <c r="B14" s="5" t="s">
        <v>21</v>
      </c>
      <c r="D14" s="8">
        <v>2.8048996192275855E-3</v>
      </c>
      <c r="E14" s="9">
        <v>4.9617998844364384E-3</v>
      </c>
      <c r="F14" s="8">
        <v>2.8048996192275855E-3</v>
      </c>
      <c r="G14" s="9">
        <v>4.9617998844364384E-3</v>
      </c>
      <c r="H14" s="8">
        <v>2.8048996192275855E-3</v>
      </c>
      <c r="I14" s="9">
        <v>4.9617998844364384E-3</v>
      </c>
      <c r="J14" s="8">
        <v>2.8048996192275855E-3</v>
      </c>
      <c r="K14" s="9">
        <v>4.9617998844364384E-3</v>
      </c>
      <c r="L14" s="8">
        <v>2.8048996192275855E-3</v>
      </c>
      <c r="M14" s="9">
        <v>4.9617998844364384E-3</v>
      </c>
      <c r="N14" s="8">
        <v>2.8048996192275855E-3</v>
      </c>
      <c r="O14" s="9">
        <v>4.9617998844364384E-3</v>
      </c>
      <c r="P14" s="8">
        <v>2.8048996192275855E-3</v>
      </c>
      <c r="Q14" s="9">
        <v>4.9617998844364384E-3</v>
      </c>
      <c r="R14" s="8">
        <v>2.8048996192275855E-3</v>
      </c>
      <c r="S14" s="9">
        <v>4.9617998844364384E-3</v>
      </c>
      <c r="T14" s="8">
        <v>2.8048996192275855E-3</v>
      </c>
      <c r="U14" s="9">
        <v>4.9617998844364384E-3</v>
      </c>
      <c r="V14" s="8">
        <v>3.1211656433893786E-3</v>
      </c>
      <c r="W14" s="9">
        <v>5.5212668654936424E-3</v>
      </c>
      <c r="X14" s="8">
        <v>-2.0075264953882455E-2</v>
      </c>
      <c r="Y14" s="9">
        <v>-3.5512660291079814E-2</v>
      </c>
      <c r="Z14" s="8">
        <v>-2.0075264953882455E-2</v>
      </c>
      <c r="AA14" s="9">
        <v>-3.5512660291079814E-2</v>
      </c>
      <c r="AB14" s="8">
        <v>-2.4451948475541552E-2</v>
      </c>
      <c r="AC14" s="9">
        <v>-4.3254908050364665E-2</v>
      </c>
      <c r="AD14" s="8">
        <v>-2.4451948475541552E-2</v>
      </c>
      <c r="AE14" s="9">
        <v>-4.3254908050364665E-2</v>
      </c>
      <c r="AF14" s="8">
        <v>-2.7153926177150289E-2</v>
      </c>
      <c r="AG14" s="9">
        <v>-4.8034641540893055E-2</v>
      </c>
      <c r="AH14" s="8">
        <v>-2.7043973878107086E-2</v>
      </c>
      <c r="AI14" s="9">
        <v>-4.7840138571536676E-2</v>
      </c>
      <c r="AJ14" s="8">
        <v>-2.5448079658473843E-2</v>
      </c>
      <c r="AK14" s="9">
        <v>-4.5017040126135027E-2</v>
      </c>
      <c r="AL14" s="8">
        <v>-2.5448079658473843E-2</v>
      </c>
      <c r="AM14" s="9">
        <v>-4.5017040126135027E-2</v>
      </c>
      <c r="AN14" s="8">
        <v>-2.3328628036043408E-3</v>
      </c>
      <c r="AO14" s="9">
        <v>-4.1460198146293144E-3</v>
      </c>
      <c r="AP14" s="8">
        <v>0.13492537524532611</v>
      </c>
      <c r="AQ14" s="9">
        <v>0.23979261806528629</v>
      </c>
    </row>
    <row r="15" spans="2:43" x14ac:dyDescent="0.25">
      <c r="B15" s="5" t="s">
        <v>22</v>
      </c>
      <c r="D15" s="8">
        <v>3.7653523180138926E-3</v>
      </c>
      <c r="E15" s="9">
        <v>8.0393001889065129E-3</v>
      </c>
      <c r="F15" s="8">
        <v>3.7653523180138926E-3</v>
      </c>
      <c r="G15" s="9">
        <v>8.0393001889065129E-3</v>
      </c>
      <c r="H15" s="8">
        <v>3.7653523180138926E-3</v>
      </c>
      <c r="I15" s="9">
        <v>8.0393001889065129E-3</v>
      </c>
      <c r="J15" s="8">
        <v>3.7653523180138926E-3</v>
      </c>
      <c r="K15" s="9">
        <v>8.0393001889065129E-3</v>
      </c>
      <c r="L15" s="8">
        <v>3.7653523180138926E-3</v>
      </c>
      <c r="M15" s="9">
        <v>8.0393001889065129E-3</v>
      </c>
      <c r="N15" s="8">
        <v>3.7653523180138926E-3</v>
      </c>
      <c r="O15" s="9">
        <v>8.0393001889065129E-3</v>
      </c>
      <c r="P15" s="8">
        <v>3.7653523180138926E-3</v>
      </c>
      <c r="Q15" s="9">
        <v>8.0393001889065129E-3</v>
      </c>
      <c r="R15" s="8">
        <v>3.8019631911481166E-3</v>
      </c>
      <c r="S15" s="9">
        <v>8.1174670573548238E-3</v>
      </c>
      <c r="T15" s="8">
        <v>3.8019631911481166E-3</v>
      </c>
      <c r="U15" s="9">
        <v>8.1174670573548238E-3</v>
      </c>
      <c r="V15" s="8">
        <v>5.2855741072965312E-2</v>
      </c>
      <c r="W15" s="9">
        <v>0.11285083925873363</v>
      </c>
      <c r="X15" s="8">
        <v>4.051110959352866E-2</v>
      </c>
      <c r="Y15" s="9">
        <v>8.649415605811249E-2</v>
      </c>
      <c r="Z15" s="8">
        <v>4.051110959352866E-2</v>
      </c>
      <c r="AA15" s="9">
        <v>8.649415605811249E-2</v>
      </c>
      <c r="AB15" s="8">
        <v>3.9368968055379927E-2</v>
      </c>
      <c r="AC15" s="9">
        <v>8.4055601068325964E-2</v>
      </c>
      <c r="AD15" s="8">
        <v>3.9368968055379927E-2</v>
      </c>
      <c r="AE15" s="9">
        <v>8.4055601068325964E-2</v>
      </c>
      <c r="AF15" s="8">
        <v>3.8863989012188904E-2</v>
      </c>
      <c r="AG15" s="9">
        <v>8.2977434199877145E-2</v>
      </c>
      <c r="AH15" s="8">
        <v>3.8893822078179152E-2</v>
      </c>
      <c r="AI15" s="9">
        <v>8.304112995867878E-2</v>
      </c>
      <c r="AJ15" s="8">
        <v>3.9558004854650664E-2</v>
      </c>
      <c r="AK15" s="9">
        <v>8.4459208340032649E-2</v>
      </c>
      <c r="AL15" s="8">
        <v>3.9558004854650664E-2</v>
      </c>
      <c r="AM15" s="9">
        <v>8.4459208340032649E-2</v>
      </c>
      <c r="AN15" s="8">
        <v>9.5143199935433742E-2</v>
      </c>
      <c r="AO15" s="9">
        <v>0.19127759588368021</v>
      </c>
      <c r="AP15" s="8">
        <v>0.25523414476010586</v>
      </c>
      <c r="AQ15" s="9">
        <v>0.51312730316271593</v>
      </c>
    </row>
    <row r="16" spans="2:43" x14ac:dyDescent="0.25">
      <c r="B16" s="5" t="s">
        <v>23</v>
      </c>
      <c r="D16" s="8">
        <v>3.3921423368543646E-3</v>
      </c>
      <c r="E16" s="9">
        <v>7.1499857266549543E-3</v>
      </c>
      <c r="F16" s="8">
        <v>3.3921423368543646E-3</v>
      </c>
      <c r="G16" s="9">
        <v>7.1499857266549543E-3</v>
      </c>
      <c r="H16" s="8">
        <v>3.3921423368543646E-3</v>
      </c>
      <c r="I16" s="9">
        <v>7.1499857266549543E-3</v>
      </c>
      <c r="J16" s="8">
        <v>3.3921423368543646E-3</v>
      </c>
      <c r="K16" s="9">
        <v>7.1499857266549543E-3</v>
      </c>
      <c r="L16" s="8">
        <v>3.3921423368543646E-3</v>
      </c>
      <c r="M16" s="9">
        <v>7.1499857266549543E-3</v>
      </c>
      <c r="N16" s="8">
        <v>3.3921423368543646E-3</v>
      </c>
      <c r="O16" s="9">
        <v>7.1499857266549543E-3</v>
      </c>
      <c r="P16" s="8">
        <v>3.3921423368543646E-3</v>
      </c>
      <c r="Q16" s="9">
        <v>7.1499857266549543E-3</v>
      </c>
      <c r="R16" s="8">
        <v>3.3921423368543646E-3</v>
      </c>
      <c r="S16" s="9">
        <v>7.1499857266549543E-3</v>
      </c>
      <c r="T16" s="8">
        <v>3.3921423368543646E-3</v>
      </c>
      <c r="U16" s="9">
        <v>7.1499857266549543E-3</v>
      </c>
      <c r="V16" s="8">
        <v>1.9416090576234835E-2</v>
      </c>
      <c r="W16" s="9">
        <v>4.0925396608283746E-2</v>
      </c>
      <c r="X16" s="8">
        <v>-6.124952476958434E-3</v>
      </c>
      <c r="Y16" s="9">
        <v>-1.2910225585434282E-2</v>
      </c>
      <c r="Z16" s="8">
        <v>-6.0916050796131493E-3</v>
      </c>
      <c r="AA16" s="9">
        <v>-1.2839935664976088E-2</v>
      </c>
      <c r="AB16" s="8">
        <v>-4.596572144046851E-3</v>
      </c>
      <c r="AC16" s="9">
        <v>-9.6886928547788298E-3</v>
      </c>
      <c r="AD16" s="8">
        <v>-4.596572144046851E-3</v>
      </c>
      <c r="AE16" s="9">
        <v>-9.6886928547788298E-3</v>
      </c>
      <c r="AF16" s="8">
        <v>-4.596572144046851E-3</v>
      </c>
      <c r="AG16" s="9">
        <v>-9.6886928547788298E-3</v>
      </c>
      <c r="AH16" s="8">
        <v>-4.5361166761715976E-3</v>
      </c>
      <c r="AI16" s="9">
        <v>-9.5612643186263491E-3</v>
      </c>
      <c r="AJ16" s="8">
        <v>-3.2654313176505578E-3</v>
      </c>
      <c r="AK16" s="9">
        <v>-6.8829031903845208E-3</v>
      </c>
      <c r="AL16" s="8">
        <v>-3.2654313176505578E-3</v>
      </c>
      <c r="AM16" s="9">
        <v>-6.8829031903845208E-3</v>
      </c>
      <c r="AN16" s="8">
        <v>2.6586948930178655E-2</v>
      </c>
      <c r="AO16" s="9">
        <v>5.6339395192345897E-2</v>
      </c>
      <c r="AP16" s="8">
        <v>0.14741700589440487</v>
      </c>
      <c r="AQ16" s="9">
        <v>0.31238578653641136</v>
      </c>
    </row>
    <row r="17" spans="2:43" x14ac:dyDescent="0.25">
      <c r="B17" s="5" t="s">
        <v>24</v>
      </c>
      <c r="D17" s="8">
        <v>3.1446616010681883E-3</v>
      </c>
      <c r="E17" s="9">
        <v>5.6777238145980912E-3</v>
      </c>
      <c r="F17" s="8">
        <v>3.1446616010681883E-3</v>
      </c>
      <c r="G17" s="9">
        <v>5.6777238145980912E-3</v>
      </c>
      <c r="H17" s="8">
        <v>3.1446616010681883E-3</v>
      </c>
      <c r="I17" s="9">
        <v>5.6777238145980912E-3</v>
      </c>
      <c r="J17" s="8">
        <v>3.1446616010681883E-3</v>
      </c>
      <c r="K17" s="9">
        <v>5.6777238145980912E-3</v>
      </c>
      <c r="L17" s="8">
        <v>3.1446616010681883E-3</v>
      </c>
      <c r="M17" s="9">
        <v>5.6777238145980912E-3</v>
      </c>
      <c r="N17" s="8">
        <v>3.1446616010681883E-3</v>
      </c>
      <c r="O17" s="9">
        <v>5.6777238145980912E-3</v>
      </c>
      <c r="P17" s="8">
        <v>3.1446616010681883E-3</v>
      </c>
      <c r="Q17" s="9">
        <v>5.6777238145980912E-3</v>
      </c>
      <c r="R17" s="8">
        <v>3.1446616010681883E-3</v>
      </c>
      <c r="S17" s="9">
        <v>5.6777238145980912E-3</v>
      </c>
      <c r="T17" s="8">
        <v>3.1079522774097867E-3</v>
      </c>
      <c r="U17" s="9">
        <v>5.6114446953812206E-3</v>
      </c>
      <c r="V17" s="8">
        <v>1.4978508799663004E-2</v>
      </c>
      <c r="W17" s="9">
        <v>2.7043875274250118E-2</v>
      </c>
      <c r="X17" s="8">
        <v>-4.4872796950330418E-3</v>
      </c>
      <c r="Y17" s="9">
        <v>-8.1018367059263116E-3</v>
      </c>
      <c r="Z17" s="8">
        <v>-4.4872796950330418E-3</v>
      </c>
      <c r="AA17" s="9">
        <v>-8.1018367059263116E-3</v>
      </c>
      <c r="AB17" s="8">
        <v>-5.5810618725844474E-3</v>
      </c>
      <c r="AC17" s="9">
        <v>-1.0076673399119749E-2</v>
      </c>
      <c r="AD17" s="8">
        <v>-5.5810618725844474E-3</v>
      </c>
      <c r="AE17" s="9">
        <v>-1.0076673399119749E-2</v>
      </c>
      <c r="AF17" s="8">
        <v>-5.5810618725844474E-3</v>
      </c>
      <c r="AG17" s="9">
        <v>-1.0076673399119749E-2</v>
      </c>
      <c r="AH17" s="8">
        <v>-5.446691105464585E-3</v>
      </c>
      <c r="AI17" s="9">
        <v>-9.834065385525198E-3</v>
      </c>
      <c r="AJ17" s="8">
        <v>-4.6044522787180853E-3</v>
      </c>
      <c r="AK17" s="9">
        <v>-8.3133931953686992E-3</v>
      </c>
      <c r="AL17" s="8">
        <v>-4.6044522787180853E-3</v>
      </c>
      <c r="AM17" s="9">
        <v>-8.3133931953686992E-3</v>
      </c>
      <c r="AN17" s="8">
        <v>2.8150658445478038E-2</v>
      </c>
      <c r="AO17" s="9">
        <v>5.1315856819570425E-2</v>
      </c>
      <c r="AP17" s="8">
        <v>0.15634514590598725</v>
      </c>
      <c r="AQ17" s="9">
        <v>0.28500168609858101</v>
      </c>
    </row>
    <row r="18" spans="2:43" x14ac:dyDescent="0.25">
      <c r="B18" s="5" t="s">
        <v>25</v>
      </c>
      <c r="D18" s="8">
        <v>3.5780360829784641E-3</v>
      </c>
      <c r="E18" s="9">
        <v>4.7869432830245735E-3</v>
      </c>
      <c r="F18" s="8">
        <v>3.5780360829784641E-3</v>
      </c>
      <c r="G18" s="9">
        <v>4.7869432830245735E-3</v>
      </c>
      <c r="H18" s="8">
        <v>3.5780360829784641E-3</v>
      </c>
      <c r="I18" s="9">
        <v>4.7869432830245735E-3</v>
      </c>
      <c r="J18" s="8">
        <v>3.5780360829784641E-3</v>
      </c>
      <c r="K18" s="9">
        <v>4.7869432830245735E-3</v>
      </c>
      <c r="L18" s="8">
        <v>3.5780360829784641E-3</v>
      </c>
      <c r="M18" s="9">
        <v>4.7869432830245735E-3</v>
      </c>
      <c r="N18" s="8">
        <v>3.5780360829784641E-3</v>
      </c>
      <c r="O18" s="9">
        <v>4.7869432830245735E-3</v>
      </c>
      <c r="P18" s="8">
        <v>3.5780360829784641E-3</v>
      </c>
      <c r="Q18" s="9">
        <v>4.7869432830245735E-3</v>
      </c>
      <c r="R18" s="8">
        <v>3.7235451344534987E-3</v>
      </c>
      <c r="S18" s="9">
        <v>4.981615321099306E-3</v>
      </c>
      <c r="T18" s="8">
        <v>3.67533080759741E-3</v>
      </c>
      <c r="U18" s="9">
        <v>4.9171108715249084E-3</v>
      </c>
      <c r="V18" s="8">
        <v>9.9060209385648523E-3</v>
      </c>
      <c r="W18" s="9">
        <v>1.3252957570481175E-2</v>
      </c>
      <c r="X18" s="8">
        <v>-1.0232186265509702E-3</v>
      </c>
      <c r="Y18" s="9">
        <v>-1.368932402536454E-3</v>
      </c>
      <c r="Z18" s="8">
        <v>-9.7500429969499258E-4</v>
      </c>
      <c r="AA18" s="9">
        <v>-1.3044279529623166E-3</v>
      </c>
      <c r="AB18" s="8">
        <v>-3.2453571569091011E-3</v>
      </c>
      <c r="AC18" s="9">
        <v>-4.3418624862916243E-3</v>
      </c>
      <c r="AD18" s="8">
        <v>-3.2453571569091011E-3</v>
      </c>
      <c r="AE18" s="9">
        <v>-4.3418624862916243E-3</v>
      </c>
      <c r="AF18" s="8">
        <v>-3.2462232278160918E-3</v>
      </c>
      <c r="AG18" s="9">
        <v>-4.3430211756436844E-3</v>
      </c>
      <c r="AH18" s="8">
        <v>-4.3274345273750514E-3</v>
      </c>
      <c r="AI18" s="9">
        <v>-5.789540173195518E-3</v>
      </c>
      <c r="AJ18" s="8">
        <v>-3.069887098339108E-3</v>
      </c>
      <c r="AK18" s="9">
        <v>-4.1071065479042724E-3</v>
      </c>
      <c r="AL18" s="8">
        <v>-3.069887098339108E-3</v>
      </c>
      <c r="AM18" s="9">
        <v>-4.1071065479042724E-3</v>
      </c>
      <c r="AN18" s="8">
        <v>3.7612839986550517E-2</v>
      </c>
      <c r="AO18" s="9">
        <v>5.0108569107584357E-2</v>
      </c>
      <c r="AP18" s="8">
        <v>0.18836854806038583</v>
      </c>
      <c r="AQ18" s="9">
        <v>0.25094830413109748</v>
      </c>
    </row>
    <row r="19" spans="2:43" x14ac:dyDescent="0.25">
      <c r="B19" s="5" t="s">
        <v>26</v>
      </c>
      <c r="D19" s="8"/>
      <c r="E19" s="9">
        <v>0</v>
      </c>
      <c r="F19" s="8" t="s">
        <v>86</v>
      </c>
      <c r="G19" s="9">
        <v>0</v>
      </c>
      <c r="H19" s="8" t="s">
        <v>86</v>
      </c>
      <c r="I19" s="9">
        <v>0</v>
      </c>
      <c r="J19" s="8" t="s">
        <v>86</v>
      </c>
      <c r="K19" s="9">
        <v>0</v>
      </c>
      <c r="L19" s="8" t="s">
        <v>86</v>
      </c>
      <c r="M19" s="9">
        <v>0</v>
      </c>
      <c r="N19" s="8" t="s">
        <v>86</v>
      </c>
      <c r="O19" s="9">
        <v>0</v>
      </c>
      <c r="P19" s="8" t="s">
        <v>86</v>
      </c>
      <c r="Q19" s="9">
        <v>0</v>
      </c>
      <c r="R19" s="8" t="s">
        <v>86</v>
      </c>
      <c r="S19" s="9">
        <v>0</v>
      </c>
      <c r="T19" s="8" t="s">
        <v>86</v>
      </c>
      <c r="U19" s="9">
        <v>0</v>
      </c>
      <c r="V19" s="8" t="s">
        <v>86</v>
      </c>
      <c r="W19" s="9">
        <v>0</v>
      </c>
      <c r="X19" s="8" t="s">
        <v>86</v>
      </c>
      <c r="Y19" s="9">
        <v>0</v>
      </c>
      <c r="Z19" s="8" t="s">
        <v>86</v>
      </c>
      <c r="AA19" s="9">
        <v>0</v>
      </c>
      <c r="AB19" s="8" t="s">
        <v>86</v>
      </c>
      <c r="AC19" s="9">
        <v>0</v>
      </c>
      <c r="AD19" s="8" t="s">
        <v>86</v>
      </c>
      <c r="AE19" s="9">
        <v>0</v>
      </c>
      <c r="AF19" s="8" t="s">
        <v>86</v>
      </c>
      <c r="AG19" s="9">
        <v>0</v>
      </c>
      <c r="AH19" s="8" t="s">
        <v>86</v>
      </c>
      <c r="AI19" s="9">
        <v>0</v>
      </c>
      <c r="AJ19" s="8" t="s">
        <v>86</v>
      </c>
      <c r="AK19" s="9">
        <v>0</v>
      </c>
      <c r="AL19" s="8" t="s">
        <v>86</v>
      </c>
      <c r="AM19" s="9">
        <v>0</v>
      </c>
      <c r="AN19" s="8" t="s">
        <v>86</v>
      </c>
      <c r="AO19" s="9">
        <v>0</v>
      </c>
      <c r="AP19" s="8" t="s">
        <v>86</v>
      </c>
      <c r="AQ19" s="9">
        <v>0</v>
      </c>
    </row>
    <row r="20" spans="2:43" x14ac:dyDescent="0.25">
      <c r="B20" s="5" t="s">
        <v>82</v>
      </c>
      <c r="D20" s="8">
        <v>-0.34971997510889852</v>
      </c>
      <c r="E20" s="9">
        <v>-1.1240000000000001</v>
      </c>
      <c r="F20" s="8">
        <v>-0.34971997510889852</v>
      </c>
      <c r="G20" s="9">
        <v>-1.1240000000000001</v>
      </c>
      <c r="H20" s="8">
        <v>-0.34971997510889852</v>
      </c>
      <c r="I20" s="9">
        <v>-1.1240000000000001</v>
      </c>
      <c r="J20" s="8">
        <v>-0.34971997510889852</v>
      </c>
      <c r="K20" s="9">
        <v>-1.1240000000000001</v>
      </c>
      <c r="L20" s="8">
        <v>-0.34971997510889852</v>
      </c>
      <c r="M20" s="9">
        <v>-1.1240000000000001</v>
      </c>
      <c r="N20" s="8">
        <v>-0.34971997510889852</v>
      </c>
      <c r="O20" s="9">
        <v>-1.1240000000000001</v>
      </c>
      <c r="P20" s="8">
        <v>-0.34971997510889852</v>
      </c>
      <c r="Q20" s="9">
        <v>-1.1240000000000001</v>
      </c>
      <c r="R20" s="8">
        <v>-0.34971997510889852</v>
      </c>
      <c r="S20" s="9">
        <v>-1.1240000000000001</v>
      </c>
      <c r="T20" s="8">
        <v>-0.34971997510889852</v>
      </c>
      <c r="U20" s="9">
        <v>-1.1240000000000001</v>
      </c>
      <c r="V20" s="8">
        <v>-0.33758556316116994</v>
      </c>
      <c r="W20" s="9">
        <v>-1.085</v>
      </c>
      <c r="X20" s="8">
        <v>-0.34256378344741745</v>
      </c>
      <c r="Y20" s="9">
        <v>-1.1009999999999998</v>
      </c>
      <c r="Z20" s="8">
        <v>-0.34256378344741745</v>
      </c>
      <c r="AA20" s="9">
        <v>-1.1009999999999998</v>
      </c>
      <c r="AB20" s="8">
        <v>-0.33416303671437464</v>
      </c>
      <c r="AC20" s="9">
        <v>-1.0740000000000003</v>
      </c>
      <c r="AD20" s="8">
        <v>-0.33416303671437464</v>
      </c>
      <c r="AE20" s="9">
        <v>-1.0740000000000003</v>
      </c>
      <c r="AF20" s="8">
        <v>-0.33416303671437464</v>
      </c>
      <c r="AG20" s="9">
        <v>-1.0740000000000003</v>
      </c>
      <c r="AH20" s="8">
        <v>-0.33416303671437464</v>
      </c>
      <c r="AI20" s="9">
        <v>-1.0740000000000003</v>
      </c>
      <c r="AJ20" s="8">
        <v>-0.33416303671437464</v>
      </c>
      <c r="AK20" s="9">
        <v>-1.0740000000000003</v>
      </c>
      <c r="AL20" s="8">
        <v>-0.33416303671437464</v>
      </c>
      <c r="AM20" s="9">
        <v>-1.0740000000000003</v>
      </c>
      <c r="AN20" s="8">
        <v>-0.31642812694461731</v>
      </c>
      <c r="AO20" s="9">
        <v>-1.0169999999999999</v>
      </c>
      <c r="AP20" s="8">
        <v>-0.2563783447417548</v>
      </c>
      <c r="AQ20" s="9">
        <v>-0.82399999999999984</v>
      </c>
    </row>
    <row r="21" spans="2:43" x14ac:dyDescent="0.25">
      <c r="B21" s="5" t="s">
        <v>83</v>
      </c>
      <c r="D21" s="8">
        <v>-5.5071561916614775E-2</v>
      </c>
      <c r="E21" s="9">
        <v>-0.17699999999999985</v>
      </c>
      <c r="F21" s="8">
        <v>-5.5071561916614775E-2</v>
      </c>
      <c r="G21" s="9">
        <v>-0.17699999999999985</v>
      </c>
      <c r="H21" s="8">
        <v>-5.5071561916614775E-2</v>
      </c>
      <c r="I21" s="9">
        <v>-0.17699999999999985</v>
      </c>
      <c r="J21" s="8">
        <v>-5.5071561916614775E-2</v>
      </c>
      <c r="K21" s="9">
        <v>-0.17699999999999985</v>
      </c>
      <c r="L21" s="8">
        <v>-5.5071561916614775E-2</v>
      </c>
      <c r="M21" s="9">
        <v>-0.17699999999999985</v>
      </c>
      <c r="N21" s="8">
        <v>-5.5071561916614775E-2</v>
      </c>
      <c r="O21" s="9">
        <v>-0.17699999999999985</v>
      </c>
      <c r="P21" s="8">
        <v>-5.5071561916614775E-2</v>
      </c>
      <c r="Q21" s="9">
        <v>-0.17699999999999985</v>
      </c>
      <c r="R21" s="8">
        <v>-5.5071561916614775E-2</v>
      </c>
      <c r="S21" s="9">
        <v>-0.17699999999999985</v>
      </c>
      <c r="T21" s="8">
        <v>-5.5071561916614775E-2</v>
      </c>
      <c r="U21" s="9">
        <v>-0.17699999999999985</v>
      </c>
      <c r="V21" s="8">
        <v>-3.5158680771623985E-2</v>
      </c>
      <c r="W21" s="9">
        <v>-0.11299999999999948</v>
      </c>
      <c r="X21" s="8">
        <v>-4.2626011200995628E-2</v>
      </c>
      <c r="Y21" s="9">
        <v>-0.13700000000000007</v>
      </c>
      <c r="Z21" s="8">
        <v>-4.2626011200995628E-2</v>
      </c>
      <c r="AA21" s="9">
        <v>-0.13700000000000007</v>
      </c>
      <c r="AB21" s="8">
        <v>-3.7647790914747792E-2</v>
      </c>
      <c r="AC21" s="9">
        <v>-0.12099999999999936</v>
      </c>
      <c r="AD21" s="8">
        <v>-3.7647790914747792E-2</v>
      </c>
      <c r="AE21" s="9">
        <v>-0.12099999999999936</v>
      </c>
      <c r="AF21" s="8">
        <v>-3.7647790914747792E-2</v>
      </c>
      <c r="AG21" s="9">
        <v>-0.12099999999999936</v>
      </c>
      <c r="AH21" s="8">
        <v>-3.7958929682638254E-2</v>
      </c>
      <c r="AI21" s="9">
        <v>-0.12199999999999933</v>
      </c>
      <c r="AJ21" s="8">
        <v>-3.9203484754200324E-2</v>
      </c>
      <c r="AK21" s="9">
        <v>-0.12599999999999975</v>
      </c>
      <c r="AL21" s="8">
        <v>-3.9203484754200324E-2</v>
      </c>
      <c r="AM21" s="9">
        <v>-0.12599999999999975</v>
      </c>
      <c r="AN21" s="8">
        <v>-1.151213441194765E-2</v>
      </c>
      <c r="AO21" s="9">
        <v>-3.6999999999999839E-2</v>
      </c>
      <c r="AP21" s="8">
        <v>0.10267579340385824</v>
      </c>
      <c r="AQ21" s="9">
        <v>0.33000000000000013</v>
      </c>
    </row>
    <row r="22" spans="2:43" x14ac:dyDescent="0.25">
      <c r="B22" s="5" t="s">
        <v>84</v>
      </c>
      <c r="D22" s="8">
        <v>0.57249533291848165</v>
      </c>
      <c r="E22" s="9">
        <v>1.8400000000000003</v>
      </c>
      <c r="F22" s="8">
        <v>0.57249533291848165</v>
      </c>
      <c r="G22" s="9">
        <v>1.8400000000000003</v>
      </c>
      <c r="H22" s="8">
        <v>0.57249533291848165</v>
      </c>
      <c r="I22" s="9">
        <v>1.8400000000000003</v>
      </c>
      <c r="J22" s="8">
        <v>0.57249533291848165</v>
      </c>
      <c r="K22" s="9">
        <v>1.8400000000000003</v>
      </c>
      <c r="L22" s="8">
        <v>0.57249533291848165</v>
      </c>
      <c r="M22" s="9">
        <v>1.8400000000000003</v>
      </c>
      <c r="N22" s="8">
        <v>0.57249533291848165</v>
      </c>
      <c r="O22" s="9">
        <v>1.8400000000000003</v>
      </c>
      <c r="P22" s="8">
        <v>0.57249533291848165</v>
      </c>
      <c r="Q22" s="9">
        <v>1.8400000000000003</v>
      </c>
      <c r="R22" s="8">
        <v>0.57249533291848165</v>
      </c>
      <c r="S22" s="9">
        <v>1.8400000000000003</v>
      </c>
      <c r="T22" s="8">
        <v>0.57249533291848165</v>
      </c>
      <c r="U22" s="9">
        <v>1.8400000000000003</v>
      </c>
      <c r="V22" s="8">
        <v>0.60827629122588633</v>
      </c>
      <c r="W22" s="9">
        <v>1.9549999999999987</v>
      </c>
      <c r="X22" s="8">
        <v>0.59551960174237695</v>
      </c>
      <c r="Y22" s="9">
        <v>1.9140000000000001</v>
      </c>
      <c r="Z22" s="8">
        <v>0.59583074051026741</v>
      </c>
      <c r="AA22" s="9">
        <v>1.9149999999999996</v>
      </c>
      <c r="AB22" s="8">
        <v>0.59551960174237695</v>
      </c>
      <c r="AC22" s="9">
        <v>1.9140000000000001</v>
      </c>
      <c r="AD22" s="8">
        <v>0.59551960174237695</v>
      </c>
      <c r="AE22" s="9">
        <v>1.9140000000000001</v>
      </c>
      <c r="AF22" s="8">
        <v>0.59520846297448626</v>
      </c>
      <c r="AG22" s="9">
        <v>1.9129999999999991</v>
      </c>
      <c r="AH22" s="8">
        <v>0.59489732420659602</v>
      </c>
      <c r="AI22" s="9">
        <v>1.9119999999999997</v>
      </c>
      <c r="AJ22" s="8">
        <v>0.59458618543870534</v>
      </c>
      <c r="AK22" s="9">
        <v>1.9109999999999989</v>
      </c>
      <c r="AL22" s="8">
        <v>0.59458618543870534</v>
      </c>
      <c r="AM22" s="9">
        <v>1.9109999999999989</v>
      </c>
      <c r="AN22" s="8">
        <v>0.64250155569383915</v>
      </c>
      <c r="AO22" s="9">
        <v>2.0649999999999995</v>
      </c>
      <c r="AP22" s="8">
        <v>0.86185438705662687</v>
      </c>
      <c r="AQ22" s="9">
        <v>2.7699999999999991</v>
      </c>
    </row>
    <row r="23" spans="2:43" x14ac:dyDescent="0.25">
      <c r="B23" s="5" t="s">
        <v>85</v>
      </c>
      <c r="D23" s="8"/>
      <c r="E23" s="9">
        <v>0</v>
      </c>
      <c r="F23" s="8" t="s">
        <v>86</v>
      </c>
      <c r="G23" s="9">
        <v>0</v>
      </c>
      <c r="H23" s="8" t="s">
        <v>86</v>
      </c>
      <c r="I23" s="9">
        <v>0</v>
      </c>
      <c r="J23" s="8" t="s">
        <v>86</v>
      </c>
      <c r="K23" s="9">
        <v>0</v>
      </c>
      <c r="L23" s="8" t="s">
        <v>86</v>
      </c>
      <c r="M23" s="9">
        <v>0</v>
      </c>
      <c r="N23" s="8" t="s">
        <v>86</v>
      </c>
      <c r="O23" s="9">
        <v>0</v>
      </c>
      <c r="P23" s="8" t="s">
        <v>86</v>
      </c>
      <c r="Q23" s="9">
        <v>0</v>
      </c>
      <c r="R23" s="8" t="s">
        <v>86</v>
      </c>
      <c r="S23" s="9">
        <v>0</v>
      </c>
      <c r="T23" s="8" t="s">
        <v>86</v>
      </c>
      <c r="U23" s="9">
        <v>0</v>
      </c>
      <c r="V23" s="8" t="s">
        <v>86</v>
      </c>
      <c r="W23" s="9">
        <v>0</v>
      </c>
      <c r="X23" s="8" t="s">
        <v>86</v>
      </c>
      <c r="Y23" s="9">
        <v>0</v>
      </c>
      <c r="Z23" s="8" t="s">
        <v>86</v>
      </c>
      <c r="AA23" s="9">
        <v>0</v>
      </c>
      <c r="AB23" s="8" t="s">
        <v>86</v>
      </c>
      <c r="AC23" s="9">
        <v>0</v>
      </c>
      <c r="AD23" s="8" t="s">
        <v>86</v>
      </c>
      <c r="AE23" s="9">
        <v>0</v>
      </c>
      <c r="AF23" s="8" t="s">
        <v>86</v>
      </c>
      <c r="AG23" s="9">
        <v>0</v>
      </c>
      <c r="AH23" s="8" t="s">
        <v>86</v>
      </c>
      <c r="AI23" s="9">
        <v>0</v>
      </c>
      <c r="AJ23" s="8" t="s">
        <v>86</v>
      </c>
      <c r="AK23" s="9">
        <v>0</v>
      </c>
      <c r="AL23" s="8" t="s">
        <v>86</v>
      </c>
      <c r="AM23" s="9">
        <v>0</v>
      </c>
      <c r="AN23" s="8" t="s">
        <v>86</v>
      </c>
      <c r="AO23" s="9">
        <v>0</v>
      </c>
      <c r="AP23" s="8" t="s">
        <v>86</v>
      </c>
      <c r="AQ23" s="9">
        <v>0</v>
      </c>
    </row>
    <row r="24" spans="2:43" ht="16.5" thickBot="1" x14ac:dyDescent="0.3">
      <c r="B24" s="5" t="s">
        <v>27</v>
      </c>
      <c r="D24" s="10">
        <v>0</v>
      </c>
      <c r="E24" s="11">
        <v>0</v>
      </c>
      <c r="F24" s="10">
        <v>0</v>
      </c>
      <c r="G24" s="11">
        <v>0</v>
      </c>
      <c r="H24" s="10">
        <v>0</v>
      </c>
      <c r="I24" s="11">
        <v>0</v>
      </c>
      <c r="J24" s="10">
        <v>0</v>
      </c>
      <c r="K24" s="11">
        <v>0</v>
      </c>
      <c r="L24" s="10">
        <v>0</v>
      </c>
      <c r="M24" s="11">
        <v>0</v>
      </c>
      <c r="N24" s="10">
        <v>0</v>
      </c>
      <c r="O24" s="11">
        <v>0</v>
      </c>
      <c r="P24" s="10">
        <v>0</v>
      </c>
      <c r="Q24" s="11">
        <v>0</v>
      </c>
      <c r="R24" s="10">
        <v>5.9867114629241769E-5</v>
      </c>
      <c r="S24" s="11">
        <v>1.7510196569986091E-4</v>
      </c>
      <c r="T24" s="10">
        <v>-3.214242437288295E-5</v>
      </c>
      <c r="U24" s="11">
        <v>-9.4011574215728153E-5</v>
      </c>
      <c r="V24" s="10">
        <v>2.0847723777968064E-2</v>
      </c>
      <c r="W24" s="11">
        <v>6.0976337952707418E-2</v>
      </c>
      <c r="X24" s="10">
        <v>1.3147147095620149E-2</v>
      </c>
      <c r="Y24" s="11">
        <v>3.8453353131227351E-2</v>
      </c>
      <c r="Z24" s="10">
        <v>1.3179289519993143E-2</v>
      </c>
      <c r="AA24" s="11">
        <v>3.854736470544342E-2</v>
      </c>
      <c r="AB24" s="10">
        <v>1.9094422361892072E-2</v>
      </c>
      <c r="AC24" s="11">
        <v>5.5848204981539154E-2</v>
      </c>
      <c r="AD24" s="10">
        <v>1.9094422361892072E-2</v>
      </c>
      <c r="AE24" s="11">
        <v>5.5848204981539154E-2</v>
      </c>
      <c r="AF24" s="10">
        <v>1.8833819172576094E-2</v>
      </c>
      <c r="AG24" s="11">
        <v>5.5085981330049508E-2</v>
      </c>
      <c r="AH24" s="10">
        <v>1.8694535333626749E-2</v>
      </c>
      <c r="AI24" s="11">
        <v>5.4678597841781015E-2</v>
      </c>
      <c r="AJ24" s="10">
        <v>1.7548400879028758E-2</v>
      </c>
      <c r="AK24" s="11">
        <v>5.1326333460925147E-2</v>
      </c>
      <c r="AL24" s="10">
        <v>1.7548400879028758E-2</v>
      </c>
      <c r="AM24" s="11">
        <v>5.1326333460925147E-2</v>
      </c>
      <c r="AN24" s="10">
        <v>4.6633641568532003E-2</v>
      </c>
      <c r="AO24" s="11">
        <v>0.13639612259508618</v>
      </c>
      <c r="AP24" s="10">
        <v>0.16461776730004307</v>
      </c>
      <c r="AQ24" s="11">
        <v>0.4814812743497453</v>
      </c>
    </row>
    <row r="25" spans="2:43" ht="7.5" customHeight="1" x14ac:dyDescent="0.25"/>
    <row r="26" spans="2:43" ht="3" customHeight="1" thickBot="1" x14ac:dyDescent="0.3"/>
    <row r="27" spans="2:43" ht="72.75" customHeight="1" x14ac:dyDescent="0.25">
      <c r="D27" s="72" t="s">
        <v>97</v>
      </c>
      <c r="E27" s="73"/>
      <c r="F27" s="72"/>
      <c r="G27" s="73"/>
      <c r="H27" s="72"/>
      <c r="I27" s="73"/>
      <c r="J27" s="72" t="s">
        <v>33</v>
      </c>
      <c r="K27" s="73"/>
      <c r="L27" s="72" t="s">
        <v>33</v>
      </c>
      <c r="M27" s="73"/>
      <c r="N27" s="72" t="str">
        <f>N4</f>
        <v>Table 1020: Change In 500MW Model</v>
      </c>
      <c r="O27" s="73"/>
      <c r="P27" s="72" t="str">
        <f>P4</f>
        <v>Table 1022 - 1028: service model inputs</v>
      </c>
      <c r="Q27" s="73"/>
      <c r="R27" s="72" t="str">
        <f>R4</f>
        <v>Table 1032: LAF values</v>
      </c>
      <c r="S27" s="73"/>
      <c r="T27" s="72" t="s">
        <v>34</v>
      </c>
      <c r="U27" s="73"/>
      <c r="V27" s="72" t="str">
        <f>V4</f>
        <v>Table 1041: load characteristics (Load Factor)</v>
      </c>
      <c r="W27" s="73"/>
      <c r="X27" s="72" t="str">
        <f>X4</f>
        <v>Table 1041: load characteristics (Coincidence Factor)</v>
      </c>
      <c r="Y27" s="73"/>
      <c r="Z27" s="72" t="str">
        <f>Z4</f>
        <v>Table 1055: NGC exit</v>
      </c>
      <c r="AA27" s="73"/>
      <c r="AB27" s="72" t="str">
        <f>AB4</f>
        <v>Table 1059: Otex</v>
      </c>
      <c r="AC27" s="73"/>
      <c r="AD27" s="72" t="str">
        <f>AD4</f>
        <v>Table 1060: Customer Contribs</v>
      </c>
      <c r="AE27" s="73"/>
      <c r="AF27" s="72" t="str">
        <f>AF4</f>
        <v>Table 1061/1062: TPR data</v>
      </c>
      <c r="AG27" s="73"/>
      <c r="AH27" s="72" t="s">
        <v>35</v>
      </c>
      <c r="AI27" s="73"/>
      <c r="AJ27" s="72" t="str">
        <f>AJ4</f>
        <v>Table 1069: Peaking probabailities</v>
      </c>
      <c r="AK27" s="73"/>
      <c r="AL27" s="72" t="str">
        <f>AL4</f>
        <v>Table 1092: power factor</v>
      </c>
      <c r="AM27" s="73"/>
      <c r="AN27" s="72" t="str">
        <f>AN4</f>
        <v>Table 1053: volumes and mpans etc forecast</v>
      </c>
      <c r="AO27" s="73"/>
      <c r="AP27" s="72" t="str">
        <f>AP4</f>
        <v>Table 1076: allowed revenue</v>
      </c>
      <c r="AQ27" s="73"/>
    </row>
    <row r="28" spans="2:43" ht="63.75" thickBot="1" x14ac:dyDescent="0.3">
      <c r="B28" s="12" t="s">
        <v>28</v>
      </c>
      <c r="D28" s="3" t="s">
        <v>12</v>
      </c>
      <c r="E28" s="4" t="s">
        <v>13</v>
      </c>
      <c r="F28" s="3" t="s">
        <v>12</v>
      </c>
      <c r="G28" s="4" t="s">
        <v>13</v>
      </c>
      <c r="H28" s="3" t="s">
        <v>12</v>
      </c>
      <c r="I28" s="4" t="s">
        <v>13</v>
      </c>
      <c r="J28" s="3" t="s">
        <v>12</v>
      </c>
      <c r="K28" s="4" t="s">
        <v>13</v>
      </c>
      <c r="L28" s="3" t="s">
        <v>12</v>
      </c>
      <c r="M28" s="4" t="s">
        <v>13</v>
      </c>
      <c r="N28" s="3" t="s">
        <v>12</v>
      </c>
      <c r="O28" s="4" t="s">
        <v>13</v>
      </c>
      <c r="P28" s="3" t="s">
        <v>12</v>
      </c>
      <c r="Q28" s="4" t="s">
        <v>13</v>
      </c>
      <c r="R28" s="3" t="s">
        <v>12</v>
      </c>
      <c r="S28" s="4" t="s">
        <v>13</v>
      </c>
      <c r="T28" s="3" t="s">
        <v>12</v>
      </c>
      <c r="U28" s="4" t="s">
        <v>13</v>
      </c>
      <c r="V28" s="3" t="s">
        <v>12</v>
      </c>
      <c r="W28" s="4" t="s">
        <v>13</v>
      </c>
      <c r="X28" s="3" t="s">
        <v>12</v>
      </c>
      <c r="Y28" s="4" t="s">
        <v>13</v>
      </c>
      <c r="Z28" s="3" t="s">
        <v>12</v>
      </c>
      <c r="AA28" s="4" t="s">
        <v>13</v>
      </c>
      <c r="AB28" s="3" t="s">
        <v>12</v>
      </c>
      <c r="AC28" s="4" t="s">
        <v>13</v>
      </c>
      <c r="AD28" s="3" t="s">
        <v>12</v>
      </c>
      <c r="AE28" s="4" t="s">
        <v>13</v>
      </c>
      <c r="AF28" s="3" t="s">
        <v>12</v>
      </c>
      <c r="AG28" s="4" t="s">
        <v>13</v>
      </c>
      <c r="AH28" s="3" t="s">
        <v>12</v>
      </c>
      <c r="AI28" s="4" t="s">
        <v>13</v>
      </c>
      <c r="AJ28" s="3" t="s">
        <v>12</v>
      </c>
      <c r="AK28" s="4" t="s">
        <v>13</v>
      </c>
      <c r="AL28" s="3" t="s">
        <v>12</v>
      </c>
      <c r="AM28" s="4" t="s">
        <v>13</v>
      </c>
      <c r="AN28" s="3" t="s">
        <v>12</v>
      </c>
      <c r="AO28" s="4" t="s">
        <v>13</v>
      </c>
      <c r="AP28" s="3" t="s">
        <v>12</v>
      </c>
      <c r="AQ28" s="4" t="s">
        <v>13</v>
      </c>
    </row>
    <row r="29" spans="2:43" ht="5.25" customHeight="1" thickBot="1" x14ac:dyDescent="0.3"/>
    <row r="30" spans="2:43" ht="12" customHeight="1" x14ac:dyDescent="0.25">
      <c r="B30" s="5" t="s">
        <v>14</v>
      </c>
      <c r="D30" s="25"/>
      <c r="E30" s="26"/>
      <c r="F30" s="22">
        <f t="shared" ref="F30:F41" si="0">IF(OR(D7=0,D7 = ""),"-",F7-D7)</f>
        <v>0</v>
      </c>
      <c r="G30" s="13" t="str">
        <f t="shared" ref="G30:G41" si="1">IF(G7-E7=0,"-",G7-E7)</f>
        <v>-</v>
      </c>
      <c r="H30" s="22">
        <f t="shared" ref="H30:H41" si="2">IF(OR(F7=0,F7 = ""),"-",H7-F7)</f>
        <v>0</v>
      </c>
      <c r="I30" s="13" t="str">
        <f t="shared" ref="I30:I41" si="3">IF(I7-G7=0,"-",I7-G7)</f>
        <v>-</v>
      </c>
      <c r="J30" s="22">
        <f t="shared" ref="J30:J41" si="4">IF(OR(H7=0,H7 = ""),"-",J7-H7)</f>
        <v>0</v>
      </c>
      <c r="K30" s="13" t="str">
        <f t="shared" ref="K30:K41" si="5">IF(K7-I7=0,"-",K7-I7)</f>
        <v>-</v>
      </c>
      <c r="L30" s="22">
        <f t="shared" ref="L30:L41" si="6">IF(OR(J7=0,J7 = ""),"-",L7-J7)</f>
        <v>0</v>
      </c>
      <c r="M30" s="13" t="str">
        <f t="shared" ref="M30:M41" si="7">IF(M7-K7=0,"-",M7-K7)</f>
        <v>-</v>
      </c>
      <c r="N30" s="22">
        <f t="shared" ref="N30:N41" si="8">IF(OR(L7=0,L7 = ""),"-",N7-L7)</f>
        <v>0</v>
      </c>
      <c r="O30" s="13" t="str">
        <f t="shared" ref="O30:O41" si="9">IF(O7-M7=0,"-",O7-M7)</f>
        <v>-</v>
      </c>
      <c r="P30" s="14">
        <f t="shared" ref="P30:P41" si="10">IF(OR(N7=0,N7 = ""),"-",P7-N7)</f>
        <v>0</v>
      </c>
      <c r="Q30" s="13" t="str">
        <f t="shared" ref="Q30:Q41" si="11">IF(Q7-O7=0,"-",Q7-O7)</f>
        <v>-</v>
      </c>
      <c r="R30" s="14">
        <f t="shared" ref="R30:R41" si="12">IF(OR(P7=0,P7 = ""),"-",R7-P7)</f>
        <v>0</v>
      </c>
      <c r="S30" s="13" t="str">
        <f t="shared" ref="S30:S41" si="13">IF(S7-Q7=0,"-",S7-Q7)</f>
        <v>-</v>
      </c>
      <c r="T30" s="22">
        <f t="shared" ref="T30:T41" si="14">IF(OR(R7=0,R7 = ""),"-",T7-R7)</f>
        <v>0</v>
      </c>
      <c r="U30" s="13" t="str">
        <f t="shared" ref="U30:U41" si="15">IF(U7-S7=0,"-",U7-S7)</f>
        <v>-</v>
      </c>
      <c r="V30" s="22">
        <f t="shared" ref="V30:V41" si="16">IF(OR(R7=0,R7 = ""),"-",V7-R7)</f>
        <v>4.4361575713507406E-3</v>
      </c>
      <c r="W30" s="13">
        <f t="shared" ref="W30:W41" si="17">IF(W7-S7=0,"-",W7-S7)</f>
        <v>1.4000000000000715E-2</v>
      </c>
      <c r="X30" s="22">
        <f t="shared" ref="X30:X41" si="18">IF(OR(T7=0,T7 = ""),"-",X7-T7)</f>
        <v>3.3271181785129222E-2</v>
      </c>
      <c r="Y30" s="13">
        <f t="shared" ref="Y30:Y41" si="19">IF(Y7-U7=0,"-",Y7-U7)</f>
        <v>0.10500000000000022</v>
      </c>
      <c r="Z30" s="14">
        <f t="shared" ref="Z30:Z41" si="20">IF(OR(X7=0,X7 = ""),"-",Z7-X7)</f>
        <v>0</v>
      </c>
      <c r="AA30" s="13" t="str">
        <f t="shared" ref="AA30:AA41" si="21">IF(AA7-Y7=0,"-",AA7-Y7)</f>
        <v>-</v>
      </c>
      <c r="AB30" s="14">
        <f t="shared" ref="AB30:AB41" si="22">IF(OR(Z7=0,Z7 = ""),"-",AB7-Z7)</f>
        <v>8.8688014496196566E-4</v>
      </c>
      <c r="AC30" s="13">
        <f t="shared" ref="AC30:AC41" si="23">IF(AC7-AA7=0,"-",AC7-AA7)</f>
        <v>2.7988911191196841E-3</v>
      </c>
      <c r="AD30" s="14">
        <f t="shared" ref="AD30:AD41" si="24">IF(OR(AB7=0,AB7 = ""),"-",AD7-AB7)</f>
        <v>0</v>
      </c>
      <c r="AE30" s="13" t="str">
        <f t="shared" ref="AE30:AE41" si="25">IF(AE7-AC7=0,"-",AE7-AC7)</f>
        <v>-</v>
      </c>
      <c r="AF30" s="22">
        <f t="shared" ref="AF30:AF41" si="26">IF(OR(AD7=0,AD7 = ""),"-",AF7-AD7)</f>
        <v>0</v>
      </c>
      <c r="AG30" s="13" t="str">
        <f t="shared" ref="AG30:AG41" si="27">IF(AG7-AE7=0,"-",AG7-AE7)</f>
        <v>-</v>
      </c>
      <c r="AH30" s="14">
        <f t="shared" ref="AH30:AH41" si="28">IF(OR(AF7=0,AF7 = ""),"-",AH7-AF7)</f>
        <v>-3.1686839795375121E-4</v>
      </c>
      <c r="AI30" s="13">
        <f t="shared" ref="AI30:AI41" si="29">IF(AI7-AG7=0,"-",AI7-AG7)</f>
        <v>-1.0000000000003895E-3</v>
      </c>
      <c r="AJ30" s="14">
        <f t="shared" ref="AJ30:AJ41" si="30">IF(OR(AH7=0,AH7 = ""),"-",AJ7-AH7)</f>
        <v>0</v>
      </c>
      <c r="AK30" s="13" t="str">
        <f t="shared" ref="AK30:AK41" si="31">IF(AK7-AI7=0,"-",AK7-AI7)</f>
        <v>-</v>
      </c>
      <c r="AL30" s="14">
        <f t="shared" ref="AL30:AL41" si="32">IF(OR(AJ7=0,AJ7 = ""),"-",AL7-AJ7)</f>
        <v>0</v>
      </c>
      <c r="AM30" s="13" t="str">
        <f t="shared" ref="AM30:AM41" si="33">IF(AM7-AK7=0,"-",AM7-AK7)</f>
        <v>-</v>
      </c>
      <c r="AN30" s="22">
        <f t="shared" ref="AN30:AN41" si="34">IF(OR(AL7=0,AL7 = ""),"-",AN7-AL7)</f>
        <v>2.5292340662034229E-2</v>
      </c>
      <c r="AO30" s="13">
        <f t="shared" ref="AO30:AO41" si="35">IF(AO7-AM7=0,"-",AO7-AM7)</f>
        <v>8.0371769704577073E-2</v>
      </c>
      <c r="AP30" s="22">
        <f t="shared" ref="AP30:AP41" si="36">IF(OR(AN7=0,AN7 = ""),"-",AP7-AN7)</f>
        <v>0.12923808814150828</v>
      </c>
      <c r="AQ30" s="13">
        <f t="shared" ref="AQ30:AQ41" si="37">IF(AQ7-AO7=0,"-",AQ7-AO7)</f>
        <v>0.40900000000000064</v>
      </c>
    </row>
    <row r="31" spans="2:43" x14ac:dyDescent="0.25">
      <c r="B31" s="5" t="s">
        <v>15</v>
      </c>
      <c r="D31" s="27"/>
      <c r="E31" s="28"/>
      <c r="F31" s="23">
        <f t="shared" si="0"/>
        <v>0</v>
      </c>
      <c r="G31" s="15" t="str">
        <f t="shared" si="1"/>
        <v>-</v>
      </c>
      <c r="H31" s="23">
        <f t="shared" si="2"/>
        <v>0</v>
      </c>
      <c r="I31" s="15" t="str">
        <f t="shared" si="3"/>
        <v>-</v>
      </c>
      <c r="J31" s="23">
        <f t="shared" si="4"/>
        <v>0</v>
      </c>
      <c r="K31" s="15" t="str">
        <f t="shared" si="5"/>
        <v>-</v>
      </c>
      <c r="L31" s="23">
        <f t="shared" si="6"/>
        <v>0</v>
      </c>
      <c r="M31" s="15" t="str">
        <f t="shared" si="7"/>
        <v>-</v>
      </c>
      <c r="N31" s="23">
        <f t="shared" si="8"/>
        <v>0</v>
      </c>
      <c r="O31" s="15" t="str">
        <f t="shared" si="9"/>
        <v>-</v>
      </c>
      <c r="P31" s="16">
        <f t="shared" si="10"/>
        <v>0</v>
      </c>
      <c r="Q31" s="15" t="str">
        <f t="shared" si="11"/>
        <v>-</v>
      </c>
      <c r="R31" s="16">
        <f t="shared" si="12"/>
        <v>0</v>
      </c>
      <c r="S31" s="15" t="str">
        <f t="shared" si="13"/>
        <v>-</v>
      </c>
      <c r="T31" s="23">
        <f t="shared" si="14"/>
        <v>0</v>
      </c>
      <c r="U31" s="15" t="str">
        <f t="shared" si="15"/>
        <v>-</v>
      </c>
      <c r="V31" s="23">
        <f t="shared" si="16"/>
        <v>1.044022986450921E-2</v>
      </c>
      <c r="W31" s="15">
        <f t="shared" si="17"/>
        <v>2.0559365579397009E-2</v>
      </c>
      <c r="X31" s="23">
        <f t="shared" si="18"/>
        <v>2.9702579125051143E-2</v>
      </c>
      <c r="Y31" s="15">
        <f t="shared" si="19"/>
        <v>5.8491641545058891E-2</v>
      </c>
      <c r="Z31" s="16">
        <f t="shared" si="20"/>
        <v>2.4165671699627467E-4</v>
      </c>
      <c r="AA31" s="15">
        <f t="shared" si="21"/>
        <v>4.7588116870232733E-4</v>
      </c>
      <c r="AB31" s="16">
        <f t="shared" si="22"/>
        <v>-2.0288126657574956E-4</v>
      </c>
      <c r="AC31" s="15">
        <f t="shared" si="23"/>
        <v>-3.9952282496388825E-4</v>
      </c>
      <c r="AD31" s="16">
        <f t="shared" si="24"/>
        <v>0</v>
      </c>
      <c r="AE31" s="15" t="str">
        <f t="shared" si="25"/>
        <v>-</v>
      </c>
      <c r="AF31" s="23">
        <f t="shared" si="26"/>
        <v>2.7807014711236366E-3</v>
      </c>
      <c r="AG31" s="15">
        <f t="shared" si="27"/>
        <v>5.4758811687027897E-3</v>
      </c>
      <c r="AH31" s="16">
        <f t="shared" si="28"/>
        <v>2.6615223382875364E-4</v>
      </c>
      <c r="AI31" s="15">
        <f t="shared" si="29"/>
        <v>5.2411883129735437E-4</v>
      </c>
      <c r="AJ31" s="16">
        <f t="shared" si="30"/>
        <v>-2.5635402709593968E-3</v>
      </c>
      <c r="AK31" s="15">
        <f t="shared" si="31"/>
        <v>-5.0482376625950315E-3</v>
      </c>
      <c r="AL31" s="16">
        <f t="shared" si="32"/>
        <v>0</v>
      </c>
      <c r="AM31" s="15" t="str">
        <f t="shared" si="33"/>
        <v>-</v>
      </c>
      <c r="AN31" s="23">
        <f t="shared" si="34"/>
        <v>-1.34035886559003E-3</v>
      </c>
      <c r="AO31" s="15">
        <f t="shared" si="35"/>
        <v>-5.1146635673729457E-4</v>
      </c>
      <c r="AP31" s="23">
        <f t="shared" si="36"/>
        <v>0.12634509746656075</v>
      </c>
      <c r="AQ31" s="15">
        <f t="shared" si="37"/>
        <v>0.25718659718764342</v>
      </c>
    </row>
    <row r="32" spans="2:43" x14ac:dyDescent="0.25">
      <c r="B32" s="5" t="s">
        <v>16</v>
      </c>
      <c r="D32" s="27"/>
      <c r="E32" s="28"/>
      <c r="F32" s="23">
        <f t="shared" si="0"/>
        <v>0</v>
      </c>
      <c r="G32" s="15" t="str">
        <f t="shared" si="1"/>
        <v>-</v>
      </c>
      <c r="H32" s="23">
        <f t="shared" si="2"/>
        <v>0</v>
      </c>
      <c r="I32" s="15" t="str">
        <f t="shared" si="3"/>
        <v>-</v>
      </c>
      <c r="J32" s="23">
        <f t="shared" si="4"/>
        <v>0</v>
      </c>
      <c r="K32" s="15" t="str">
        <f t="shared" si="5"/>
        <v>-</v>
      </c>
      <c r="L32" s="23">
        <f t="shared" si="6"/>
        <v>0</v>
      </c>
      <c r="M32" s="15" t="str">
        <f t="shared" si="7"/>
        <v>-</v>
      </c>
      <c r="N32" s="23">
        <f t="shared" si="8"/>
        <v>0</v>
      </c>
      <c r="O32" s="15" t="str">
        <f t="shared" si="9"/>
        <v>-</v>
      </c>
      <c r="P32" s="16">
        <f t="shared" si="10"/>
        <v>0</v>
      </c>
      <c r="Q32" s="15" t="str">
        <f t="shared" si="11"/>
        <v>-</v>
      </c>
      <c r="R32" s="16">
        <f t="shared" si="12"/>
        <v>0</v>
      </c>
      <c r="S32" s="15" t="str">
        <f t="shared" si="13"/>
        <v>-</v>
      </c>
      <c r="T32" s="23">
        <f t="shared" si="14"/>
        <v>0</v>
      </c>
      <c r="U32" s="15" t="str">
        <f t="shared" si="15"/>
        <v>-</v>
      </c>
      <c r="V32" s="23">
        <f t="shared" si="16"/>
        <v>4.405286343612369E-3</v>
      </c>
      <c r="W32" s="15">
        <f t="shared" si="17"/>
        <v>9.9999999999998658E-4</v>
      </c>
      <c r="X32" s="23">
        <f t="shared" si="18"/>
        <v>0</v>
      </c>
      <c r="Y32" s="15" t="str">
        <f t="shared" si="19"/>
        <v>-</v>
      </c>
      <c r="Z32" s="16">
        <f t="shared" si="20"/>
        <v>0</v>
      </c>
      <c r="AA32" s="15" t="str">
        <f t="shared" si="21"/>
        <v>-</v>
      </c>
      <c r="AB32" s="16">
        <f t="shared" si="22"/>
        <v>1.3215859030837107E-2</v>
      </c>
      <c r="AC32" s="15">
        <f t="shared" si="23"/>
        <v>2.9999999999999927E-3</v>
      </c>
      <c r="AD32" s="16">
        <f t="shared" si="24"/>
        <v>0</v>
      </c>
      <c r="AE32" s="15" t="str">
        <f t="shared" si="25"/>
        <v>-</v>
      </c>
      <c r="AF32" s="23">
        <f t="shared" si="26"/>
        <v>-0.1057268722466963</v>
      </c>
      <c r="AG32" s="15">
        <f t="shared" si="27"/>
        <v>-2.4000000000000035E-2</v>
      </c>
      <c r="AH32" s="16">
        <f t="shared" si="28"/>
        <v>0</v>
      </c>
      <c r="AI32" s="15" t="str">
        <f t="shared" si="29"/>
        <v>-</v>
      </c>
      <c r="AJ32" s="16">
        <f t="shared" si="30"/>
        <v>-8.810572687224516E-3</v>
      </c>
      <c r="AK32" s="15">
        <f t="shared" si="31"/>
        <v>-1.999999999999974E-3</v>
      </c>
      <c r="AL32" s="16">
        <f t="shared" si="32"/>
        <v>0</v>
      </c>
      <c r="AM32" s="15" t="str">
        <f t="shared" si="33"/>
        <v>-</v>
      </c>
      <c r="AN32" s="23">
        <f t="shared" si="34"/>
        <v>1.7621145374449254E-2</v>
      </c>
      <c r="AO32" s="15">
        <f t="shared" si="35"/>
        <v>3.9999999999999758E-3</v>
      </c>
      <c r="AP32" s="23">
        <f t="shared" si="36"/>
        <v>2.6431718061673992E-2</v>
      </c>
      <c r="AQ32" s="15">
        <f t="shared" si="37"/>
        <v>5.9999999999999949E-3</v>
      </c>
    </row>
    <row r="33" spans="2:43" x14ac:dyDescent="0.25">
      <c r="B33" s="5" t="s">
        <v>17</v>
      </c>
      <c r="D33" s="27"/>
      <c r="E33" s="28"/>
      <c r="F33" s="23">
        <f t="shared" si="0"/>
        <v>0</v>
      </c>
      <c r="G33" s="15" t="str">
        <f t="shared" si="1"/>
        <v>-</v>
      </c>
      <c r="H33" s="23">
        <f t="shared" si="2"/>
        <v>0</v>
      </c>
      <c r="I33" s="15" t="str">
        <f t="shared" si="3"/>
        <v>-</v>
      </c>
      <c r="J33" s="23">
        <f t="shared" si="4"/>
        <v>0</v>
      </c>
      <c r="K33" s="15" t="str">
        <f t="shared" si="5"/>
        <v>-</v>
      </c>
      <c r="L33" s="23">
        <f t="shared" si="6"/>
        <v>0</v>
      </c>
      <c r="M33" s="15" t="str">
        <f t="shared" si="7"/>
        <v>-</v>
      </c>
      <c r="N33" s="23">
        <f t="shared" si="8"/>
        <v>0</v>
      </c>
      <c r="O33" s="15" t="str">
        <f t="shared" si="9"/>
        <v>-</v>
      </c>
      <c r="P33" s="16">
        <f t="shared" si="10"/>
        <v>0</v>
      </c>
      <c r="Q33" s="15" t="str">
        <f t="shared" si="11"/>
        <v>-</v>
      </c>
      <c r="R33" s="16">
        <f t="shared" si="12"/>
        <v>0</v>
      </c>
      <c r="S33" s="15" t="str">
        <f t="shared" si="13"/>
        <v>-</v>
      </c>
      <c r="T33" s="23">
        <f t="shared" si="14"/>
        <v>0</v>
      </c>
      <c r="U33" s="15" t="str">
        <f t="shared" si="15"/>
        <v>-</v>
      </c>
      <c r="V33" s="23">
        <f t="shared" si="16"/>
        <v>-5.147525914463702E-2</v>
      </c>
      <c r="W33" s="15">
        <f t="shared" si="17"/>
        <v>-0.13967811503623187</v>
      </c>
      <c r="X33" s="23">
        <f t="shared" si="18"/>
        <v>-0.12566795710099676</v>
      </c>
      <c r="Y33" s="15">
        <f t="shared" si="19"/>
        <v>-0.34100000000000047</v>
      </c>
      <c r="Z33" s="16">
        <f t="shared" si="20"/>
        <v>0</v>
      </c>
      <c r="AA33" s="15" t="str">
        <f t="shared" si="21"/>
        <v>-</v>
      </c>
      <c r="AB33" s="16">
        <f t="shared" si="22"/>
        <v>-9.6959312854383306E-4</v>
      </c>
      <c r="AC33" s="15">
        <f t="shared" si="23"/>
        <v>-2.630990942008693E-3</v>
      </c>
      <c r="AD33" s="16">
        <f t="shared" si="24"/>
        <v>0</v>
      </c>
      <c r="AE33" s="15" t="str">
        <f t="shared" si="25"/>
        <v>-</v>
      </c>
      <c r="AF33" s="23">
        <f t="shared" si="26"/>
        <v>0</v>
      </c>
      <c r="AG33" s="15" t="str">
        <f t="shared" si="27"/>
        <v>-</v>
      </c>
      <c r="AH33" s="16">
        <f t="shared" si="28"/>
        <v>0</v>
      </c>
      <c r="AI33" s="15" t="str">
        <f t="shared" si="29"/>
        <v>-</v>
      </c>
      <c r="AJ33" s="16">
        <f t="shared" si="30"/>
        <v>0</v>
      </c>
      <c r="AK33" s="15" t="str">
        <f t="shared" si="31"/>
        <v>-</v>
      </c>
      <c r="AL33" s="16">
        <f t="shared" si="32"/>
        <v>0</v>
      </c>
      <c r="AM33" s="15" t="str">
        <f t="shared" si="33"/>
        <v>-</v>
      </c>
      <c r="AN33" s="23">
        <f t="shared" si="34"/>
        <v>2.3718236183938313E-2</v>
      </c>
      <c r="AO33" s="15">
        <f t="shared" si="35"/>
        <v>6.36584796229554E-2</v>
      </c>
      <c r="AP33" s="23">
        <f t="shared" si="36"/>
        <v>0.114315683066322</v>
      </c>
      <c r="AQ33" s="15">
        <f t="shared" si="37"/>
        <v>0.31099999999999961</v>
      </c>
    </row>
    <row r="34" spans="2:43" x14ac:dyDescent="0.25">
      <c r="B34" s="5" t="s">
        <v>18</v>
      </c>
      <c r="D34" s="27"/>
      <c r="E34" s="28"/>
      <c r="F34" s="23">
        <f t="shared" si="0"/>
        <v>0</v>
      </c>
      <c r="G34" s="15" t="str">
        <f t="shared" si="1"/>
        <v>-</v>
      </c>
      <c r="H34" s="23">
        <f t="shared" si="2"/>
        <v>0</v>
      </c>
      <c r="I34" s="15" t="str">
        <f t="shared" si="3"/>
        <v>-</v>
      </c>
      <c r="J34" s="23">
        <f t="shared" si="4"/>
        <v>0</v>
      </c>
      <c r="K34" s="15" t="str">
        <f t="shared" si="5"/>
        <v>-</v>
      </c>
      <c r="L34" s="23">
        <f t="shared" si="6"/>
        <v>0</v>
      </c>
      <c r="M34" s="15" t="str">
        <f t="shared" si="7"/>
        <v>-</v>
      </c>
      <c r="N34" s="23">
        <f t="shared" si="8"/>
        <v>0</v>
      </c>
      <c r="O34" s="15" t="str">
        <f t="shared" si="9"/>
        <v>-</v>
      </c>
      <c r="P34" s="16">
        <f t="shared" si="10"/>
        <v>0</v>
      </c>
      <c r="Q34" s="15" t="str">
        <f t="shared" si="11"/>
        <v>-</v>
      </c>
      <c r="R34" s="16">
        <f t="shared" si="12"/>
        <v>0</v>
      </c>
      <c r="S34" s="15" t="str">
        <f t="shared" si="13"/>
        <v>-</v>
      </c>
      <c r="T34" s="23">
        <f t="shared" si="14"/>
        <v>-1.7964265220382636E-4</v>
      </c>
      <c r="U34" s="15">
        <f t="shared" si="15"/>
        <v>-3.4286028018160226E-4</v>
      </c>
      <c r="V34" s="23">
        <f t="shared" si="16"/>
        <v>1.6354156528510799E-3</v>
      </c>
      <c r="W34" s="15">
        <f t="shared" si="17"/>
        <v>3.1213025529885779E-3</v>
      </c>
      <c r="X34" s="23">
        <f t="shared" si="18"/>
        <v>-4.2425040617422916E-2</v>
      </c>
      <c r="Y34" s="15">
        <f t="shared" si="19"/>
        <v>-8.0971089740367888E-2</v>
      </c>
      <c r="Z34" s="16">
        <f t="shared" si="20"/>
        <v>0</v>
      </c>
      <c r="AA34" s="15" t="str">
        <f t="shared" si="21"/>
        <v>-</v>
      </c>
      <c r="AB34" s="16">
        <f t="shared" si="22"/>
        <v>-1.1466421265307059E-3</v>
      </c>
      <c r="AC34" s="15">
        <f t="shared" si="23"/>
        <v>-2.1884448706756682E-3</v>
      </c>
      <c r="AD34" s="16">
        <f t="shared" si="24"/>
        <v>0</v>
      </c>
      <c r="AE34" s="15" t="str">
        <f t="shared" si="25"/>
        <v>-</v>
      </c>
      <c r="AF34" s="23">
        <f t="shared" si="26"/>
        <v>5.2395294114793156E-4</v>
      </c>
      <c r="AG34" s="15">
        <f t="shared" si="27"/>
        <v>9.9999999999991762E-4</v>
      </c>
      <c r="AH34" s="16">
        <f t="shared" si="28"/>
        <v>1.7964265220415943E-4</v>
      </c>
      <c r="AI34" s="15">
        <f t="shared" si="29"/>
        <v>3.4286028018194747E-4</v>
      </c>
      <c r="AJ34" s="16">
        <f t="shared" si="30"/>
        <v>1.6766263983268859E-3</v>
      </c>
      <c r="AK34" s="15">
        <f t="shared" si="31"/>
        <v>3.1999560774550601E-3</v>
      </c>
      <c r="AL34" s="16">
        <f t="shared" si="32"/>
        <v>0</v>
      </c>
      <c r="AM34" s="15" t="str">
        <f t="shared" si="33"/>
        <v>-</v>
      </c>
      <c r="AN34" s="23">
        <f t="shared" si="34"/>
        <v>7.3302129047317921E-3</v>
      </c>
      <c r="AO34" s="15">
        <f t="shared" si="35"/>
        <v>1.2906925128157179E-2</v>
      </c>
      <c r="AP34" s="23">
        <f t="shared" si="36"/>
        <v>0.12351511986149766</v>
      </c>
      <c r="AQ34" s="15">
        <f t="shared" si="37"/>
        <v>0.24012661069614222</v>
      </c>
    </row>
    <row r="35" spans="2:43" x14ac:dyDescent="0.25">
      <c r="B35" s="5" t="s">
        <v>19</v>
      </c>
      <c r="D35" s="27"/>
      <c r="E35" s="28"/>
      <c r="F35" s="23" t="str">
        <f t="shared" si="0"/>
        <v>-</v>
      </c>
      <c r="G35" s="15" t="str">
        <f t="shared" si="1"/>
        <v>-</v>
      </c>
      <c r="H35" s="23" t="str">
        <f t="shared" si="2"/>
        <v>-</v>
      </c>
      <c r="I35" s="15" t="str">
        <f t="shared" si="3"/>
        <v>-</v>
      </c>
      <c r="J35" s="23" t="str">
        <f t="shared" si="4"/>
        <v>-</v>
      </c>
      <c r="K35" s="15" t="str">
        <f t="shared" si="5"/>
        <v>-</v>
      </c>
      <c r="L35" s="23" t="str">
        <f t="shared" si="6"/>
        <v>-</v>
      </c>
      <c r="M35" s="15" t="str">
        <f t="shared" si="7"/>
        <v>-</v>
      </c>
      <c r="N35" s="23" t="str">
        <f t="shared" si="8"/>
        <v>-</v>
      </c>
      <c r="O35" s="15" t="str">
        <f t="shared" si="9"/>
        <v>-</v>
      </c>
      <c r="P35" s="16" t="str">
        <f t="shared" si="10"/>
        <v>-</v>
      </c>
      <c r="Q35" s="15" t="str">
        <f t="shared" si="11"/>
        <v>-</v>
      </c>
      <c r="R35" s="16" t="str">
        <f t="shared" si="12"/>
        <v>-</v>
      </c>
      <c r="S35" s="15" t="str">
        <f t="shared" si="13"/>
        <v>-</v>
      </c>
      <c r="T35" s="23" t="str">
        <f t="shared" si="14"/>
        <v>-</v>
      </c>
      <c r="U35" s="15" t="str">
        <f t="shared" si="15"/>
        <v>-</v>
      </c>
      <c r="V35" s="23" t="str">
        <f t="shared" si="16"/>
        <v>-</v>
      </c>
      <c r="W35" s="15">
        <f t="shared" si="17"/>
        <v>1.0000000000000323E-3</v>
      </c>
      <c r="X35" s="23" t="str">
        <f t="shared" si="18"/>
        <v>-</v>
      </c>
      <c r="Y35" s="15" t="str">
        <f t="shared" si="19"/>
        <v>-</v>
      </c>
      <c r="Z35" s="16" t="str">
        <f t="shared" si="20"/>
        <v>-</v>
      </c>
      <c r="AA35" s="15" t="str">
        <f t="shared" si="21"/>
        <v>-</v>
      </c>
      <c r="AB35" s="16" t="str">
        <f t="shared" si="22"/>
        <v>-</v>
      </c>
      <c r="AC35" s="15">
        <f t="shared" si="23"/>
        <v>3.0000000000000053E-3</v>
      </c>
      <c r="AD35" s="16">
        <f t="shared" si="24"/>
        <v>0</v>
      </c>
      <c r="AE35" s="15" t="str">
        <f t="shared" si="25"/>
        <v>-</v>
      </c>
      <c r="AF35" s="23">
        <f t="shared" si="26"/>
        <v>-8.5836909871244704E-2</v>
      </c>
      <c r="AG35" s="15">
        <f t="shared" si="27"/>
        <v>-2.0000000000000007E-2</v>
      </c>
      <c r="AH35" s="16">
        <f t="shared" si="28"/>
        <v>4.2918454935624295E-3</v>
      </c>
      <c r="AI35" s="15">
        <f t="shared" si="29"/>
        <v>1.0000000000000321E-3</v>
      </c>
      <c r="AJ35" s="16">
        <f t="shared" si="30"/>
        <v>-4.2918454935624295E-3</v>
      </c>
      <c r="AK35" s="15">
        <f t="shared" si="31"/>
        <v>-1.0000000000000321E-3</v>
      </c>
      <c r="AL35" s="16">
        <f t="shared" si="32"/>
        <v>0</v>
      </c>
      <c r="AM35" s="15" t="str">
        <f t="shared" si="33"/>
        <v>-</v>
      </c>
      <c r="AN35" s="23">
        <f t="shared" si="34"/>
        <v>1.7167381974248941E-2</v>
      </c>
      <c r="AO35" s="15">
        <f t="shared" si="35"/>
        <v>3.9999999999999949E-3</v>
      </c>
      <c r="AP35" s="23">
        <f t="shared" si="36"/>
        <v>3.0042918454935452E-2</v>
      </c>
      <c r="AQ35" s="15">
        <f t="shared" si="37"/>
        <v>6.999999999999975E-3</v>
      </c>
    </row>
    <row r="36" spans="2:43" x14ac:dyDescent="0.25">
      <c r="B36" s="5" t="s">
        <v>20</v>
      </c>
      <c r="D36" s="27"/>
      <c r="E36" s="28"/>
      <c r="F36" s="23">
        <f t="shared" si="0"/>
        <v>0</v>
      </c>
      <c r="G36" s="15" t="str">
        <f t="shared" si="1"/>
        <v>-</v>
      </c>
      <c r="H36" s="23">
        <f t="shared" si="2"/>
        <v>0</v>
      </c>
      <c r="I36" s="15" t="str">
        <f t="shared" si="3"/>
        <v>-</v>
      </c>
      <c r="J36" s="23">
        <f t="shared" si="4"/>
        <v>0</v>
      </c>
      <c r="K36" s="15" t="str">
        <f t="shared" si="5"/>
        <v>-</v>
      </c>
      <c r="L36" s="23">
        <f t="shared" si="6"/>
        <v>0</v>
      </c>
      <c r="M36" s="15" t="str">
        <f t="shared" si="7"/>
        <v>-</v>
      </c>
      <c r="N36" s="23">
        <f t="shared" si="8"/>
        <v>0</v>
      </c>
      <c r="O36" s="15" t="str">
        <f t="shared" si="9"/>
        <v>-</v>
      </c>
      <c r="P36" s="16">
        <f t="shared" si="10"/>
        <v>0</v>
      </c>
      <c r="Q36" s="15" t="str">
        <f t="shared" si="11"/>
        <v>-</v>
      </c>
      <c r="R36" s="16">
        <f t="shared" si="12"/>
        <v>-4.0197490141991032E-4</v>
      </c>
      <c r="S36" s="15">
        <f t="shared" si="13"/>
        <v>-7.9996406377871344E-4</v>
      </c>
      <c r="T36" s="23">
        <f t="shared" si="14"/>
        <v>0</v>
      </c>
      <c r="U36" s="15" t="str">
        <f t="shared" si="15"/>
        <v>-</v>
      </c>
      <c r="V36" s="23">
        <f t="shared" si="16"/>
        <v>-2.7331389083395941E-3</v>
      </c>
      <c r="W36" s="15">
        <f t="shared" si="17"/>
        <v>-5.4391776707033625E-3</v>
      </c>
      <c r="X36" s="23">
        <f t="shared" si="18"/>
        <v>-2.9280627616336541E-2</v>
      </c>
      <c r="Y36" s="15">
        <f t="shared" si="19"/>
        <v>-5.8270926307114355E-2</v>
      </c>
      <c r="Z36" s="16">
        <f t="shared" si="20"/>
        <v>0</v>
      </c>
      <c r="AA36" s="15" t="str">
        <f t="shared" si="21"/>
        <v>-</v>
      </c>
      <c r="AB36" s="16">
        <f t="shared" si="22"/>
        <v>-1.398648367640476E-3</v>
      </c>
      <c r="AC36" s="15">
        <f t="shared" si="23"/>
        <v>-2.7834285872640474E-3</v>
      </c>
      <c r="AD36" s="16">
        <f t="shared" si="24"/>
        <v>0</v>
      </c>
      <c r="AE36" s="15" t="str">
        <f t="shared" si="25"/>
        <v>-</v>
      </c>
      <c r="AF36" s="23">
        <f t="shared" si="26"/>
        <v>-3.2158894995342191E-3</v>
      </c>
      <c r="AG36" s="15">
        <f t="shared" si="27"/>
        <v>-6.3998921913351325E-3</v>
      </c>
      <c r="AH36" s="16">
        <f t="shared" si="28"/>
        <v>5.2088896568724952E-4</v>
      </c>
      <c r="AI36" s="15">
        <f t="shared" si="29"/>
        <v>1.0366131126513661E-3</v>
      </c>
      <c r="AJ36" s="16">
        <f t="shared" si="30"/>
        <v>1.2878626584386099E-3</v>
      </c>
      <c r="AK36" s="15">
        <f t="shared" si="31"/>
        <v>2.5629556526886102E-3</v>
      </c>
      <c r="AL36" s="16">
        <f t="shared" si="32"/>
        <v>0</v>
      </c>
      <c r="AM36" s="15" t="str">
        <f t="shared" si="33"/>
        <v>-</v>
      </c>
      <c r="AN36" s="23">
        <f t="shared" si="34"/>
        <v>2.3429588999429041E-2</v>
      </c>
      <c r="AO36" s="15">
        <f t="shared" si="35"/>
        <v>4.6582458058255144E-2</v>
      </c>
      <c r="AP36" s="23">
        <f t="shared" si="36"/>
        <v>0.12803142751929708</v>
      </c>
      <c r="AQ36" s="15">
        <f t="shared" si="37"/>
        <v>0.2558214318445351</v>
      </c>
    </row>
    <row r="37" spans="2:43" x14ac:dyDescent="0.25">
      <c r="B37" s="5" t="s">
        <v>21</v>
      </c>
      <c r="D37" s="27"/>
      <c r="E37" s="28"/>
      <c r="F37" s="23">
        <f t="shared" si="0"/>
        <v>0</v>
      </c>
      <c r="G37" s="15" t="str">
        <f t="shared" si="1"/>
        <v>-</v>
      </c>
      <c r="H37" s="23">
        <f t="shared" si="2"/>
        <v>0</v>
      </c>
      <c r="I37" s="15" t="str">
        <f t="shared" si="3"/>
        <v>-</v>
      </c>
      <c r="J37" s="23">
        <f t="shared" si="4"/>
        <v>0</v>
      </c>
      <c r="K37" s="15" t="str">
        <f t="shared" si="5"/>
        <v>-</v>
      </c>
      <c r="L37" s="23">
        <f t="shared" si="6"/>
        <v>0</v>
      </c>
      <c r="M37" s="15" t="str">
        <f t="shared" si="7"/>
        <v>-</v>
      </c>
      <c r="N37" s="23">
        <f t="shared" si="8"/>
        <v>0</v>
      </c>
      <c r="O37" s="15" t="str">
        <f t="shared" si="9"/>
        <v>-</v>
      </c>
      <c r="P37" s="16">
        <f t="shared" si="10"/>
        <v>0</v>
      </c>
      <c r="Q37" s="15" t="str">
        <f t="shared" si="11"/>
        <v>-</v>
      </c>
      <c r="R37" s="16">
        <f t="shared" si="12"/>
        <v>0</v>
      </c>
      <c r="S37" s="15" t="str">
        <f t="shared" si="13"/>
        <v>-</v>
      </c>
      <c r="T37" s="23">
        <f t="shared" si="14"/>
        <v>0</v>
      </c>
      <c r="U37" s="15" t="str">
        <f t="shared" si="15"/>
        <v>-</v>
      </c>
      <c r="V37" s="23">
        <f t="shared" si="16"/>
        <v>3.1626602416179317E-4</v>
      </c>
      <c r="W37" s="15">
        <f t="shared" si="17"/>
        <v>5.5946698105720401E-4</v>
      </c>
      <c r="X37" s="23">
        <f t="shared" si="18"/>
        <v>-2.288016457311004E-2</v>
      </c>
      <c r="Y37" s="15">
        <f t="shared" si="19"/>
        <v>-4.0474460175516251E-2</v>
      </c>
      <c r="Z37" s="16">
        <f t="shared" si="20"/>
        <v>0</v>
      </c>
      <c r="AA37" s="15" t="str">
        <f t="shared" si="21"/>
        <v>-</v>
      </c>
      <c r="AB37" s="16">
        <f t="shared" si="22"/>
        <v>-4.3766835216590971E-3</v>
      </c>
      <c r="AC37" s="15">
        <f t="shared" si="23"/>
        <v>-7.742247759284851E-3</v>
      </c>
      <c r="AD37" s="16">
        <f t="shared" si="24"/>
        <v>0</v>
      </c>
      <c r="AE37" s="15" t="str">
        <f t="shared" si="25"/>
        <v>-</v>
      </c>
      <c r="AF37" s="23">
        <f t="shared" si="26"/>
        <v>-2.7019777016087376E-3</v>
      </c>
      <c r="AG37" s="15">
        <f t="shared" si="27"/>
        <v>-4.77973349052839E-3</v>
      </c>
      <c r="AH37" s="16">
        <f t="shared" si="28"/>
        <v>1.0995229904320336E-4</v>
      </c>
      <c r="AI37" s="15">
        <f t="shared" si="29"/>
        <v>1.9450296935637906E-4</v>
      </c>
      <c r="AJ37" s="16">
        <f t="shared" si="30"/>
        <v>1.5958942196332426E-3</v>
      </c>
      <c r="AK37" s="15">
        <f t="shared" si="31"/>
        <v>2.8230984454016492E-3</v>
      </c>
      <c r="AL37" s="16">
        <f t="shared" si="32"/>
        <v>0</v>
      </c>
      <c r="AM37" s="15" t="str">
        <f t="shared" si="33"/>
        <v>-</v>
      </c>
      <c r="AN37" s="23">
        <f t="shared" si="34"/>
        <v>2.3115216854869503E-2</v>
      </c>
      <c r="AO37" s="15">
        <f t="shared" si="35"/>
        <v>4.0871020311505711E-2</v>
      </c>
      <c r="AP37" s="23">
        <f t="shared" si="36"/>
        <v>0.13725823804893045</v>
      </c>
      <c r="AQ37" s="15">
        <f t="shared" si="37"/>
        <v>0.2439386378799156</v>
      </c>
    </row>
    <row r="38" spans="2:43" x14ac:dyDescent="0.25">
      <c r="B38" s="5" t="s">
        <v>22</v>
      </c>
      <c r="D38" s="27"/>
      <c r="E38" s="28"/>
      <c r="F38" s="23">
        <f t="shared" si="0"/>
        <v>0</v>
      </c>
      <c r="G38" s="15" t="str">
        <f t="shared" si="1"/>
        <v>-</v>
      </c>
      <c r="H38" s="23">
        <f t="shared" si="2"/>
        <v>0</v>
      </c>
      <c r="I38" s="15" t="str">
        <f t="shared" si="3"/>
        <v>-</v>
      </c>
      <c r="J38" s="23">
        <f t="shared" si="4"/>
        <v>0</v>
      </c>
      <c r="K38" s="15" t="str">
        <f t="shared" si="5"/>
        <v>-</v>
      </c>
      <c r="L38" s="23">
        <f t="shared" si="6"/>
        <v>0</v>
      </c>
      <c r="M38" s="15" t="str">
        <f t="shared" si="7"/>
        <v>-</v>
      </c>
      <c r="N38" s="23">
        <f t="shared" si="8"/>
        <v>0</v>
      </c>
      <c r="O38" s="15" t="str">
        <f t="shared" si="9"/>
        <v>-</v>
      </c>
      <c r="P38" s="16">
        <f t="shared" si="10"/>
        <v>0</v>
      </c>
      <c r="Q38" s="15" t="str">
        <f t="shared" si="11"/>
        <v>-</v>
      </c>
      <c r="R38" s="16">
        <f t="shared" si="12"/>
        <v>3.6610873134224065E-5</v>
      </c>
      <c r="S38" s="15">
        <f t="shared" si="13"/>
        <v>7.8166868448310833E-5</v>
      </c>
      <c r="T38" s="23">
        <f t="shared" si="14"/>
        <v>0</v>
      </c>
      <c r="U38" s="15" t="str">
        <f t="shared" si="15"/>
        <v>-</v>
      </c>
      <c r="V38" s="23">
        <f t="shared" si="16"/>
        <v>4.9053777881817195E-2</v>
      </c>
      <c r="W38" s="15">
        <f t="shared" si="17"/>
        <v>0.10473337220137881</v>
      </c>
      <c r="X38" s="23">
        <f t="shared" si="18"/>
        <v>3.6709146402380544E-2</v>
      </c>
      <c r="Y38" s="15">
        <f t="shared" si="19"/>
        <v>7.8376689000757671E-2</v>
      </c>
      <c r="Z38" s="16">
        <f t="shared" si="20"/>
        <v>0</v>
      </c>
      <c r="AA38" s="15" t="str">
        <f t="shared" si="21"/>
        <v>-</v>
      </c>
      <c r="AB38" s="16">
        <f t="shared" si="22"/>
        <v>-1.1421415381487332E-3</v>
      </c>
      <c r="AC38" s="15">
        <f t="shared" si="23"/>
        <v>-2.4385549897865261E-3</v>
      </c>
      <c r="AD38" s="16">
        <f t="shared" si="24"/>
        <v>0</v>
      </c>
      <c r="AE38" s="15" t="str">
        <f t="shared" si="25"/>
        <v>-</v>
      </c>
      <c r="AF38" s="23">
        <f t="shared" si="26"/>
        <v>-5.0497904319102282E-4</v>
      </c>
      <c r="AG38" s="15">
        <f t="shared" si="27"/>
        <v>-1.0781668684488183E-3</v>
      </c>
      <c r="AH38" s="16">
        <f t="shared" si="28"/>
        <v>2.9833065990247931E-5</v>
      </c>
      <c r="AI38" s="15">
        <f t="shared" si="29"/>
        <v>6.3695758801635138E-5</v>
      </c>
      <c r="AJ38" s="16">
        <f t="shared" si="30"/>
        <v>6.6418277647151136E-4</v>
      </c>
      <c r="AK38" s="15">
        <f t="shared" si="31"/>
        <v>1.4180783813538683E-3</v>
      </c>
      <c r="AL38" s="16">
        <f t="shared" si="32"/>
        <v>0</v>
      </c>
      <c r="AM38" s="15" t="str">
        <f t="shared" si="33"/>
        <v>-</v>
      </c>
      <c r="AN38" s="23">
        <f t="shared" si="34"/>
        <v>5.5585195080783079E-2</v>
      </c>
      <c r="AO38" s="15">
        <f t="shared" si="35"/>
        <v>0.10681838754364756</v>
      </c>
      <c r="AP38" s="23">
        <f t="shared" si="36"/>
        <v>0.16009094482467212</v>
      </c>
      <c r="AQ38" s="15">
        <f t="shared" si="37"/>
        <v>0.32184970727903572</v>
      </c>
    </row>
    <row r="39" spans="2:43" x14ac:dyDescent="0.25">
      <c r="B39" s="5" t="s">
        <v>23</v>
      </c>
      <c r="D39" s="27"/>
      <c r="E39" s="28"/>
      <c r="F39" s="23">
        <f t="shared" si="0"/>
        <v>0</v>
      </c>
      <c r="G39" s="15" t="str">
        <f t="shared" si="1"/>
        <v>-</v>
      </c>
      <c r="H39" s="23">
        <f t="shared" si="2"/>
        <v>0</v>
      </c>
      <c r="I39" s="15" t="str">
        <f t="shared" si="3"/>
        <v>-</v>
      </c>
      <c r="J39" s="23">
        <f t="shared" si="4"/>
        <v>0</v>
      </c>
      <c r="K39" s="15" t="str">
        <f t="shared" si="5"/>
        <v>-</v>
      </c>
      <c r="L39" s="23">
        <f t="shared" si="6"/>
        <v>0</v>
      </c>
      <c r="M39" s="15" t="str">
        <f t="shared" si="7"/>
        <v>-</v>
      </c>
      <c r="N39" s="23">
        <f t="shared" si="8"/>
        <v>0</v>
      </c>
      <c r="O39" s="15" t="str">
        <f t="shared" si="9"/>
        <v>-</v>
      </c>
      <c r="P39" s="16">
        <f t="shared" si="10"/>
        <v>0</v>
      </c>
      <c r="Q39" s="15" t="str">
        <f t="shared" si="11"/>
        <v>-</v>
      </c>
      <c r="R39" s="16">
        <f t="shared" si="12"/>
        <v>0</v>
      </c>
      <c r="S39" s="15" t="str">
        <f t="shared" si="13"/>
        <v>-</v>
      </c>
      <c r="T39" s="23">
        <f t="shared" si="14"/>
        <v>0</v>
      </c>
      <c r="U39" s="15" t="str">
        <f t="shared" si="15"/>
        <v>-</v>
      </c>
      <c r="V39" s="23">
        <f t="shared" si="16"/>
        <v>1.602394823938047E-2</v>
      </c>
      <c r="W39" s="15">
        <f t="shared" si="17"/>
        <v>3.377541088162879E-2</v>
      </c>
      <c r="X39" s="23">
        <f t="shared" si="18"/>
        <v>-9.5170948138127986E-3</v>
      </c>
      <c r="Y39" s="15">
        <f t="shared" si="19"/>
        <v>-2.0060211312089238E-2</v>
      </c>
      <c r="Z39" s="16">
        <f t="shared" si="20"/>
        <v>3.3347397345284691E-5</v>
      </c>
      <c r="AA39" s="15">
        <f t="shared" si="21"/>
        <v>7.0289920458193461E-5</v>
      </c>
      <c r="AB39" s="16">
        <f t="shared" si="22"/>
        <v>1.4950329355662983E-3</v>
      </c>
      <c r="AC39" s="15">
        <f t="shared" si="23"/>
        <v>3.1512428101972585E-3</v>
      </c>
      <c r="AD39" s="16">
        <f t="shared" si="24"/>
        <v>0</v>
      </c>
      <c r="AE39" s="15" t="str">
        <f t="shared" si="25"/>
        <v>-</v>
      </c>
      <c r="AF39" s="23">
        <f t="shared" si="26"/>
        <v>0</v>
      </c>
      <c r="AG39" s="15" t="str">
        <f t="shared" si="27"/>
        <v>-</v>
      </c>
      <c r="AH39" s="16">
        <f t="shared" si="28"/>
        <v>6.0455467875253355E-5</v>
      </c>
      <c r="AI39" s="15">
        <f t="shared" si="29"/>
        <v>1.2742853615248066E-4</v>
      </c>
      <c r="AJ39" s="16">
        <f t="shared" si="30"/>
        <v>1.2706853585210398E-3</v>
      </c>
      <c r="AK39" s="15">
        <f t="shared" si="31"/>
        <v>2.6783611282418284E-3</v>
      </c>
      <c r="AL39" s="16">
        <f t="shared" si="32"/>
        <v>0</v>
      </c>
      <c r="AM39" s="15" t="str">
        <f t="shared" si="33"/>
        <v>-</v>
      </c>
      <c r="AN39" s="23">
        <f t="shared" si="34"/>
        <v>2.9852380247829213E-2</v>
      </c>
      <c r="AO39" s="15">
        <f t="shared" si="35"/>
        <v>6.3222298382730413E-2</v>
      </c>
      <c r="AP39" s="23">
        <f t="shared" si="36"/>
        <v>0.12083005696422622</v>
      </c>
      <c r="AQ39" s="15">
        <f t="shared" si="37"/>
        <v>0.25604639134406548</v>
      </c>
    </row>
    <row r="40" spans="2:43" x14ac:dyDescent="0.25">
      <c r="B40" s="5" t="s">
        <v>24</v>
      </c>
      <c r="D40" s="27"/>
      <c r="E40" s="28"/>
      <c r="F40" s="23">
        <f t="shared" si="0"/>
        <v>0</v>
      </c>
      <c r="G40" s="15" t="str">
        <f t="shared" si="1"/>
        <v>-</v>
      </c>
      <c r="H40" s="23">
        <f t="shared" si="2"/>
        <v>0</v>
      </c>
      <c r="I40" s="15" t="str">
        <f t="shared" si="3"/>
        <v>-</v>
      </c>
      <c r="J40" s="23">
        <f t="shared" si="4"/>
        <v>0</v>
      </c>
      <c r="K40" s="15" t="str">
        <f t="shared" si="5"/>
        <v>-</v>
      </c>
      <c r="L40" s="23">
        <f t="shared" si="6"/>
        <v>0</v>
      </c>
      <c r="M40" s="15" t="str">
        <f t="shared" si="7"/>
        <v>-</v>
      </c>
      <c r="N40" s="23">
        <f t="shared" si="8"/>
        <v>0</v>
      </c>
      <c r="O40" s="15" t="str">
        <f t="shared" si="9"/>
        <v>-</v>
      </c>
      <c r="P40" s="16">
        <f t="shared" si="10"/>
        <v>0</v>
      </c>
      <c r="Q40" s="15" t="str">
        <f t="shared" si="11"/>
        <v>-</v>
      </c>
      <c r="R40" s="16">
        <f t="shared" si="12"/>
        <v>0</v>
      </c>
      <c r="S40" s="15" t="str">
        <f t="shared" si="13"/>
        <v>-</v>
      </c>
      <c r="T40" s="23">
        <f t="shared" si="14"/>
        <v>-3.6709323658401516E-5</v>
      </c>
      <c r="U40" s="15">
        <f t="shared" si="15"/>
        <v>-6.6279119216870568E-5</v>
      </c>
      <c r="V40" s="23">
        <f t="shared" si="16"/>
        <v>1.1833847198594816E-2</v>
      </c>
      <c r="W40" s="15">
        <f t="shared" si="17"/>
        <v>2.1366151459652025E-2</v>
      </c>
      <c r="X40" s="23">
        <f t="shared" si="18"/>
        <v>-7.5952319724428285E-3</v>
      </c>
      <c r="Y40" s="15">
        <f t="shared" si="19"/>
        <v>-1.3713281401307533E-2</v>
      </c>
      <c r="Z40" s="16">
        <f t="shared" si="20"/>
        <v>0</v>
      </c>
      <c r="AA40" s="15" t="str">
        <f t="shared" si="21"/>
        <v>-</v>
      </c>
      <c r="AB40" s="16">
        <f t="shared" si="22"/>
        <v>-1.0937821775514056E-3</v>
      </c>
      <c r="AC40" s="15">
        <f t="shared" si="23"/>
        <v>-1.9748366931934373E-3</v>
      </c>
      <c r="AD40" s="16">
        <f t="shared" si="24"/>
        <v>0</v>
      </c>
      <c r="AE40" s="15" t="str">
        <f t="shared" si="25"/>
        <v>-</v>
      </c>
      <c r="AF40" s="23">
        <f t="shared" si="26"/>
        <v>0</v>
      </c>
      <c r="AG40" s="15" t="str">
        <f t="shared" si="27"/>
        <v>-</v>
      </c>
      <c r="AH40" s="16">
        <f t="shared" si="28"/>
        <v>1.343707671198624E-4</v>
      </c>
      <c r="AI40" s="15">
        <f t="shared" si="29"/>
        <v>2.4260801359455089E-4</v>
      </c>
      <c r="AJ40" s="16">
        <f t="shared" si="30"/>
        <v>8.4223882674649975E-4</v>
      </c>
      <c r="AK40" s="15">
        <f t="shared" si="31"/>
        <v>1.5206721901564989E-3</v>
      </c>
      <c r="AL40" s="16">
        <f t="shared" si="32"/>
        <v>0</v>
      </c>
      <c r="AM40" s="15" t="str">
        <f t="shared" si="33"/>
        <v>-</v>
      </c>
      <c r="AN40" s="23">
        <f t="shared" si="34"/>
        <v>3.2755110724196124E-2</v>
      </c>
      <c r="AO40" s="15">
        <f t="shared" si="35"/>
        <v>5.9629250014939128E-2</v>
      </c>
      <c r="AP40" s="23">
        <f t="shared" si="36"/>
        <v>0.12819448746050921</v>
      </c>
      <c r="AQ40" s="15">
        <f t="shared" si="37"/>
        <v>0.23368582927901058</v>
      </c>
    </row>
    <row r="41" spans="2:43" x14ac:dyDescent="0.25">
      <c r="B41" s="5" t="s">
        <v>25</v>
      </c>
      <c r="D41" s="27"/>
      <c r="E41" s="28"/>
      <c r="F41" s="23">
        <f t="shared" si="0"/>
        <v>0</v>
      </c>
      <c r="G41" s="15" t="str">
        <f t="shared" si="1"/>
        <v>-</v>
      </c>
      <c r="H41" s="23">
        <f t="shared" si="2"/>
        <v>0</v>
      </c>
      <c r="I41" s="15" t="str">
        <f t="shared" si="3"/>
        <v>-</v>
      </c>
      <c r="J41" s="23">
        <f t="shared" si="4"/>
        <v>0</v>
      </c>
      <c r="K41" s="15" t="str">
        <f t="shared" si="5"/>
        <v>-</v>
      </c>
      <c r="L41" s="23">
        <f t="shared" si="6"/>
        <v>0</v>
      </c>
      <c r="M41" s="15" t="str">
        <f t="shared" si="7"/>
        <v>-</v>
      </c>
      <c r="N41" s="23">
        <f t="shared" si="8"/>
        <v>0</v>
      </c>
      <c r="O41" s="15" t="str">
        <f t="shared" si="9"/>
        <v>-</v>
      </c>
      <c r="P41" s="16">
        <f t="shared" si="10"/>
        <v>0</v>
      </c>
      <c r="Q41" s="15" t="str">
        <f t="shared" si="11"/>
        <v>-</v>
      </c>
      <c r="R41" s="16">
        <f t="shared" si="12"/>
        <v>1.4550905147503457E-4</v>
      </c>
      <c r="S41" s="15">
        <f t="shared" si="13"/>
        <v>1.946720380747325E-4</v>
      </c>
      <c r="T41" s="23">
        <f t="shared" si="14"/>
        <v>-4.8214326856088618E-5</v>
      </c>
      <c r="U41" s="15">
        <f t="shared" si="15"/>
        <v>-6.4504449574397625E-5</v>
      </c>
      <c r="V41" s="23">
        <f t="shared" si="16"/>
        <v>6.1824758041113537E-3</v>
      </c>
      <c r="W41" s="15">
        <f t="shared" si="17"/>
        <v>8.2713422493818703E-3</v>
      </c>
      <c r="X41" s="23">
        <f t="shared" si="18"/>
        <v>-4.6985494341483802E-3</v>
      </c>
      <c r="Y41" s="15">
        <f t="shared" si="19"/>
        <v>-6.286043274061362E-3</v>
      </c>
      <c r="Z41" s="16">
        <f t="shared" si="20"/>
        <v>4.8214326855977596E-5</v>
      </c>
      <c r="AA41" s="15">
        <f t="shared" si="21"/>
        <v>6.4504449574137417E-5</v>
      </c>
      <c r="AB41" s="16">
        <f t="shared" si="22"/>
        <v>-2.2703528572141085E-3</v>
      </c>
      <c r="AC41" s="15">
        <f t="shared" si="23"/>
        <v>-3.0374345333293077E-3</v>
      </c>
      <c r="AD41" s="16">
        <f t="shared" si="24"/>
        <v>0</v>
      </c>
      <c r="AE41" s="15" t="str">
        <f t="shared" si="25"/>
        <v>-</v>
      </c>
      <c r="AF41" s="23">
        <f t="shared" si="26"/>
        <v>-8.6607090699075684E-7</v>
      </c>
      <c r="AG41" s="15">
        <f t="shared" si="27"/>
        <v>-1.1586893520600453E-6</v>
      </c>
      <c r="AH41" s="16">
        <f t="shared" si="28"/>
        <v>-1.0812112995589596E-3</v>
      </c>
      <c r="AI41" s="15">
        <f t="shared" si="29"/>
        <v>-1.4465189975518336E-3</v>
      </c>
      <c r="AJ41" s="16">
        <f t="shared" si="30"/>
        <v>1.2575474290359434E-3</v>
      </c>
      <c r="AK41" s="15">
        <f t="shared" si="31"/>
        <v>1.6824336252912455E-3</v>
      </c>
      <c r="AL41" s="16">
        <f t="shared" si="32"/>
        <v>0</v>
      </c>
      <c r="AM41" s="15" t="str">
        <f t="shared" si="33"/>
        <v>-</v>
      </c>
      <c r="AN41" s="23">
        <f t="shared" si="34"/>
        <v>4.0682727084889625E-2</v>
      </c>
      <c r="AO41" s="15">
        <f t="shared" si="35"/>
        <v>5.4215675655488627E-2</v>
      </c>
      <c r="AP41" s="23">
        <f t="shared" si="36"/>
        <v>0.15075570807383532</v>
      </c>
      <c r="AQ41" s="15">
        <f t="shared" si="37"/>
        <v>0.20083973502351313</v>
      </c>
    </row>
    <row r="42" spans="2:43" x14ac:dyDescent="0.25">
      <c r="B42" s="5" t="s">
        <v>26</v>
      </c>
      <c r="D42" s="27"/>
      <c r="E42" s="28"/>
      <c r="F42" s="23"/>
      <c r="G42" s="15"/>
      <c r="H42" s="23"/>
      <c r="I42" s="15"/>
      <c r="J42" s="23"/>
      <c r="K42" s="15"/>
      <c r="L42" s="23"/>
      <c r="M42" s="15"/>
      <c r="N42" s="23"/>
      <c r="O42" s="15"/>
      <c r="P42" s="16"/>
      <c r="Q42" s="15"/>
      <c r="R42" s="16"/>
      <c r="S42" s="15"/>
      <c r="T42" s="23"/>
      <c r="U42" s="15"/>
      <c r="V42" s="23"/>
      <c r="W42" s="15"/>
      <c r="X42" s="23"/>
      <c r="Y42" s="15"/>
      <c r="Z42" s="16"/>
      <c r="AA42" s="15"/>
      <c r="AB42" s="16"/>
      <c r="AC42" s="15"/>
      <c r="AD42" s="16"/>
      <c r="AE42" s="15"/>
      <c r="AF42" s="23"/>
      <c r="AG42" s="15"/>
      <c r="AH42" s="16"/>
      <c r="AI42" s="15"/>
      <c r="AJ42" s="16"/>
      <c r="AK42" s="15"/>
      <c r="AL42" s="16"/>
      <c r="AM42" s="15"/>
      <c r="AN42" s="23"/>
      <c r="AO42" s="15"/>
      <c r="AP42" s="23"/>
      <c r="AQ42" s="15"/>
    </row>
    <row r="43" spans="2:43" x14ac:dyDescent="0.25">
      <c r="B43" s="5" t="s">
        <v>82</v>
      </c>
      <c r="D43" s="27"/>
      <c r="E43" s="28"/>
      <c r="F43" s="23">
        <f>IF(OR(D20=0,D20 = ""),"-",F20-D20)</f>
        <v>0</v>
      </c>
      <c r="G43" s="15" t="str">
        <f>IF(G20-E20=0,"-",G20-E20)</f>
        <v>-</v>
      </c>
      <c r="H43" s="23">
        <f>IF(OR(F20=0,F20 = ""),"-",H20-F20)</f>
        <v>0</v>
      </c>
      <c r="I43" s="15" t="str">
        <f>IF(I20-G20=0,"-",I20-G20)</f>
        <v>-</v>
      </c>
      <c r="J43" s="23">
        <f>IF(OR(H20=0,H20 = ""),"-",J20-H20)</f>
        <v>0</v>
      </c>
      <c r="K43" s="15" t="str">
        <f>IF(K20-I20=0,"-",K20-I20)</f>
        <v>-</v>
      </c>
      <c r="L43" s="23">
        <f>IF(OR(J20=0,J20 = ""),"-",L20-J20)</f>
        <v>0</v>
      </c>
      <c r="M43" s="15" t="str">
        <f>IF(M20-K20=0,"-",M20-K20)</f>
        <v>-</v>
      </c>
      <c r="N43" s="23">
        <f>IF(OR(L20=0,L20 = ""),"-",N20-L20)</f>
        <v>0</v>
      </c>
      <c r="O43" s="15" t="str">
        <f>IF(O20-M20=0,"-",O20-M20)</f>
        <v>-</v>
      </c>
      <c r="P43" s="16">
        <f>IF(OR(N20=0,N20 = ""),"-",P20-N20)</f>
        <v>0</v>
      </c>
      <c r="Q43" s="15" t="str">
        <f>IF(Q20-O20=0,"-",Q20-O20)</f>
        <v>-</v>
      </c>
      <c r="R43" s="16">
        <f>IF(OR(P20=0,P20 = ""),"-",R20-P20)</f>
        <v>0</v>
      </c>
      <c r="S43" s="15" t="str">
        <f>IF(S20-Q20=0,"-",S20-Q20)</f>
        <v>-</v>
      </c>
      <c r="T43" s="23">
        <f>IF(OR(R20=0,R20 = ""),"-",T20-R20)</f>
        <v>0</v>
      </c>
      <c r="U43" s="15" t="str">
        <f>IF(U20-S20=0,"-",U20-S20)</f>
        <v>-</v>
      </c>
      <c r="V43" s="23">
        <f>IF(OR(R20=0,R20 = ""),"-",V20-R20)</f>
        <v>1.2134411947728574E-2</v>
      </c>
      <c r="W43" s="15">
        <f>IF(W20-S20=0,"-",W20-S20)</f>
        <v>3.9000000000000146E-2</v>
      </c>
      <c r="X43" s="23">
        <f>IF(OR(T20=0,T20 = ""),"-",X20-T20)</f>
        <v>7.1561916614810706E-3</v>
      </c>
      <c r="Y43" s="15">
        <f>IF(Y20-U20=0,"-",Y20-U20)</f>
        <v>2.3000000000000353E-2</v>
      </c>
      <c r="Z43" s="16">
        <f>IF(OR(X20=0,X20 = ""),"-",Z20-X20)</f>
        <v>0</v>
      </c>
      <c r="AA43" s="15" t="str">
        <f>IF(AA20-Y20=0,"-",AA20-Y20)</f>
        <v>-</v>
      </c>
      <c r="AB43" s="16">
        <f>IF(OR(Z20=0,Z20 = ""),"-",AB20-Z20)</f>
        <v>8.4007467330428076E-3</v>
      </c>
      <c r="AC43" s="15">
        <f>IF(AC20-AA20=0,"-",AC20-AA20)</f>
        <v>2.6999999999999469E-2</v>
      </c>
      <c r="AD43" s="16">
        <f>IF(OR(AB20=0,AB20 = ""),"-",AD20-AB20)</f>
        <v>0</v>
      </c>
      <c r="AE43" s="15" t="str">
        <f>IF(AE20-AC20=0,"-",AE20-AC20)</f>
        <v>-</v>
      </c>
      <c r="AF43" s="23">
        <f>IF(OR(AD20=0,AD20 = ""),"-",AF20-AD20)</f>
        <v>0</v>
      </c>
      <c r="AG43" s="15" t="str">
        <f>IF(AG20-AE20=0,"-",AG20-AE20)</f>
        <v>-</v>
      </c>
      <c r="AH43" s="16">
        <f>IF(OR(AF20=0,AF20 = ""),"-",AH20-AF20)</f>
        <v>0</v>
      </c>
      <c r="AI43" s="15" t="str">
        <f>IF(AI20-AG20=0,"-",AI20-AG20)</f>
        <v>-</v>
      </c>
      <c r="AJ43" s="16">
        <f>IF(OR(AH20=0,AH20 = ""),"-",AJ20-AH20)</f>
        <v>0</v>
      </c>
      <c r="AK43" s="15" t="str">
        <f>IF(AK20-AI20=0,"-",AK20-AI20)</f>
        <v>-</v>
      </c>
      <c r="AL43" s="16">
        <f>IF(OR(AJ20=0,AJ20 = ""),"-",AL20-AJ20)</f>
        <v>0</v>
      </c>
      <c r="AM43" s="15" t="str">
        <f>IF(AM20-AK20=0,"-",AM20-AK20)</f>
        <v>-</v>
      </c>
      <c r="AN43" s="23">
        <f>IF(OR(AL20=0,AL20 = ""),"-",AN20-AL20)</f>
        <v>1.7734909769757334E-2</v>
      </c>
      <c r="AO43" s="15">
        <f>IF(AO20-AM20=0,"-",AO20-AM20)</f>
        <v>5.7000000000000384E-2</v>
      </c>
      <c r="AP43" s="23">
        <f>IF(OR(AN20=0,AN20 = ""),"-",AP20-AN20)</f>
        <v>6.0049782202862501E-2</v>
      </c>
      <c r="AQ43" s="15">
        <f>IF(AQ20-AO20=0,"-",AQ20-AO20)</f>
        <v>0.19300000000000006</v>
      </c>
    </row>
    <row r="44" spans="2:43" x14ac:dyDescent="0.25">
      <c r="B44" s="5" t="s">
        <v>83</v>
      </c>
      <c r="D44" s="27"/>
      <c r="E44" s="28"/>
      <c r="F44" s="23">
        <f t="shared" ref="F44:F46" si="38">IF(OR(D21=0,D21 = ""),"-",F21-D21)</f>
        <v>0</v>
      </c>
      <c r="G44" s="15" t="str">
        <f t="shared" ref="G44:G46" si="39">IF(G21-E21=0,"-",G21-E21)</f>
        <v>-</v>
      </c>
      <c r="H44" s="23">
        <f t="shared" ref="H44:H46" si="40">IF(OR(F21=0,F21 = ""),"-",H21-F21)</f>
        <v>0</v>
      </c>
      <c r="I44" s="15" t="str">
        <f t="shared" ref="I44:I46" si="41">IF(I21-G21=0,"-",I21-G21)</f>
        <v>-</v>
      </c>
      <c r="J44" s="23">
        <f t="shared" ref="J44:J46" si="42">IF(OR(H21=0,H21 = ""),"-",J21-H21)</f>
        <v>0</v>
      </c>
      <c r="K44" s="15" t="str">
        <f t="shared" ref="K44:K46" si="43">IF(K21-I21=0,"-",K21-I21)</f>
        <v>-</v>
      </c>
      <c r="L44" s="23">
        <f t="shared" ref="L44:L46" si="44">IF(OR(J21=0,J21 = ""),"-",L21-J21)</f>
        <v>0</v>
      </c>
      <c r="M44" s="15" t="str">
        <f t="shared" ref="M44:M46" si="45">IF(M21-K21=0,"-",M21-K21)</f>
        <v>-</v>
      </c>
      <c r="N44" s="23">
        <f t="shared" ref="N44:N46" si="46">IF(OR(L21=0,L21 = ""),"-",N21-L21)</f>
        <v>0</v>
      </c>
      <c r="O44" s="15" t="str">
        <f t="shared" ref="O44:O46" si="47">IF(O21-M21=0,"-",O21-M21)</f>
        <v>-</v>
      </c>
      <c r="P44" s="16">
        <f t="shared" ref="P44:P46" si="48">IF(OR(N21=0,N21 = ""),"-",P21-N21)</f>
        <v>0</v>
      </c>
      <c r="Q44" s="15" t="str">
        <f t="shared" ref="Q44:Q46" si="49">IF(Q21-O21=0,"-",Q21-O21)</f>
        <v>-</v>
      </c>
      <c r="R44" s="16">
        <f t="shared" ref="R44:R46" si="50">IF(OR(P21=0,P21 = ""),"-",R21-P21)</f>
        <v>0</v>
      </c>
      <c r="S44" s="15" t="str">
        <f t="shared" ref="S44:S46" si="51">IF(S21-Q21=0,"-",S21-Q21)</f>
        <v>-</v>
      </c>
      <c r="T44" s="23">
        <f t="shared" ref="T44:T46" si="52">IF(OR(R21=0,R21 = ""),"-",T21-R21)</f>
        <v>0</v>
      </c>
      <c r="U44" s="15" t="str">
        <f t="shared" ref="U44:U46" si="53">IF(U21-S21=0,"-",U21-S21)</f>
        <v>-</v>
      </c>
      <c r="V44" s="23">
        <f t="shared" ref="V44:V46" si="54">IF(OR(R21=0,R21 = ""),"-",V21-R21)</f>
        <v>1.9912881144990791E-2</v>
      </c>
      <c r="W44" s="15">
        <f t="shared" ref="W44:W46" si="55">IF(W21-S21=0,"-",W21-S21)</f>
        <v>6.4000000000000376E-2</v>
      </c>
      <c r="X44" s="23">
        <f t="shared" ref="X44:X46" si="56">IF(OR(T21=0,T21 = ""),"-",X21-T21)</f>
        <v>1.2445550715619147E-2</v>
      </c>
      <c r="Y44" s="15">
        <f t="shared" ref="Y44:Y46" si="57">IF(Y21-U21=0,"-",Y21-U21)</f>
        <v>3.9999999999999786E-2</v>
      </c>
      <c r="Z44" s="16">
        <f t="shared" ref="Z44:Z46" si="58">IF(OR(X21=0,X21 = ""),"-",Z21-X21)</f>
        <v>0</v>
      </c>
      <c r="AA44" s="15" t="str">
        <f t="shared" ref="AA44:AA46" si="59">IF(AA21-Y21=0,"-",AA21-Y21)</f>
        <v>-</v>
      </c>
      <c r="AB44" s="16">
        <f t="shared" ref="AB44:AB46" si="60">IF(OR(Z21=0,Z21 = ""),"-",AB21-Z21)</f>
        <v>4.9782202862478364E-3</v>
      </c>
      <c r="AC44" s="15">
        <f t="shared" ref="AC44:AC46" si="61">IF(AC21-AA21=0,"-",AC21-AA21)</f>
        <v>1.6000000000000708E-2</v>
      </c>
      <c r="AD44" s="16">
        <f t="shared" ref="AD44:AD46" si="62">IF(OR(AB21=0,AB21 = ""),"-",AD21-AB21)</f>
        <v>0</v>
      </c>
      <c r="AE44" s="15" t="str">
        <f t="shared" ref="AE44:AE46" si="63">IF(AE21-AC21=0,"-",AE21-AC21)</f>
        <v>-</v>
      </c>
      <c r="AF44" s="23">
        <f t="shared" ref="AF44:AF46" si="64">IF(OR(AD21=0,AD21 = ""),"-",AF21-AD21)</f>
        <v>0</v>
      </c>
      <c r="AG44" s="15" t="str">
        <f t="shared" ref="AG44:AG46" si="65">IF(AG21-AE21=0,"-",AG21-AE21)</f>
        <v>-</v>
      </c>
      <c r="AH44" s="16">
        <f t="shared" ref="AH44:AH46" si="66">IF(OR(AF21=0,AF21 = ""),"-",AH21-AF21)</f>
        <v>-3.1113876789046202E-4</v>
      </c>
      <c r="AI44" s="15">
        <f t="shared" ref="AI44:AI46" si="67">IF(AI21-AG21=0,"-",AI21-AG21)</f>
        <v>-9.9999999999997313E-4</v>
      </c>
      <c r="AJ44" s="16">
        <f t="shared" ref="AJ44:AJ46" si="68">IF(OR(AH21=0,AH21 = ""),"-",AJ21-AH21)</f>
        <v>-1.2445550715620701E-3</v>
      </c>
      <c r="AK44" s="15">
        <f t="shared" ref="AK44:AK46" si="69">IF(AK21-AI21=0,"-",AK21-AI21)</f>
        <v>-4.0000000000004199E-3</v>
      </c>
      <c r="AL44" s="16">
        <f t="shared" ref="AL44:AL46" si="70">IF(OR(AJ21=0,AJ21 = ""),"-",AL21-AJ21)</f>
        <v>0</v>
      </c>
      <c r="AM44" s="15" t="str">
        <f t="shared" ref="AM44:AM46" si="71">IF(AM21-AK21=0,"-",AM21-AK21)</f>
        <v>-</v>
      </c>
      <c r="AN44" s="23">
        <f t="shared" ref="AN44:AN46" si="72">IF(OR(AL21=0,AL21 = ""),"-",AN21-AL21)</f>
        <v>2.7691350342252674E-2</v>
      </c>
      <c r="AO44" s="15">
        <f t="shared" ref="AO44:AO46" si="73">IF(AO21-AM21=0,"-",AO21-AM21)</f>
        <v>8.8999999999999913E-2</v>
      </c>
      <c r="AP44" s="23">
        <f t="shared" ref="AP44:AP46" si="74">IF(OR(AN21=0,AN21 = ""),"-",AP21-AN21)</f>
        <v>0.11418792781580589</v>
      </c>
      <c r="AQ44" s="15">
        <f t="shared" ref="AQ44:AQ46" si="75">IF(AQ21-AO21=0,"-",AQ21-AO21)</f>
        <v>0.36699999999999999</v>
      </c>
    </row>
    <row r="45" spans="2:43" x14ac:dyDescent="0.25">
      <c r="B45" s="5" t="s">
        <v>84</v>
      </c>
      <c r="D45" s="27"/>
      <c r="E45" s="28"/>
      <c r="F45" s="23">
        <f t="shared" si="38"/>
        <v>0</v>
      </c>
      <c r="G45" s="15" t="str">
        <f t="shared" si="39"/>
        <v>-</v>
      </c>
      <c r="H45" s="23">
        <f t="shared" si="40"/>
        <v>0</v>
      </c>
      <c r="I45" s="15" t="str">
        <f t="shared" si="41"/>
        <v>-</v>
      </c>
      <c r="J45" s="23">
        <f t="shared" si="42"/>
        <v>0</v>
      </c>
      <c r="K45" s="15" t="str">
        <f t="shared" si="43"/>
        <v>-</v>
      </c>
      <c r="L45" s="23">
        <f t="shared" si="44"/>
        <v>0</v>
      </c>
      <c r="M45" s="15" t="str">
        <f t="shared" si="45"/>
        <v>-</v>
      </c>
      <c r="N45" s="23">
        <f t="shared" si="46"/>
        <v>0</v>
      </c>
      <c r="O45" s="15" t="str">
        <f t="shared" si="47"/>
        <v>-</v>
      </c>
      <c r="P45" s="16">
        <f t="shared" si="48"/>
        <v>0</v>
      </c>
      <c r="Q45" s="15" t="str">
        <f t="shared" si="49"/>
        <v>-</v>
      </c>
      <c r="R45" s="16">
        <f t="shared" si="50"/>
        <v>0</v>
      </c>
      <c r="S45" s="15" t="str">
        <f t="shared" si="51"/>
        <v>-</v>
      </c>
      <c r="T45" s="23">
        <f t="shared" si="52"/>
        <v>0</v>
      </c>
      <c r="U45" s="15" t="str">
        <f t="shared" si="53"/>
        <v>-</v>
      </c>
      <c r="V45" s="23">
        <f t="shared" si="54"/>
        <v>3.5780958307404687E-2</v>
      </c>
      <c r="W45" s="15">
        <f t="shared" si="55"/>
        <v>0.11499999999999844</v>
      </c>
      <c r="X45" s="23">
        <f t="shared" si="56"/>
        <v>2.30242688238953E-2</v>
      </c>
      <c r="Y45" s="15">
        <f t="shared" si="57"/>
        <v>7.3999999999999844E-2</v>
      </c>
      <c r="Z45" s="16">
        <f t="shared" si="58"/>
        <v>3.1113876789046202E-4</v>
      </c>
      <c r="AA45" s="15">
        <f t="shared" si="59"/>
        <v>9.9999999999944578E-4</v>
      </c>
      <c r="AB45" s="16">
        <f t="shared" si="60"/>
        <v>-3.1113876789046202E-4</v>
      </c>
      <c r="AC45" s="15">
        <f t="shared" si="61"/>
        <v>-9.9999999999944578E-4</v>
      </c>
      <c r="AD45" s="16">
        <f t="shared" si="62"/>
        <v>0</v>
      </c>
      <c r="AE45" s="15" t="str">
        <f t="shared" si="63"/>
        <v>-</v>
      </c>
      <c r="AF45" s="23">
        <f t="shared" si="64"/>
        <v>-3.1113876789068406E-4</v>
      </c>
      <c r="AG45" s="15">
        <f t="shared" si="65"/>
        <v>-1.0000000000010001E-3</v>
      </c>
      <c r="AH45" s="16">
        <f t="shared" si="66"/>
        <v>-3.1113876789023998E-4</v>
      </c>
      <c r="AI45" s="15">
        <f t="shared" si="67"/>
        <v>-9.9999999999944578E-4</v>
      </c>
      <c r="AJ45" s="16">
        <f t="shared" si="68"/>
        <v>-3.1113876789068406E-4</v>
      </c>
      <c r="AK45" s="15">
        <f t="shared" si="69"/>
        <v>-1.000000000000778E-3</v>
      </c>
      <c r="AL45" s="16">
        <f t="shared" si="70"/>
        <v>0</v>
      </c>
      <c r="AM45" s="15" t="str">
        <f t="shared" si="71"/>
        <v>-</v>
      </c>
      <c r="AN45" s="23">
        <f t="shared" si="72"/>
        <v>4.7915370255133816E-2</v>
      </c>
      <c r="AO45" s="15">
        <f t="shared" si="73"/>
        <v>0.15400000000000058</v>
      </c>
      <c r="AP45" s="23">
        <f t="shared" si="74"/>
        <v>0.21935283136278771</v>
      </c>
      <c r="AQ45" s="15">
        <f t="shared" si="75"/>
        <v>0.70499999999999963</v>
      </c>
    </row>
    <row r="46" spans="2:43" x14ac:dyDescent="0.25">
      <c r="B46" s="5" t="s">
        <v>85</v>
      </c>
      <c r="D46" s="27"/>
      <c r="E46" s="28"/>
      <c r="F46" s="23" t="str">
        <f t="shared" si="38"/>
        <v>-</v>
      </c>
      <c r="G46" s="15" t="str">
        <f t="shared" si="39"/>
        <v>-</v>
      </c>
      <c r="H46" s="23" t="str">
        <f t="shared" si="40"/>
        <v>-</v>
      </c>
      <c r="I46" s="15" t="str">
        <f t="shared" si="41"/>
        <v>-</v>
      </c>
      <c r="J46" s="23" t="str">
        <f t="shared" si="42"/>
        <v>-</v>
      </c>
      <c r="K46" s="15" t="str">
        <f t="shared" si="43"/>
        <v>-</v>
      </c>
      <c r="L46" s="23" t="str">
        <f t="shared" si="44"/>
        <v>-</v>
      </c>
      <c r="M46" s="15" t="str">
        <f t="shared" si="45"/>
        <v>-</v>
      </c>
      <c r="N46" s="23" t="str">
        <f t="shared" si="46"/>
        <v>-</v>
      </c>
      <c r="O46" s="15" t="str">
        <f t="shared" si="47"/>
        <v>-</v>
      </c>
      <c r="P46" s="16" t="str">
        <f t="shared" si="48"/>
        <v>-</v>
      </c>
      <c r="Q46" s="15" t="str">
        <f t="shared" si="49"/>
        <v>-</v>
      </c>
      <c r="R46" s="16" t="str">
        <f t="shared" si="50"/>
        <v>-</v>
      </c>
      <c r="S46" s="15" t="str">
        <f t="shared" si="51"/>
        <v>-</v>
      </c>
      <c r="T46" s="23" t="str">
        <f t="shared" si="52"/>
        <v>-</v>
      </c>
      <c r="U46" s="15" t="str">
        <f t="shared" si="53"/>
        <v>-</v>
      </c>
      <c r="V46" s="23" t="str">
        <f t="shared" si="54"/>
        <v>-</v>
      </c>
      <c r="W46" s="15" t="str">
        <f t="shared" si="55"/>
        <v>-</v>
      </c>
      <c r="X46" s="23" t="str">
        <f t="shared" si="56"/>
        <v>-</v>
      </c>
      <c r="Y46" s="15" t="str">
        <f t="shared" si="57"/>
        <v>-</v>
      </c>
      <c r="Z46" s="16" t="str">
        <f t="shared" si="58"/>
        <v>-</v>
      </c>
      <c r="AA46" s="15" t="str">
        <f t="shared" si="59"/>
        <v>-</v>
      </c>
      <c r="AB46" s="16" t="str">
        <f t="shared" si="60"/>
        <v>-</v>
      </c>
      <c r="AC46" s="15" t="str">
        <f t="shared" si="61"/>
        <v>-</v>
      </c>
      <c r="AD46" s="16" t="str">
        <f t="shared" si="62"/>
        <v>-</v>
      </c>
      <c r="AE46" s="15" t="str">
        <f t="shared" si="63"/>
        <v>-</v>
      </c>
      <c r="AF46" s="23" t="str">
        <f t="shared" si="64"/>
        <v>-</v>
      </c>
      <c r="AG46" s="15" t="str">
        <f t="shared" si="65"/>
        <v>-</v>
      </c>
      <c r="AH46" s="16" t="str">
        <f t="shared" si="66"/>
        <v>-</v>
      </c>
      <c r="AI46" s="15" t="str">
        <f t="shared" si="67"/>
        <v>-</v>
      </c>
      <c r="AJ46" s="16" t="str">
        <f t="shared" si="68"/>
        <v>-</v>
      </c>
      <c r="AK46" s="15" t="str">
        <f t="shared" si="69"/>
        <v>-</v>
      </c>
      <c r="AL46" s="16" t="str">
        <f t="shared" si="70"/>
        <v>-</v>
      </c>
      <c r="AM46" s="15" t="str">
        <f t="shared" si="71"/>
        <v>-</v>
      </c>
      <c r="AN46" s="23" t="str">
        <f t="shared" si="72"/>
        <v>-</v>
      </c>
      <c r="AO46" s="15" t="str">
        <f t="shared" si="73"/>
        <v>-</v>
      </c>
      <c r="AP46" s="23" t="str">
        <f t="shared" si="74"/>
        <v>-</v>
      </c>
      <c r="AQ46" s="15" t="str">
        <f t="shared" si="75"/>
        <v>-</v>
      </c>
    </row>
    <row r="47" spans="2:43" ht="16.5" thickBot="1" x14ac:dyDescent="0.3">
      <c r="B47" s="5" t="s">
        <v>27</v>
      </c>
      <c r="D47" s="29"/>
      <c r="E47" s="30"/>
      <c r="F47" s="24" t="str">
        <f>IF(OR(D24=0,D24 = ""),"-",F24-D24)</f>
        <v>-</v>
      </c>
      <c r="G47" s="17" t="str">
        <f>IF(G24-E24=0,"-",G24-E24)</f>
        <v>-</v>
      </c>
      <c r="H47" s="24" t="str">
        <f>IF(OR(F24=0,F24 = ""),"-",H24-F24)</f>
        <v>-</v>
      </c>
      <c r="I47" s="17" t="str">
        <f>IF(I24-G24=0,"-",I24-G24)</f>
        <v>-</v>
      </c>
      <c r="J47" s="24" t="str">
        <f>IF(OR(H24=0,H24 = ""),"-",J24-H24)</f>
        <v>-</v>
      </c>
      <c r="K47" s="17" t="str">
        <f>IF(K24-I24=0,"-",K24-I24)</f>
        <v>-</v>
      </c>
      <c r="L47" s="24" t="str">
        <f>IF(OR(J24=0,J24 = ""),"-",L24-J24)</f>
        <v>-</v>
      </c>
      <c r="M47" s="17" t="str">
        <f>IF(M24-K24=0,"-",M24-K24)</f>
        <v>-</v>
      </c>
      <c r="N47" s="24" t="str">
        <f t="shared" ref="N47" si="76">IF(OR(L24=0,L24 = ""),"-",N24-L24)</f>
        <v>-</v>
      </c>
      <c r="O47" s="17" t="str">
        <f t="shared" ref="O47" si="77">IF(O24-M24=0,"-",O24-M24)</f>
        <v>-</v>
      </c>
      <c r="P47" s="18" t="str">
        <f t="shared" ref="P47" si="78">IF(OR(N24=0,N24 = ""),"-",P24-N24)</f>
        <v>-</v>
      </c>
      <c r="Q47" s="17" t="str">
        <f t="shared" ref="Q47" si="79">IF(Q24-O24=0,"-",Q24-O24)</f>
        <v>-</v>
      </c>
      <c r="R47" s="18" t="str">
        <f t="shared" ref="R47" si="80">IF(OR(P24=0,P24 = ""),"-",R24-P24)</f>
        <v>-</v>
      </c>
      <c r="S47" s="17">
        <f t="shared" ref="S47" si="81">IF(S24-Q24=0,"-",S24-Q24)</f>
        <v>1.7510196569986091E-4</v>
      </c>
      <c r="T47" s="24">
        <f t="shared" ref="T47" si="82">IF(OR(R24=0,R24 = ""),"-",T24-R24)</f>
        <v>-9.2009539002124718E-5</v>
      </c>
      <c r="U47" s="17">
        <f t="shared" ref="U47" si="83">IF(U24-S24=0,"-",U24-S24)</f>
        <v>-2.6911353991558909E-4</v>
      </c>
      <c r="V47" s="24">
        <f t="shared" ref="V47" si="84">IF(OR(R24=0,R24 = ""),"-",V24-R24)</f>
        <v>2.0787856663338822E-2</v>
      </c>
      <c r="W47" s="17">
        <f t="shared" ref="W47" si="85">IF(W24-S24=0,"-",W24-S24)</f>
        <v>6.0801235987007554E-2</v>
      </c>
      <c r="X47" s="24">
        <f t="shared" ref="X47" si="86">IF(OR(T24=0,T24 = ""),"-",X24-T24)</f>
        <v>1.3179289519993032E-2</v>
      </c>
      <c r="Y47" s="17">
        <f t="shared" ref="Y47" si="87">IF(Y24-U24=0,"-",Y24-U24)</f>
        <v>3.854736470544308E-2</v>
      </c>
      <c r="Z47" s="18">
        <f t="shared" ref="Z47" si="88">IF(OR(X24=0,X24 = ""),"-",Z24-X24)</f>
        <v>3.2142424372993972E-5</v>
      </c>
      <c r="AA47" s="17">
        <f t="shared" ref="AA47" si="89">IF(AA24-Y24=0,"-",AA24-Y24)</f>
        <v>9.4011574216068539E-5</v>
      </c>
      <c r="AB47" s="18">
        <f t="shared" ref="AB47" si="90">IF(OR(Z24=0,Z24 = ""),"-",AB24-Z24)</f>
        <v>5.9151328418989291E-3</v>
      </c>
      <c r="AC47" s="17">
        <f t="shared" ref="AC47" si="91">IF(AC24-AA24=0,"-",AC24-AA24)</f>
        <v>1.7300840276095734E-2</v>
      </c>
      <c r="AD47" s="18">
        <f t="shared" ref="AD47" si="92">IF(OR(AB24=0,AB24 = ""),"-",AD24-AB24)</f>
        <v>0</v>
      </c>
      <c r="AE47" s="17" t="str">
        <f t="shared" ref="AE47" si="93">IF(AE24-AC24=0,"-",AE24-AC24)</f>
        <v>-</v>
      </c>
      <c r="AF47" s="24">
        <f t="shared" ref="AF47" si="94">IF(OR(AD24=0,AD24 = ""),"-",AF24-AD24)</f>
        <v>-2.606031893159777E-4</v>
      </c>
      <c r="AG47" s="17">
        <f t="shared" ref="AG47" si="95">IF(AG24-AE24=0,"-",AG24-AE24)</f>
        <v>-7.6222365148964633E-4</v>
      </c>
      <c r="AH47" s="18">
        <f t="shared" ref="AH47" si="96">IF(OR(AF24=0,AF24 = ""),"-",AH24-AF24)</f>
        <v>-1.3928383894934449E-4</v>
      </c>
      <c r="AI47" s="17">
        <f t="shared" ref="AI47" si="97">IF(AI24-AG24=0,"-",AI24-AG24)</f>
        <v>-4.0738348826849236E-4</v>
      </c>
      <c r="AJ47" s="18">
        <f t="shared" ref="AJ47" si="98">IF(OR(AH24=0,AH24 = ""),"-",AJ24-AH24)</f>
        <v>-1.1461344545979912E-3</v>
      </c>
      <c r="AK47" s="17">
        <f t="shared" ref="AK47" si="99">IF(AK24-AI24=0,"-",AK24-AI24)</f>
        <v>-3.3522643808558683E-3</v>
      </c>
      <c r="AL47" s="18">
        <f t="shared" ref="AL47" si="100">IF(OR(AJ24=0,AJ24 = ""),"-",AL24-AJ24)</f>
        <v>0</v>
      </c>
      <c r="AM47" s="17" t="str">
        <f t="shared" ref="AM47" si="101">IF(AM24-AK24=0,"-",AM24-AK24)</f>
        <v>-</v>
      </c>
      <c r="AN47" s="24">
        <f t="shared" ref="AN47" si="102">IF(OR(AL24=0,AL24 = ""),"-",AN24-AL24)</f>
        <v>2.9085240689503244E-2</v>
      </c>
      <c r="AO47" s="17">
        <f t="shared" ref="AO47" si="103">IF(AO24-AM24=0,"-",AO24-AM24)</f>
        <v>8.5069789134161036E-2</v>
      </c>
      <c r="AP47" s="24">
        <f t="shared" ref="AP47" si="104">IF(OR(AN24=0,AN24 = ""),"-",AP24-AN24)</f>
        <v>0.11798412573151107</v>
      </c>
      <c r="AQ47" s="17">
        <f t="shared" ref="AQ47" si="105">IF(AQ24-AO24=0,"-",AQ24-AO24)</f>
        <v>0.34508515175465915</v>
      </c>
    </row>
    <row r="49" spans="2:52" x14ac:dyDescent="0.25">
      <c r="D49" s="19">
        <f>MAX(D30:D47)</f>
        <v>0</v>
      </c>
      <c r="F49" s="19">
        <f>MAX(F30:F47)</f>
        <v>0</v>
      </c>
      <c r="H49" s="19">
        <f>MAX(H30:H47)</f>
        <v>0</v>
      </c>
      <c r="J49" s="19">
        <f>MAX(J30:J47)</f>
        <v>0</v>
      </c>
      <c r="L49" s="19">
        <f>MAX(L30:L47)</f>
        <v>0</v>
      </c>
      <c r="N49" s="19">
        <f>MAX(N30:N47)</f>
        <v>0</v>
      </c>
      <c r="P49" s="19">
        <f>MAX(P30:P47)</f>
        <v>0</v>
      </c>
      <c r="R49" s="19">
        <f>MAX(R30:R47)</f>
        <v>1.4550905147503457E-4</v>
      </c>
      <c r="T49" s="19">
        <f>MAX(T30:T47)</f>
        <v>0</v>
      </c>
      <c r="V49" s="19">
        <f>MAX(V30:V47)</f>
        <v>4.9053777881817195E-2</v>
      </c>
      <c r="X49" s="19">
        <f>MAX(X30:X47)</f>
        <v>3.6709146402380544E-2</v>
      </c>
      <c r="Z49" s="19">
        <f>MAX(Z30:Z47)</f>
        <v>3.1113876789046202E-4</v>
      </c>
      <c r="AB49" s="19">
        <f>MAX(AB30:AB47)</f>
        <v>1.3215859030837107E-2</v>
      </c>
      <c r="AD49" s="19">
        <f>MAX(AD30:AD47)</f>
        <v>0</v>
      </c>
      <c r="AF49" s="19">
        <f>MAX(AF30:AF47)</f>
        <v>2.7807014711236366E-3</v>
      </c>
      <c r="AH49" s="19">
        <f>MAX(AH30:AH47)</f>
        <v>4.2918454935624295E-3</v>
      </c>
      <c r="AJ49" s="19">
        <f>MAX(AJ30:AJ47)</f>
        <v>1.6766263983268859E-3</v>
      </c>
      <c r="AL49" s="19">
        <f>MAX(AL30:AL47)</f>
        <v>0</v>
      </c>
      <c r="AN49" s="19">
        <f>MAX(AN30:AN47)</f>
        <v>5.5585195080783079E-2</v>
      </c>
      <c r="AP49" s="19">
        <f>MAX(AP30:AP47)</f>
        <v>0.21935283136278771</v>
      </c>
    </row>
    <row r="50" spans="2:52" ht="219" customHeight="1" x14ac:dyDescent="0.25">
      <c r="B50" s="20" t="s">
        <v>29</v>
      </c>
      <c r="C50" s="21"/>
      <c r="D50" s="74"/>
      <c r="E50" s="75"/>
      <c r="F50" s="66" t="s">
        <v>87</v>
      </c>
      <c r="G50" s="67"/>
      <c r="H50" s="66" t="s">
        <v>30</v>
      </c>
      <c r="I50" s="67"/>
      <c r="J50" s="66" t="s">
        <v>30</v>
      </c>
      <c r="K50" s="67"/>
      <c r="L50" s="66" t="s">
        <v>30</v>
      </c>
      <c r="M50" s="67"/>
      <c r="N50" s="66" t="s">
        <v>30</v>
      </c>
      <c r="O50" s="67"/>
      <c r="P50" s="66" t="s">
        <v>30</v>
      </c>
      <c r="Q50" s="67"/>
      <c r="R50" s="66" t="s">
        <v>88</v>
      </c>
      <c r="S50" s="67"/>
      <c r="T50" s="66" t="s">
        <v>89</v>
      </c>
      <c r="U50" s="67"/>
      <c r="V50" s="66" t="s">
        <v>90</v>
      </c>
      <c r="W50" s="67"/>
      <c r="X50" s="66" t="s">
        <v>90</v>
      </c>
      <c r="Y50" s="67"/>
      <c r="Z50" s="66" t="s">
        <v>91</v>
      </c>
      <c r="AA50" s="67"/>
      <c r="AB50" s="66" t="s">
        <v>88</v>
      </c>
      <c r="AC50" s="67"/>
      <c r="AD50" s="66" t="s">
        <v>30</v>
      </c>
      <c r="AE50" s="67"/>
      <c r="AF50" s="66" t="s">
        <v>90</v>
      </c>
      <c r="AG50" s="67"/>
      <c r="AH50" s="66" t="s">
        <v>92</v>
      </c>
      <c r="AI50" s="67"/>
      <c r="AJ50" s="66" t="s">
        <v>93</v>
      </c>
      <c r="AK50" s="67"/>
      <c r="AL50" s="66" t="s">
        <v>94</v>
      </c>
      <c r="AM50" s="67"/>
      <c r="AN50" s="66" t="s">
        <v>31</v>
      </c>
      <c r="AO50" s="67"/>
      <c r="AP50" s="68" t="s">
        <v>95</v>
      </c>
      <c r="AQ50" s="69"/>
      <c r="AR50" s="70"/>
      <c r="AS50" s="71"/>
    </row>
    <row r="52" spans="2:52" x14ac:dyDescent="0.25">
      <c r="B52" s="1" t="str">
        <f>B30</f>
        <v>Domestic Unrestricted</v>
      </c>
      <c r="D52" s="1" t="str">
        <f>IF(OR(D7="-",D7&lt;0.02),"",D$27&amp;",")</f>
        <v/>
      </c>
      <c r="E52" s="1" t="str">
        <f>IF(OR(D7="-",D7&gt;-0.02),"",D$27&amp;",")</f>
        <v/>
      </c>
      <c r="F52" s="1" t="str">
        <f>IF(OR(F30="-",F30&lt;0.02),"",F$27&amp;",")</f>
        <v/>
      </c>
      <c r="G52" s="1" t="str">
        <f>IF(OR(F30="-",F30&gt;-0.02),"",F$27&amp;",")</f>
        <v/>
      </c>
      <c r="H52" s="1" t="str">
        <f>IF(OR(H30="-",H30&lt;0.02),"",H$27&amp;",")</f>
        <v/>
      </c>
      <c r="I52" s="1" t="str">
        <f>IF(OR(H30="-",H30&gt;-0.02),"",H$27&amp;",")</f>
        <v/>
      </c>
      <c r="J52" s="1" t="str">
        <f>IF(OR(J30="-",J30&lt;0.02),"",J$27&amp;",")</f>
        <v/>
      </c>
      <c r="K52" s="1" t="str">
        <f>IF(OR(J30="-",J30&gt;-0.02),"",J$27&amp;",")</f>
        <v/>
      </c>
      <c r="L52" s="1" t="str">
        <f>IF(OR(L30="-",L30&lt;0.02),"",L$27&amp;",")</f>
        <v/>
      </c>
      <c r="M52" s="1" t="str">
        <f>IF(OR(L30="-",L30&gt;-0.02),"",L$27&amp;",")</f>
        <v/>
      </c>
      <c r="N52" s="1" t="str">
        <f>IF(OR(N30="-",N30&lt;0.02),"",N$27&amp;",")</f>
        <v/>
      </c>
      <c r="O52" s="1" t="str">
        <f>IF(OR(N30="-",N30&gt;-0.02),"",N$27&amp;",")</f>
        <v/>
      </c>
      <c r="P52" s="1" t="str">
        <f>IF(OR(P30="-",P30&lt;0.02),"",P$27&amp;",")</f>
        <v/>
      </c>
      <c r="Q52" s="1" t="str">
        <f>IF(OR(P30="-",P30&gt;-0.02),"",P$27&amp;",")</f>
        <v/>
      </c>
      <c r="R52" s="1" t="str">
        <f>IF(OR(R30="-",R30&lt;0.02),"",R$27&amp;",")</f>
        <v/>
      </c>
      <c r="S52" s="1" t="str">
        <f>IF(OR(R30="-",R30&gt;-0.02),"",R$27&amp;",")</f>
        <v/>
      </c>
      <c r="T52" s="1" t="str">
        <f>IF(OR(T30="-",T30&lt;0.02),"",T$27&amp;",")</f>
        <v/>
      </c>
      <c r="U52" s="1" t="str">
        <f>IF(OR(T30="-",T30&gt;-0.02),"",T$27&amp;",")</f>
        <v/>
      </c>
      <c r="V52" s="1" t="str">
        <f>IF(OR(V30="-",V30&lt;0.02),"",V$27&amp;",")</f>
        <v/>
      </c>
      <c r="W52" s="1" t="str">
        <f>IF(OR(V30="-",V30&gt;-0.02),"",V$27&amp;",")</f>
        <v/>
      </c>
      <c r="X52" s="1" t="str">
        <f>IF(OR(X30="-",X30&lt;0.02),"",X$27&amp;",")</f>
        <v>Table 1041: load characteristics (Coincidence Factor),</v>
      </c>
      <c r="Y52" s="1" t="str">
        <f>IF(OR(X30="-",X30&gt;-0.02),"",X$27&amp;",")</f>
        <v/>
      </c>
      <c r="Z52" s="1" t="str">
        <f>IF(OR(Z30="-",Z30&lt;0.02),"",Z$27&amp;",")</f>
        <v/>
      </c>
      <c r="AA52" s="1" t="str">
        <f>IF(OR(Z30="-",Z30&gt;-0.02),"",Z$27&amp;",")</f>
        <v/>
      </c>
      <c r="AB52" s="1" t="str">
        <f>IF(OR(AB30="-",AB30&lt;0.02),"",AB$27&amp;",")</f>
        <v/>
      </c>
      <c r="AC52" s="1" t="str">
        <f>IF(OR(AB30="-",AB30&gt;-0.02),"",AB$27&amp;",")</f>
        <v/>
      </c>
      <c r="AD52" s="1" t="str">
        <f>IF(OR(AD30="-",AD30&lt;0.02),"",AD$27&amp;",")</f>
        <v/>
      </c>
      <c r="AE52" s="1" t="str">
        <f>IF(OR(AD30="-",AD30&gt;-0.02),"",AD$27&amp;",")</f>
        <v/>
      </c>
      <c r="AF52" s="1" t="str">
        <f>IF(OR(AF30="-",AF30&lt;0.02),"",AF$27&amp;",")</f>
        <v/>
      </c>
      <c r="AG52" s="1" t="str">
        <f>IF(OR(AF30="-",AF30&gt;-0.02),"",AF$27&amp;",")</f>
        <v/>
      </c>
      <c r="AH52" s="1" t="str">
        <f>IF(OR(AH30="-",AH30&lt;0.02),"",AH$27&amp;",")</f>
        <v/>
      </c>
      <c r="AI52" s="1" t="str">
        <f>IF(OR(AH30="-",AH30&gt;-0.02),"",AH$27&amp;",")</f>
        <v/>
      </c>
      <c r="AJ52" s="1" t="str">
        <f>IF(OR(AJ30="-",AJ30&lt;0.02),"",AJ$27&amp;",")</f>
        <v/>
      </c>
      <c r="AK52" s="1" t="str">
        <f>IF(OR(AJ30="-",AJ30&gt;-0.02),"",AJ$27&amp;",")</f>
        <v/>
      </c>
      <c r="AL52" s="1" t="str">
        <f>IF(OR(AL30="-",AL30&lt;0.02),"",AL$27&amp;",")</f>
        <v/>
      </c>
      <c r="AM52" s="1" t="str">
        <f>IF(OR(AL30="-",AL30&gt;-0.02),"",AL$27&amp;",")</f>
        <v/>
      </c>
      <c r="AN52" s="1" t="str">
        <f>IF(OR(AN30="-",AN30&lt;0.02),"",AN$27&amp;",")</f>
        <v>Table 1053: volumes and mpans etc forecast,</v>
      </c>
      <c r="AO52" s="1" t="str">
        <f>IF(OR(AN30="-",AN30&gt;-0.02),"",AN$27&amp;",")</f>
        <v/>
      </c>
      <c r="AP52" s="1" t="str">
        <f>IF(OR(AP30="-",AP30&lt;0.02),"",AP$27&amp;",")</f>
        <v>Table 1076: allowed revenue,</v>
      </c>
      <c r="AQ52" s="1" t="str">
        <f>IF(OR(AP30="-",AP30&gt;-0.02),"",AP$27&amp;",")</f>
        <v/>
      </c>
      <c r="AU52" s="1" t="str">
        <f>D52&amp;F52&amp;H52&amp;J52&amp;L52&amp;N52&amp;P52&amp;R52&amp;T52&amp;V52&amp;X52&amp;Z52&amp;AB52&amp;AD52&amp;AF52&amp;AH52&amp;AJ52&amp;AL52&amp;AN52&amp;AP52</f>
        <v>Table 1041: load characteristics (Coincidence Factor),Table 1053: volumes and mpans etc forecast,Table 1076: allowed revenue,</v>
      </c>
      <c r="AV52" s="1" t="str">
        <f>E52&amp;G52&amp;I52&amp;K52&amp;M52&amp;O52&amp;Q52&amp;S52&amp;U52&amp;W52&amp;Y52&amp;AA52&amp;AC52&amp;AE52&amp;AG52&amp;AI52&amp;AK52&amp;AM52&amp;AO52&amp;AQ52</f>
        <v/>
      </c>
      <c r="AW52" s="1" t="str">
        <f>IF(AU52="","No factors contributing to greater than 2% upward change.",AY52)</f>
        <v>Gone up mainly due to Table 1041: load characteristics (Coincidence Factor),Table 1053: volumes and mpans etc forecast,Table 1076: allowed revenue,</v>
      </c>
      <c r="AX52" s="1" t="str">
        <f>IF(AV52="","No factors contributing to greater than 2% downward change.",AZ52)</f>
        <v>No factors contributing to greater than 2% downward change.</v>
      </c>
      <c r="AY52" s="1" t="str">
        <f>"Gone up mainly due to "&amp;AU52</f>
        <v>Gone up mainly due to Table 1041: load characteristics (Coincidence Factor),Table 1053: volumes and mpans etc forecast,Table 1076: allowed revenue,</v>
      </c>
      <c r="AZ52" s="1" t="str">
        <f>"Gone down mainly due to "&amp;AV52</f>
        <v xml:space="preserve">Gone down mainly due to </v>
      </c>
    </row>
    <row r="53" spans="2:52" x14ac:dyDescent="0.25">
      <c r="B53" s="1" t="str">
        <f t="shared" ref="B53:B69" si="106">B31</f>
        <v>Domestic Two Rate</v>
      </c>
      <c r="D53" s="1" t="str">
        <f t="shared" ref="D53:D69" si="107">IF(OR(D8="-",D8&lt;0.02),"",D$27&amp;",")</f>
        <v/>
      </c>
      <c r="E53" s="1" t="str">
        <f t="shared" ref="E53:E69" si="108">IF(OR(D8="-",D8&gt;-0.02),"",D$27&amp;",")</f>
        <v/>
      </c>
      <c r="F53" s="1" t="str">
        <f t="shared" ref="F53:F69" si="109">IF(OR(F31="-",F31&lt;0.02),"",F$27&amp;",")</f>
        <v/>
      </c>
      <c r="G53" s="1" t="str">
        <f t="shared" ref="G53:G69" si="110">IF(OR(F31="-",F31&gt;-0.02),"",F$27&amp;",")</f>
        <v/>
      </c>
      <c r="H53" s="1" t="str">
        <f t="shared" ref="H53:H69" si="111">IF(OR(H31="-",H31&lt;0.02),"",H$27&amp;",")</f>
        <v/>
      </c>
      <c r="I53" s="1" t="str">
        <f t="shared" ref="I53:I69" si="112">IF(OR(H31="-",H31&gt;-0.02),"",H$27&amp;",")</f>
        <v/>
      </c>
      <c r="J53" s="1" t="str">
        <f t="shared" ref="J53:J69" si="113">IF(OR(J31="-",J31&lt;0.02),"",J$27&amp;",")</f>
        <v/>
      </c>
      <c r="K53" s="1" t="str">
        <f t="shared" ref="K53:K69" si="114">IF(OR(J31="-",J31&gt;-0.02),"",J$27&amp;",")</f>
        <v/>
      </c>
      <c r="L53" s="1" t="str">
        <f t="shared" ref="L53:L69" si="115">IF(OR(L31="-",L31&lt;0.02),"",L$27&amp;",")</f>
        <v/>
      </c>
      <c r="M53" s="1" t="str">
        <f t="shared" ref="M53:M69" si="116">IF(OR(L31="-",L31&gt;-0.02),"",L$27&amp;",")</f>
        <v/>
      </c>
      <c r="N53" s="1" t="str">
        <f t="shared" ref="N53:N69" si="117">IF(OR(N31="-",N31&lt;0.02),"",N$27&amp;",")</f>
        <v/>
      </c>
      <c r="O53" s="1" t="str">
        <f t="shared" ref="O53:O69" si="118">IF(OR(N31="-",N31&gt;-0.02),"",N$27&amp;",")</f>
        <v/>
      </c>
      <c r="P53" s="1" t="str">
        <f t="shared" ref="P53:P69" si="119">IF(OR(P31="-",P31&lt;0.02),"",P$27&amp;",")</f>
        <v/>
      </c>
      <c r="Q53" s="1" t="str">
        <f t="shared" ref="Q53:Q69" si="120">IF(OR(P31="-",P31&gt;-0.02),"",P$27&amp;",")</f>
        <v/>
      </c>
      <c r="R53" s="1" t="str">
        <f t="shared" ref="R53:R69" si="121">IF(OR(R31="-",R31&lt;0.02),"",R$27&amp;",")</f>
        <v/>
      </c>
      <c r="S53" s="1" t="str">
        <f t="shared" ref="S53:S69" si="122">IF(OR(R31="-",R31&gt;-0.02),"",R$27&amp;",")</f>
        <v/>
      </c>
      <c r="T53" s="1" t="str">
        <f t="shared" ref="T53:T69" si="123">IF(OR(T31="-",T31&lt;0.02),"",T$27&amp;",")</f>
        <v/>
      </c>
      <c r="U53" s="1" t="str">
        <f t="shared" ref="U53:U69" si="124">IF(OR(T31="-",T31&gt;-0.02),"",T$27&amp;",")</f>
        <v/>
      </c>
      <c r="V53" s="1" t="str">
        <f t="shared" ref="V53:V69" si="125">IF(OR(V31="-",V31&lt;0.02),"",V$27&amp;",")</f>
        <v/>
      </c>
      <c r="W53" s="1" t="str">
        <f t="shared" ref="W53:W69" si="126">IF(OR(V31="-",V31&gt;-0.02),"",V$27&amp;",")</f>
        <v/>
      </c>
      <c r="X53" s="1" t="str">
        <f t="shared" ref="X53:X69" si="127">IF(OR(X31="-",X31&lt;0.02),"",X$27&amp;",")</f>
        <v>Table 1041: load characteristics (Coincidence Factor),</v>
      </c>
      <c r="Y53" s="1" t="str">
        <f t="shared" ref="Y53:Y69" si="128">IF(OR(X31="-",X31&gt;-0.02),"",X$27&amp;",")</f>
        <v/>
      </c>
      <c r="Z53" s="1" t="str">
        <f t="shared" ref="Z53:Z69" si="129">IF(OR(Z31="-",Z31&lt;0.02),"",Z$27&amp;",")</f>
        <v/>
      </c>
      <c r="AA53" s="1" t="str">
        <f t="shared" ref="AA53:AA69" si="130">IF(OR(Z31="-",Z31&gt;-0.02),"",Z$27&amp;",")</f>
        <v/>
      </c>
      <c r="AB53" s="1" t="str">
        <f t="shared" ref="AB53:AB69" si="131">IF(OR(AB31="-",AB31&lt;0.02),"",AB$27&amp;",")</f>
        <v/>
      </c>
      <c r="AC53" s="1" t="str">
        <f t="shared" ref="AC53:AC69" si="132">IF(OR(AB31="-",AB31&gt;-0.02),"",AB$27&amp;",")</f>
        <v/>
      </c>
      <c r="AD53" s="1" t="str">
        <f t="shared" ref="AD53:AD69" si="133">IF(OR(AD31="-",AD31&lt;0.02),"",AD$27&amp;",")</f>
        <v/>
      </c>
      <c r="AE53" s="1" t="str">
        <f t="shared" ref="AE53:AE69" si="134">IF(OR(AD31="-",AD31&gt;-0.02),"",AD$27&amp;",")</f>
        <v/>
      </c>
      <c r="AF53" s="1" t="str">
        <f t="shared" ref="AF53:AF69" si="135">IF(OR(AF31="-",AF31&lt;0.02),"",AF$27&amp;",")</f>
        <v/>
      </c>
      <c r="AG53" s="1" t="str">
        <f t="shared" ref="AG53:AG69" si="136">IF(OR(AF31="-",AF31&gt;-0.02),"",AF$27&amp;",")</f>
        <v/>
      </c>
      <c r="AH53" s="1" t="str">
        <f t="shared" ref="AH53:AH69" si="137">IF(OR(AH31="-",AH31&lt;0.02),"",AH$27&amp;",")</f>
        <v/>
      </c>
      <c r="AI53" s="1" t="str">
        <f t="shared" ref="AI53:AI69" si="138">IF(OR(AH31="-",AH31&gt;-0.02),"",AH$27&amp;",")</f>
        <v/>
      </c>
      <c r="AJ53" s="1" t="str">
        <f t="shared" ref="AJ53:AJ69" si="139">IF(OR(AJ31="-",AJ31&lt;0.02),"",AJ$27&amp;",")</f>
        <v/>
      </c>
      <c r="AK53" s="1" t="str">
        <f t="shared" ref="AK53:AK69" si="140">IF(OR(AJ31="-",AJ31&gt;-0.02),"",AJ$27&amp;",")</f>
        <v/>
      </c>
      <c r="AL53" s="1" t="str">
        <f t="shared" ref="AL53:AL69" si="141">IF(OR(AL31="-",AL31&lt;0.02),"",AL$27&amp;",")</f>
        <v/>
      </c>
      <c r="AM53" s="1" t="str">
        <f t="shared" ref="AM53:AM69" si="142">IF(OR(AL31="-",AL31&gt;-0.02),"",AL$27&amp;",")</f>
        <v/>
      </c>
      <c r="AN53" s="1" t="str">
        <f t="shared" ref="AN53:AN69" si="143">IF(OR(AN31="-",AN31&lt;0.02),"",AN$27&amp;",")</f>
        <v/>
      </c>
      <c r="AO53" s="1" t="str">
        <f t="shared" ref="AO53:AO69" si="144">IF(OR(AN31="-",AN31&gt;-0.02),"",AN$27&amp;",")</f>
        <v/>
      </c>
      <c r="AP53" s="1" t="str">
        <f t="shared" ref="AP53:AP69" si="145">IF(OR(AP31="-",AP31&lt;0.02),"",AP$27&amp;",")</f>
        <v>Table 1076: allowed revenue,</v>
      </c>
      <c r="AQ53" s="1" t="str">
        <f t="shared" ref="AQ53:AQ69" si="146">IF(OR(AP31="-",AP31&gt;-0.02),"",AP$27&amp;",")</f>
        <v/>
      </c>
      <c r="AU53" s="1" t="str">
        <f t="shared" ref="AU53:AU69" si="147">D53&amp;F53&amp;H53&amp;J53&amp;L53&amp;N53&amp;P53&amp;R53&amp;T53&amp;V53&amp;X53&amp;Z53&amp;AB53&amp;AD53&amp;AF53&amp;AH53&amp;AJ53&amp;AL53&amp;AN53&amp;AP53</f>
        <v>Table 1041: load characteristics (Coincidence Factor),Table 1076: allowed revenue,</v>
      </c>
      <c r="AV53" s="1" t="str">
        <f t="shared" ref="AV53:AV69" si="148">E53&amp;G53&amp;I53&amp;K53&amp;M53&amp;O53&amp;Q53&amp;S53&amp;U53&amp;W53&amp;Y53&amp;AA53&amp;AC53&amp;AE53&amp;AG53&amp;AI53&amp;AK53&amp;AM53&amp;AO53&amp;AQ53</f>
        <v/>
      </c>
      <c r="AW53" s="1" t="str">
        <f t="shared" ref="AW53:AW69" si="149">IF(AU53="","No factors contributing to greater than 2% upward change.",AY53)</f>
        <v>Gone up mainly due to Table 1041: load characteristics (Coincidence Factor),Table 1076: allowed revenue,</v>
      </c>
      <c r="AX53" s="1" t="str">
        <f t="shared" ref="AX53:AX69" si="150">IF(AV53="","No factors contributing to greater than 2% downward change.",AZ53)</f>
        <v>No factors contributing to greater than 2% downward change.</v>
      </c>
      <c r="AY53" s="1" t="str">
        <f t="shared" ref="AY53:AY69" si="151">"Gone up mainly due to "&amp;AU53</f>
        <v>Gone up mainly due to Table 1041: load characteristics (Coincidence Factor),Table 1076: allowed revenue,</v>
      </c>
      <c r="AZ53" s="1" t="str">
        <f t="shared" ref="AZ53:AZ69" si="152">"Gone down mainly due to "&amp;AV53</f>
        <v xml:space="preserve">Gone down mainly due to </v>
      </c>
    </row>
    <row r="54" spans="2:52" x14ac:dyDescent="0.25">
      <c r="B54" s="1" t="str">
        <f t="shared" si="106"/>
        <v>Domestic Off Peak (related MPAN)</v>
      </c>
      <c r="D54" s="1" t="str">
        <f t="shared" si="107"/>
        <v/>
      </c>
      <c r="E54" s="1" t="str">
        <f t="shared" si="108"/>
        <v/>
      </c>
      <c r="F54" s="1" t="str">
        <f t="shared" si="109"/>
        <v/>
      </c>
      <c r="G54" s="1" t="str">
        <f t="shared" si="110"/>
        <v/>
      </c>
      <c r="H54" s="1" t="str">
        <f t="shared" si="111"/>
        <v/>
      </c>
      <c r="I54" s="1" t="str">
        <f t="shared" si="112"/>
        <v/>
      </c>
      <c r="J54" s="1" t="str">
        <f t="shared" si="113"/>
        <v/>
      </c>
      <c r="K54" s="1" t="str">
        <f t="shared" si="114"/>
        <v/>
      </c>
      <c r="L54" s="1" t="str">
        <f t="shared" si="115"/>
        <v/>
      </c>
      <c r="M54" s="1" t="str">
        <f t="shared" si="116"/>
        <v/>
      </c>
      <c r="N54" s="1" t="str">
        <f t="shared" si="117"/>
        <v/>
      </c>
      <c r="O54" s="1" t="str">
        <f t="shared" si="118"/>
        <v/>
      </c>
      <c r="P54" s="1" t="str">
        <f t="shared" si="119"/>
        <v/>
      </c>
      <c r="Q54" s="1" t="str">
        <f t="shared" si="120"/>
        <v/>
      </c>
      <c r="R54" s="1" t="str">
        <f t="shared" si="121"/>
        <v/>
      </c>
      <c r="S54" s="1" t="str">
        <f t="shared" si="122"/>
        <v/>
      </c>
      <c r="T54" s="1" t="str">
        <f t="shared" si="123"/>
        <v/>
      </c>
      <c r="U54" s="1" t="str">
        <f t="shared" si="124"/>
        <v/>
      </c>
      <c r="V54" s="1" t="str">
        <f t="shared" si="125"/>
        <v/>
      </c>
      <c r="W54" s="1" t="str">
        <f t="shared" si="126"/>
        <v/>
      </c>
      <c r="X54" s="1" t="str">
        <f t="shared" si="127"/>
        <v/>
      </c>
      <c r="Y54" s="1" t="str">
        <f t="shared" si="128"/>
        <v/>
      </c>
      <c r="Z54" s="1" t="str">
        <f t="shared" si="129"/>
        <v/>
      </c>
      <c r="AA54" s="1" t="str">
        <f t="shared" si="130"/>
        <v/>
      </c>
      <c r="AB54" s="1" t="str">
        <f t="shared" si="131"/>
        <v/>
      </c>
      <c r="AC54" s="1" t="str">
        <f t="shared" si="132"/>
        <v/>
      </c>
      <c r="AD54" s="1" t="str">
        <f t="shared" si="133"/>
        <v/>
      </c>
      <c r="AE54" s="1" t="str">
        <f t="shared" si="134"/>
        <v/>
      </c>
      <c r="AF54" s="1" t="str">
        <f t="shared" si="135"/>
        <v/>
      </c>
      <c r="AG54" s="1" t="str">
        <f t="shared" si="136"/>
        <v>Table 1061/1062: TPR data,</v>
      </c>
      <c r="AH54" s="1" t="str">
        <f t="shared" si="137"/>
        <v/>
      </c>
      <c r="AI54" s="1" t="str">
        <f t="shared" si="138"/>
        <v/>
      </c>
      <c r="AJ54" s="1" t="str">
        <f t="shared" si="139"/>
        <v/>
      </c>
      <c r="AK54" s="1" t="str">
        <f t="shared" si="140"/>
        <v/>
      </c>
      <c r="AL54" s="1" t="str">
        <f t="shared" si="141"/>
        <v/>
      </c>
      <c r="AM54" s="1" t="str">
        <f t="shared" si="142"/>
        <v/>
      </c>
      <c r="AN54" s="1" t="str">
        <f t="shared" si="143"/>
        <v/>
      </c>
      <c r="AO54" s="1" t="str">
        <f t="shared" si="144"/>
        <v/>
      </c>
      <c r="AP54" s="1" t="str">
        <f t="shared" si="145"/>
        <v>Table 1076: allowed revenue,</v>
      </c>
      <c r="AQ54" s="1" t="str">
        <f t="shared" si="146"/>
        <v/>
      </c>
      <c r="AU54" s="1" t="str">
        <f t="shared" si="147"/>
        <v>Table 1076: allowed revenue,</v>
      </c>
      <c r="AV54" s="1" t="str">
        <f t="shared" si="148"/>
        <v>Table 1061/1062: TPR data,</v>
      </c>
      <c r="AW54" s="1" t="str">
        <f t="shared" si="149"/>
        <v>Gone up mainly due to Table 1076: allowed revenue,</v>
      </c>
      <c r="AX54" s="1" t="str">
        <f t="shared" si="150"/>
        <v>Gone down mainly due to Table 1061/1062: TPR data,</v>
      </c>
      <c r="AY54" s="1" t="str">
        <f t="shared" si="151"/>
        <v>Gone up mainly due to Table 1076: allowed revenue,</v>
      </c>
      <c r="AZ54" s="1" t="str">
        <f t="shared" si="152"/>
        <v>Gone down mainly due to Table 1061/1062: TPR data,</v>
      </c>
    </row>
    <row r="55" spans="2:52" x14ac:dyDescent="0.25">
      <c r="B55" s="1" t="str">
        <f t="shared" si="106"/>
        <v>Small Non Domestic Unrestricted</v>
      </c>
      <c r="D55" s="1" t="str">
        <f t="shared" si="107"/>
        <v/>
      </c>
      <c r="E55" s="1" t="str">
        <f t="shared" si="108"/>
        <v/>
      </c>
      <c r="F55" s="1" t="str">
        <f t="shared" si="109"/>
        <v/>
      </c>
      <c r="G55" s="1" t="str">
        <f t="shared" si="110"/>
        <v/>
      </c>
      <c r="H55" s="1" t="str">
        <f t="shared" si="111"/>
        <v/>
      </c>
      <c r="I55" s="1" t="str">
        <f t="shared" si="112"/>
        <v/>
      </c>
      <c r="J55" s="1" t="str">
        <f t="shared" si="113"/>
        <v/>
      </c>
      <c r="K55" s="1" t="str">
        <f t="shared" si="114"/>
        <v/>
      </c>
      <c r="L55" s="1" t="str">
        <f t="shared" si="115"/>
        <v/>
      </c>
      <c r="M55" s="1" t="str">
        <f t="shared" si="116"/>
        <v/>
      </c>
      <c r="N55" s="1" t="str">
        <f t="shared" si="117"/>
        <v/>
      </c>
      <c r="O55" s="1" t="str">
        <f t="shared" si="118"/>
        <v/>
      </c>
      <c r="P55" s="1" t="str">
        <f t="shared" si="119"/>
        <v/>
      </c>
      <c r="Q55" s="1" t="str">
        <f t="shared" si="120"/>
        <v/>
      </c>
      <c r="R55" s="1" t="str">
        <f t="shared" si="121"/>
        <v/>
      </c>
      <c r="S55" s="1" t="str">
        <f t="shared" si="122"/>
        <v/>
      </c>
      <c r="T55" s="1" t="str">
        <f t="shared" si="123"/>
        <v/>
      </c>
      <c r="U55" s="1" t="str">
        <f t="shared" si="124"/>
        <v/>
      </c>
      <c r="V55" s="1" t="str">
        <f t="shared" si="125"/>
        <v/>
      </c>
      <c r="W55" s="1" t="str">
        <f t="shared" si="126"/>
        <v>Table 1041: load characteristics (Load Factor),</v>
      </c>
      <c r="X55" s="1" t="str">
        <f t="shared" si="127"/>
        <v/>
      </c>
      <c r="Y55" s="1" t="str">
        <f t="shared" si="128"/>
        <v>Table 1041: load characteristics (Coincidence Factor),</v>
      </c>
      <c r="Z55" s="1" t="str">
        <f t="shared" si="129"/>
        <v/>
      </c>
      <c r="AA55" s="1" t="str">
        <f t="shared" si="130"/>
        <v/>
      </c>
      <c r="AB55" s="1" t="str">
        <f t="shared" si="131"/>
        <v/>
      </c>
      <c r="AC55" s="1" t="str">
        <f t="shared" si="132"/>
        <v/>
      </c>
      <c r="AD55" s="1" t="str">
        <f t="shared" si="133"/>
        <v/>
      </c>
      <c r="AE55" s="1" t="str">
        <f t="shared" si="134"/>
        <v/>
      </c>
      <c r="AF55" s="1" t="str">
        <f t="shared" si="135"/>
        <v/>
      </c>
      <c r="AG55" s="1" t="str">
        <f t="shared" si="136"/>
        <v/>
      </c>
      <c r="AH55" s="1" t="str">
        <f t="shared" si="137"/>
        <v/>
      </c>
      <c r="AI55" s="1" t="str">
        <f t="shared" si="138"/>
        <v/>
      </c>
      <c r="AJ55" s="1" t="str">
        <f t="shared" si="139"/>
        <v/>
      </c>
      <c r="AK55" s="1" t="str">
        <f t="shared" si="140"/>
        <v/>
      </c>
      <c r="AL55" s="1" t="str">
        <f t="shared" si="141"/>
        <v/>
      </c>
      <c r="AM55" s="1" t="str">
        <f t="shared" si="142"/>
        <v/>
      </c>
      <c r="AN55" s="1" t="str">
        <f t="shared" si="143"/>
        <v>Table 1053: volumes and mpans etc forecast,</v>
      </c>
      <c r="AO55" s="1" t="str">
        <f t="shared" si="144"/>
        <v/>
      </c>
      <c r="AP55" s="1" t="str">
        <f t="shared" si="145"/>
        <v>Table 1076: allowed revenue,</v>
      </c>
      <c r="AQ55" s="1" t="str">
        <f t="shared" si="146"/>
        <v/>
      </c>
      <c r="AU55" s="1" t="str">
        <f t="shared" si="147"/>
        <v>Table 1053: volumes and mpans etc forecast,Table 1076: allowed revenue,</v>
      </c>
      <c r="AV55" s="1" t="str">
        <f t="shared" si="148"/>
        <v>Table 1041: load characteristics (Load Factor),Table 1041: load characteristics (Coincidence Factor),</v>
      </c>
      <c r="AW55" s="1" t="str">
        <f t="shared" si="149"/>
        <v>Gone up mainly due to Table 1053: volumes and mpans etc forecast,Table 1076: allowed revenue,</v>
      </c>
      <c r="AX55" s="1" t="str">
        <f t="shared" si="150"/>
        <v>Gone down mainly due to Table 1041: load characteristics (Load Factor),Table 1041: load characteristics (Coincidence Factor),</v>
      </c>
      <c r="AY55" s="1" t="str">
        <f t="shared" si="151"/>
        <v>Gone up mainly due to Table 1053: volumes and mpans etc forecast,Table 1076: allowed revenue,</v>
      </c>
      <c r="AZ55" s="1" t="str">
        <f t="shared" si="152"/>
        <v>Gone down mainly due to Table 1041: load characteristics (Load Factor),Table 1041: load characteristics (Coincidence Factor),</v>
      </c>
    </row>
    <row r="56" spans="2:52" x14ac:dyDescent="0.25">
      <c r="B56" s="1" t="str">
        <f t="shared" si="106"/>
        <v>Small Non Domestic Two Rate</v>
      </c>
      <c r="D56" s="1" t="str">
        <f t="shared" si="107"/>
        <v/>
      </c>
      <c r="E56" s="1" t="str">
        <f t="shared" si="108"/>
        <v/>
      </c>
      <c r="F56" s="1" t="str">
        <f t="shared" si="109"/>
        <v/>
      </c>
      <c r="G56" s="1" t="str">
        <f t="shared" si="110"/>
        <v/>
      </c>
      <c r="H56" s="1" t="str">
        <f t="shared" si="111"/>
        <v/>
      </c>
      <c r="I56" s="1" t="str">
        <f t="shared" si="112"/>
        <v/>
      </c>
      <c r="J56" s="1" t="str">
        <f t="shared" si="113"/>
        <v/>
      </c>
      <c r="K56" s="1" t="str">
        <f t="shared" si="114"/>
        <v/>
      </c>
      <c r="L56" s="1" t="str">
        <f t="shared" si="115"/>
        <v/>
      </c>
      <c r="M56" s="1" t="str">
        <f t="shared" si="116"/>
        <v/>
      </c>
      <c r="N56" s="1" t="str">
        <f t="shared" si="117"/>
        <v/>
      </c>
      <c r="O56" s="1" t="str">
        <f t="shared" si="118"/>
        <v/>
      </c>
      <c r="P56" s="1" t="str">
        <f t="shared" si="119"/>
        <v/>
      </c>
      <c r="Q56" s="1" t="str">
        <f t="shared" si="120"/>
        <v/>
      </c>
      <c r="R56" s="1" t="str">
        <f t="shared" si="121"/>
        <v/>
      </c>
      <c r="S56" s="1" t="str">
        <f t="shared" si="122"/>
        <v/>
      </c>
      <c r="T56" s="1" t="str">
        <f t="shared" si="123"/>
        <v/>
      </c>
      <c r="U56" s="1" t="str">
        <f t="shared" si="124"/>
        <v/>
      </c>
      <c r="V56" s="1" t="str">
        <f t="shared" si="125"/>
        <v/>
      </c>
      <c r="W56" s="1" t="str">
        <f t="shared" si="126"/>
        <v/>
      </c>
      <c r="X56" s="1" t="str">
        <f t="shared" si="127"/>
        <v/>
      </c>
      <c r="Y56" s="1" t="str">
        <f t="shared" si="128"/>
        <v>Table 1041: load characteristics (Coincidence Factor),</v>
      </c>
      <c r="Z56" s="1" t="str">
        <f t="shared" si="129"/>
        <v/>
      </c>
      <c r="AA56" s="1" t="str">
        <f t="shared" si="130"/>
        <v/>
      </c>
      <c r="AB56" s="1" t="str">
        <f t="shared" si="131"/>
        <v/>
      </c>
      <c r="AC56" s="1" t="str">
        <f t="shared" si="132"/>
        <v/>
      </c>
      <c r="AD56" s="1" t="str">
        <f t="shared" si="133"/>
        <v/>
      </c>
      <c r="AE56" s="1" t="str">
        <f t="shared" si="134"/>
        <v/>
      </c>
      <c r="AF56" s="1" t="str">
        <f t="shared" si="135"/>
        <v/>
      </c>
      <c r="AG56" s="1" t="str">
        <f t="shared" si="136"/>
        <v/>
      </c>
      <c r="AH56" s="1" t="str">
        <f t="shared" si="137"/>
        <v/>
      </c>
      <c r="AI56" s="1" t="str">
        <f t="shared" si="138"/>
        <v/>
      </c>
      <c r="AJ56" s="1" t="str">
        <f t="shared" si="139"/>
        <v/>
      </c>
      <c r="AK56" s="1" t="str">
        <f t="shared" si="140"/>
        <v/>
      </c>
      <c r="AL56" s="1" t="str">
        <f t="shared" si="141"/>
        <v/>
      </c>
      <c r="AM56" s="1" t="str">
        <f t="shared" si="142"/>
        <v/>
      </c>
      <c r="AN56" s="1" t="str">
        <f t="shared" si="143"/>
        <v/>
      </c>
      <c r="AO56" s="1" t="str">
        <f t="shared" si="144"/>
        <v/>
      </c>
      <c r="AP56" s="1" t="str">
        <f t="shared" si="145"/>
        <v>Table 1076: allowed revenue,</v>
      </c>
      <c r="AQ56" s="1" t="str">
        <f t="shared" si="146"/>
        <v/>
      </c>
      <c r="AU56" s="1" t="str">
        <f t="shared" si="147"/>
        <v>Table 1076: allowed revenue,</v>
      </c>
      <c r="AV56" s="1" t="str">
        <f t="shared" si="148"/>
        <v>Table 1041: load characteristics (Coincidence Factor),</v>
      </c>
      <c r="AW56" s="1" t="str">
        <f t="shared" si="149"/>
        <v>Gone up mainly due to Table 1076: allowed revenue,</v>
      </c>
      <c r="AX56" s="1" t="str">
        <f t="shared" si="150"/>
        <v>Gone down mainly due to Table 1041: load characteristics (Coincidence Factor),</v>
      </c>
      <c r="AY56" s="1" t="str">
        <f t="shared" si="151"/>
        <v>Gone up mainly due to Table 1076: allowed revenue,</v>
      </c>
      <c r="AZ56" s="1" t="str">
        <f t="shared" si="152"/>
        <v>Gone down mainly due to Table 1041: load characteristics (Coincidence Factor),</v>
      </c>
    </row>
    <row r="57" spans="2:52" x14ac:dyDescent="0.25">
      <c r="B57" s="1" t="str">
        <f t="shared" si="106"/>
        <v>Small Non Domestic Off Peak (related MPAN)</v>
      </c>
      <c r="D57" s="1" t="str">
        <f t="shared" si="107"/>
        <v/>
      </c>
      <c r="E57" s="1" t="str">
        <f t="shared" si="108"/>
        <v/>
      </c>
      <c r="F57" s="1" t="str">
        <f t="shared" si="109"/>
        <v/>
      </c>
      <c r="G57" s="1" t="str">
        <f t="shared" si="110"/>
        <v/>
      </c>
      <c r="H57" s="1" t="str">
        <f t="shared" si="111"/>
        <v/>
      </c>
      <c r="I57" s="1" t="str">
        <f t="shared" si="112"/>
        <v/>
      </c>
      <c r="J57" s="1" t="str">
        <f t="shared" si="113"/>
        <v/>
      </c>
      <c r="K57" s="1" t="str">
        <f t="shared" si="114"/>
        <v/>
      </c>
      <c r="L57" s="1" t="str">
        <f t="shared" si="115"/>
        <v/>
      </c>
      <c r="M57" s="1" t="str">
        <f t="shared" si="116"/>
        <v/>
      </c>
      <c r="N57" s="1" t="str">
        <f t="shared" si="117"/>
        <v/>
      </c>
      <c r="O57" s="1" t="str">
        <f t="shared" si="118"/>
        <v/>
      </c>
      <c r="P57" s="1" t="str">
        <f t="shared" si="119"/>
        <v/>
      </c>
      <c r="Q57" s="1" t="str">
        <f t="shared" si="120"/>
        <v/>
      </c>
      <c r="R57" s="1" t="str">
        <f t="shared" si="121"/>
        <v/>
      </c>
      <c r="S57" s="1" t="str">
        <f t="shared" si="122"/>
        <v/>
      </c>
      <c r="T57" s="1" t="str">
        <f t="shared" si="123"/>
        <v/>
      </c>
      <c r="U57" s="1" t="str">
        <f t="shared" si="124"/>
        <v/>
      </c>
      <c r="V57" s="1" t="str">
        <f t="shared" si="125"/>
        <v/>
      </c>
      <c r="W57" s="1" t="str">
        <f t="shared" si="126"/>
        <v/>
      </c>
      <c r="X57" s="1" t="str">
        <f t="shared" si="127"/>
        <v/>
      </c>
      <c r="Y57" s="1" t="str">
        <f t="shared" si="128"/>
        <v/>
      </c>
      <c r="Z57" s="1" t="str">
        <f t="shared" si="129"/>
        <v/>
      </c>
      <c r="AA57" s="1" t="str">
        <f t="shared" si="130"/>
        <v/>
      </c>
      <c r="AB57" s="1" t="str">
        <f t="shared" si="131"/>
        <v/>
      </c>
      <c r="AC57" s="1" t="str">
        <f t="shared" si="132"/>
        <v/>
      </c>
      <c r="AD57" s="1" t="str">
        <f t="shared" si="133"/>
        <v/>
      </c>
      <c r="AE57" s="1" t="str">
        <f t="shared" si="134"/>
        <v/>
      </c>
      <c r="AF57" s="1" t="str">
        <f t="shared" si="135"/>
        <v/>
      </c>
      <c r="AG57" s="1" t="str">
        <f t="shared" si="136"/>
        <v>Table 1061/1062: TPR data,</v>
      </c>
      <c r="AH57" s="1" t="str">
        <f t="shared" si="137"/>
        <v/>
      </c>
      <c r="AI57" s="1" t="str">
        <f t="shared" si="138"/>
        <v/>
      </c>
      <c r="AJ57" s="1" t="str">
        <f t="shared" si="139"/>
        <v/>
      </c>
      <c r="AK57" s="1" t="str">
        <f t="shared" si="140"/>
        <v/>
      </c>
      <c r="AL57" s="1" t="str">
        <f t="shared" si="141"/>
        <v/>
      </c>
      <c r="AM57" s="1" t="str">
        <f t="shared" si="142"/>
        <v/>
      </c>
      <c r="AN57" s="1" t="str">
        <f t="shared" si="143"/>
        <v/>
      </c>
      <c r="AO57" s="1" t="str">
        <f t="shared" si="144"/>
        <v/>
      </c>
      <c r="AP57" s="1" t="str">
        <f t="shared" si="145"/>
        <v>Table 1076: allowed revenue,</v>
      </c>
      <c r="AQ57" s="1" t="str">
        <f t="shared" si="146"/>
        <v/>
      </c>
      <c r="AU57" s="1" t="str">
        <f t="shared" si="147"/>
        <v>Table 1076: allowed revenue,</v>
      </c>
      <c r="AV57" s="1" t="str">
        <f t="shared" si="148"/>
        <v>Table 1061/1062: TPR data,</v>
      </c>
      <c r="AW57" s="1" t="str">
        <f t="shared" si="149"/>
        <v>Gone up mainly due to Table 1076: allowed revenue,</v>
      </c>
      <c r="AX57" s="1" t="str">
        <f t="shared" si="150"/>
        <v>Gone down mainly due to Table 1061/1062: TPR data,</v>
      </c>
      <c r="AY57" s="1" t="str">
        <f t="shared" si="151"/>
        <v>Gone up mainly due to Table 1076: allowed revenue,</v>
      </c>
      <c r="AZ57" s="1" t="str">
        <f t="shared" si="152"/>
        <v>Gone down mainly due to Table 1061/1062: TPR data,</v>
      </c>
    </row>
    <row r="58" spans="2:52" x14ac:dyDescent="0.25">
      <c r="B58" s="1" t="str">
        <f t="shared" si="106"/>
        <v>LV Medium Non-Domestic</v>
      </c>
      <c r="D58" s="1" t="str">
        <f t="shared" si="107"/>
        <v/>
      </c>
      <c r="E58" s="1" t="str">
        <f t="shared" si="108"/>
        <v/>
      </c>
      <c r="F58" s="1" t="str">
        <f t="shared" si="109"/>
        <v/>
      </c>
      <c r="G58" s="1" t="str">
        <f t="shared" si="110"/>
        <v/>
      </c>
      <c r="H58" s="1" t="str">
        <f t="shared" si="111"/>
        <v/>
      </c>
      <c r="I58" s="1" t="str">
        <f t="shared" si="112"/>
        <v/>
      </c>
      <c r="J58" s="1" t="str">
        <f t="shared" si="113"/>
        <v/>
      </c>
      <c r="K58" s="1" t="str">
        <f t="shared" si="114"/>
        <v/>
      </c>
      <c r="L58" s="1" t="str">
        <f t="shared" si="115"/>
        <v/>
      </c>
      <c r="M58" s="1" t="str">
        <f t="shared" si="116"/>
        <v/>
      </c>
      <c r="N58" s="1" t="str">
        <f t="shared" si="117"/>
        <v/>
      </c>
      <c r="O58" s="1" t="str">
        <f t="shared" si="118"/>
        <v/>
      </c>
      <c r="P58" s="1" t="str">
        <f t="shared" si="119"/>
        <v/>
      </c>
      <c r="Q58" s="1" t="str">
        <f t="shared" si="120"/>
        <v/>
      </c>
      <c r="R58" s="1" t="str">
        <f t="shared" si="121"/>
        <v/>
      </c>
      <c r="S58" s="1" t="str">
        <f t="shared" si="122"/>
        <v/>
      </c>
      <c r="T58" s="1" t="str">
        <f t="shared" si="123"/>
        <v/>
      </c>
      <c r="U58" s="1" t="str">
        <f t="shared" si="124"/>
        <v/>
      </c>
      <c r="V58" s="1" t="str">
        <f t="shared" si="125"/>
        <v/>
      </c>
      <c r="W58" s="1" t="str">
        <f t="shared" si="126"/>
        <v/>
      </c>
      <c r="X58" s="1" t="str">
        <f t="shared" si="127"/>
        <v/>
      </c>
      <c r="Y58" s="1" t="str">
        <f t="shared" si="128"/>
        <v>Table 1041: load characteristics (Coincidence Factor),</v>
      </c>
      <c r="Z58" s="1" t="str">
        <f t="shared" si="129"/>
        <v/>
      </c>
      <c r="AA58" s="1" t="str">
        <f t="shared" si="130"/>
        <v/>
      </c>
      <c r="AB58" s="1" t="str">
        <f t="shared" si="131"/>
        <v/>
      </c>
      <c r="AC58" s="1" t="str">
        <f t="shared" si="132"/>
        <v/>
      </c>
      <c r="AD58" s="1" t="str">
        <f t="shared" si="133"/>
        <v/>
      </c>
      <c r="AE58" s="1" t="str">
        <f t="shared" si="134"/>
        <v/>
      </c>
      <c r="AF58" s="1" t="str">
        <f t="shared" si="135"/>
        <v/>
      </c>
      <c r="AG58" s="1" t="str">
        <f t="shared" si="136"/>
        <v/>
      </c>
      <c r="AH58" s="1" t="str">
        <f t="shared" si="137"/>
        <v/>
      </c>
      <c r="AI58" s="1" t="str">
        <f t="shared" si="138"/>
        <v/>
      </c>
      <c r="AJ58" s="1" t="str">
        <f t="shared" si="139"/>
        <v/>
      </c>
      <c r="AK58" s="1" t="str">
        <f t="shared" si="140"/>
        <v/>
      </c>
      <c r="AL58" s="1" t="str">
        <f t="shared" si="141"/>
        <v/>
      </c>
      <c r="AM58" s="1" t="str">
        <f t="shared" si="142"/>
        <v/>
      </c>
      <c r="AN58" s="1" t="str">
        <f t="shared" si="143"/>
        <v>Table 1053: volumes and mpans etc forecast,</v>
      </c>
      <c r="AO58" s="1" t="str">
        <f t="shared" si="144"/>
        <v/>
      </c>
      <c r="AP58" s="1" t="str">
        <f t="shared" si="145"/>
        <v>Table 1076: allowed revenue,</v>
      </c>
      <c r="AQ58" s="1" t="str">
        <f t="shared" si="146"/>
        <v/>
      </c>
      <c r="AU58" s="1" t="str">
        <f t="shared" si="147"/>
        <v>Table 1053: volumes and mpans etc forecast,Table 1076: allowed revenue,</v>
      </c>
      <c r="AV58" s="1" t="str">
        <f t="shared" si="148"/>
        <v>Table 1041: load characteristics (Coincidence Factor),</v>
      </c>
      <c r="AW58" s="1" t="str">
        <f t="shared" si="149"/>
        <v>Gone up mainly due to Table 1053: volumes and mpans etc forecast,Table 1076: allowed revenue,</v>
      </c>
      <c r="AX58" s="1" t="str">
        <f t="shared" si="150"/>
        <v>Gone down mainly due to Table 1041: load characteristics (Coincidence Factor),</v>
      </c>
      <c r="AY58" s="1" t="str">
        <f t="shared" si="151"/>
        <v>Gone up mainly due to Table 1053: volumes and mpans etc forecast,Table 1076: allowed revenue,</v>
      </c>
      <c r="AZ58" s="1" t="str">
        <f t="shared" si="152"/>
        <v>Gone down mainly due to Table 1041: load characteristics (Coincidence Factor),</v>
      </c>
    </row>
    <row r="59" spans="2:52" x14ac:dyDescent="0.25">
      <c r="B59" s="1" t="str">
        <f t="shared" si="106"/>
        <v>LV Sub Medium Non-Domestic</v>
      </c>
      <c r="D59" s="1" t="str">
        <f t="shared" si="107"/>
        <v/>
      </c>
      <c r="E59" s="1" t="str">
        <f t="shared" si="108"/>
        <v/>
      </c>
      <c r="F59" s="1" t="str">
        <f t="shared" si="109"/>
        <v/>
      </c>
      <c r="G59" s="1" t="str">
        <f t="shared" si="110"/>
        <v/>
      </c>
      <c r="H59" s="1" t="str">
        <f t="shared" si="111"/>
        <v/>
      </c>
      <c r="I59" s="1" t="str">
        <f t="shared" si="112"/>
        <v/>
      </c>
      <c r="J59" s="1" t="str">
        <f t="shared" si="113"/>
        <v/>
      </c>
      <c r="K59" s="1" t="str">
        <f t="shared" si="114"/>
        <v/>
      </c>
      <c r="L59" s="1" t="str">
        <f t="shared" si="115"/>
        <v/>
      </c>
      <c r="M59" s="1" t="str">
        <f t="shared" si="116"/>
        <v/>
      </c>
      <c r="N59" s="1" t="str">
        <f t="shared" si="117"/>
        <v/>
      </c>
      <c r="O59" s="1" t="str">
        <f t="shared" si="118"/>
        <v/>
      </c>
      <c r="P59" s="1" t="str">
        <f t="shared" si="119"/>
        <v/>
      </c>
      <c r="Q59" s="1" t="str">
        <f t="shared" si="120"/>
        <v/>
      </c>
      <c r="R59" s="1" t="str">
        <f t="shared" si="121"/>
        <v/>
      </c>
      <c r="S59" s="1" t="str">
        <f t="shared" si="122"/>
        <v/>
      </c>
      <c r="T59" s="1" t="str">
        <f t="shared" si="123"/>
        <v/>
      </c>
      <c r="U59" s="1" t="str">
        <f t="shared" si="124"/>
        <v/>
      </c>
      <c r="V59" s="1" t="str">
        <f t="shared" si="125"/>
        <v/>
      </c>
      <c r="W59" s="1" t="str">
        <f t="shared" si="126"/>
        <v/>
      </c>
      <c r="X59" s="1" t="str">
        <f t="shared" si="127"/>
        <v/>
      </c>
      <c r="Y59" s="1" t="str">
        <f t="shared" si="128"/>
        <v>Table 1041: load characteristics (Coincidence Factor),</v>
      </c>
      <c r="Z59" s="1" t="str">
        <f t="shared" si="129"/>
        <v/>
      </c>
      <c r="AA59" s="1" t="str">
        <f t="shared" si="130"/>
        <v/>
      </c>
      <c r="AB59" s="1" t="str">
        <f t="shared" si="131"/>
        <v/>
      </c>
      <c r="AC59" s="1" t="str">
        <f t="shared" si="132"/>
        <v/>
      </c>
      <c r="AD59" s="1" t="str">
        <f t="shared" si="133"/>
        <v/>
      </c>
      <c r="AE59" s="1" t="str">
        <f t="shared" si="134"/>
        <v/>
      </c>
      <c r="AF59" s="1" t="str">
        <f t="shared" si="135"/>
        <v/>
      </c>
      <c r="AG59" s="1" t="str">
        <f t="shared" si="136"/>
        <v/>
      </c>
      <c r="AH59" s="1" t="str">
        <f t="shared" si="137"/>
        <v/>
      </c>
      <c r="AI59" s="1" t="str">
        <f t="shared" si="138"/>
        <v/>
      </c>
      <c r="AJ59" s="1" t="str">
        <f t="shared" si="139"/>
        <v/>
      </c>
      <c r="AK59" s="1" t="str">
        <f t="shared" si="140"/>
        <v/>
      </c>
      <c r="AL59" s="1" t="str">
        <f t="shared" si="141"/>
        <v/>
      </c>
      <c r="AM59" s="1" t="str">
        <f t="shared" si="142"/>
        <v/>
      </c>
      <c r="AN59" s="1" t="str">
        <f t="shared" si="143"/>
        <v>Table 1053: volumes and mpans etc forecast,</v>
      </c>
      <c r="AO59" s="1" t="str">
        <f t="shared" si="144"/>
        <v/>
      </c>
      <c r="AP59" s="1" t="str">
        <f t="shared" si="145"/>
        <v>Table 1076: allowed revenue,</v>
      </c>
      <c r="AQ59" s="1" t="str">
        <f t="shared" si="146"/>
        <v/>
      </c>
      <c r="AU59" s="1" t="str">
        <f t="shared" si="147"/>
        <v>Table 1053: volumes and mpans etc forecast,Table 1076: allowed revenue,</v>
      </c>
      <c r="AV59" s="1" t="str">
        <f t="shared" si="148"/>
        <v>Table 1041: load characteristics (Coincidence Factor),</v>
      </c>
      <c r="AW59" s="1" t="str">
        <f t="shared" si="149"/>
        <v>Gone up mainly due to Table 1053: volumes and mpans etc forecast,Table 1076: allowed revenue,</v>
      </c>
      <c r="AX59" s="1" t="str">
        <f t="shared" si="150"/>
        <v>Gone down mainly due to Table 1041: load characteristics (Coincidence Factor),</v>
      </c>
      <c r="AY59" s="1" t="str">
        <f t="shared" si="151"/>
        <v>Gone up mainly due to Table 1053: volumes and mpans etc forecast,Table 1076: allowed revenue,</v>
      </c>
      <c r="AZ59" s="1" t="str">
        <f t="shared" si="152"/>
        <v>Gone down mainly due to Table 1041: load characteristics (Coincidence Factor),</v>
      </c>
    </row>
    <row r="60" spans="2:52" x14ac:dyDescent="0.25">
      <c r="B60" s="1" t="str">
        <f t="shared" si="106"/>
        <v>HV Medium Non-Domestic</v>
      </c>
      <c r="D60" s="1" t="str">
        <f t="shared" si="107"/>
        <v/>
      </c>
      <c r="E60" s="1" t="str">
        <f t="shared" si="108"/>
        <v/>
      </c>
      <c r="F60" s="1" t="str">
        <f t="shared" si="109"/>
        <v/>
      </c>
      <c r="G60" s="1" t="str">
        <f t="shared" si="110"/>
        <v/>
      </c>
      <c r="H60" s="1" t="str">
        <f t="shared" si="111"/>
        <v/>
      </c>
      <c r="I60" s="1" t="str">
        <f t="shared" si="112"/>
        <v/>
      </c>
      <c r="J60" s="1" t="str">
        <f t="shared" si="113"/>
        <v/>
      </c>
      <c r="K60" s="1" t="str">
        <f t="shared" si="114"/>
        <v/>
      </c>
      <c r="L60" s="1" t="str">
        <f t="shared" si="115"/>
        <v/>
      </c>
      <c r="M60" s="1" t="str">
        <f t="shared" si="116"/>
        <v/>
      </c>
      <c r="N60" s="1" t="str">
        <f t="shared" si="117"/>
        <v/>
      </c>
      <c r="O60" s="1" t="str">
        <f t="shared" si="118"/>
        <v/>
      </c>
      <c r="P60" s="1" t="str">
        <f t="shared" si="119"/>
        <v/>
      </c>
      <c r="Q60" s="1" t="str">
        <f t="shared" si="120"/>
        <v/>
      </c>
      <c r="R60" s="1" t="str">
        <f t="shared" si="121"/>
        <v/>
      </c>
      <c r="S60" s="1" t="str">
        <f t="shared" si="122"/>
        <v/>
      </c>
      <c r="T60" s="1" t="str">
        <f t="shared" si="123"/>
        <v/>
      </c>
      <c r="U60" s="1" t="str">
        <f t="shared" si="124"/>
        <v/>
      </c>
      <c r="V60" s="1" t="str">
        <f t="shared" si="125"/>
        <v>Table 1041: load characteristics (Load Factor),</v>
      </c>
      <c r="W60" s="1" t="str">
        <f t="shared" si="126"/>
        <v/>
      </c>
      <c r="X60" s="1" t="str">
        <f t="shared" si="127"/>
        <v>Table 1041: load characteristics (Coincidence Factor),</v>
      </c>
      <c r="Y60" s="1" t="str">
        <f t="shared" si="128"/>
        <v/>
      </c>
      <c r="Z60" s="1" t="str">
        <f t="shared" si="129"/>
        <v/>
      </c>
      <c r="AA60" s="1" t="str">
        <f t="shared" si="130"/>
        <v/>
      </c>
      <c r="AB60" s="1" t="str">
        <f t="shared" si="131"/>
        <v/>
      </c>
      <c r="AC60" s="1" t="str">
        <f t="shared" si="132"/>
        <v/>
      </c>
      <c r="AD60" s="1" t="str">
        <f t="shared" si="133"/>
        <v/>
      </c>
      <c r="AE60" s="1" t="str">
        <f t="shared" si="134"/>
        <v/>
      </c>
      <c r="AF60" s="1" t="str">
        <f t="shared" si="135"/>
        <v/>
      </c>
      <c r="AG60" s="1" t="str">
        <f t="shared" si="136"/>
        <v/>
      </c>
      <c r="AH60" s="1" t="str">
        <f t="shared" si="137"/>
        <v/>
      </c>
      <c r="AI60" s="1" t="str">
        <f t="shared" si="138"/>
        <v/>
      </c>
      <c r="AJ60" s="1" t="str">
        <f t="shared" si="139"/>
        <v/>
      </c>
      <c r="AK60" s="1" t="str">
        <f t="shared" si="140"/>
        <v/>
      </c>
      <c r="AL60" s="1" t="str">
        <f t="shared" si="141"/>
        <v/>
      </c>
      <c r="AM60" s="1" t="str">
        <f t="shared" si="142"/>
        <v/>
      </c>
      <c r="AN60" s="1" t="str">
        <f t="shared" si="143"/>
        <v>Table 1053: volumes and mpans etc forecast,</v>
      </c>
      <c r="AO60" s="1" t="str">
        <f t="shared" si="144"/>
        <v/>
      </c>
      <c r="AP60" s="1" t="str">
        <f t="shared" si="145"/>
        <v>Table 1076: allowed revenue,</v>
      </c>
      <c r="AQ60" s="1" t="str">
        <f t="shared" si="146"/>
        <v/>
      </c>
      <c r="AU60" s="1" t="str">
        <f t="shared" si="147"/>
        <v>Table 1041: load characteristics (Load Factor),Table 1041: load characteristics (Coincidence Factor),Table 1053: volumes and mpans etc forecast,Table 1076: allowed revenue,</v>
      </c>
      <c r="AV60" s="1" t="str">
        <f t="shared" si="148"/>
        <v/>
      </c>
      <c r="AW60" s="1" t="str">
        <f t="shared" si="149"/>
        <v>Gone up mainly due to Table 1041: load characteristics (Load Factor),Table 1041: load characteristics (Coincidence Factor),Table 1053: volumes and mpans etc forecast,Table 1076: allowed revenue,</v>
      </c>
      <c r="AX60" s="1" t="str">
        <f t="shared" si="150"/>
        <v>No factors contributing to greater than 2% downward change.</v>
      </c>
      <c r="AY60" s="1" t="str">
        <f t="shared" si="151"/>
        <v>Gone up mainly due to Table 1041: load characteristics (Load Factor),Table 1041: load characteristics (Coincidence Factor),Table 1053: volumes and mpans etc forecast,Table 1076: allowed revenue,</v>
      </c>
      <c r="AZ60" s="1" t="str">
        <f t="shared" si="152"/>
        <v xml:space="preserve">Gone down mainly due to </v>
      </c>
    </row>
    <row r="61" spans="2:52" x14ac:dyDescent="0.25">
      <c r="B61" s="1" t="str">
        <f t="shared" si="106"/>
        <v>LV HH Metered</v>
      </c>
      <c r="D61" s="1" t="str">
        <f t="shared" si="107"/>
        <v/>
      </c>
      <c r="E61" s="1" t="str">
        <f t="shared" si="108"/>
        <v/>
      </c>
      <c r="F61" s="1" t="str">
        <f t="shared" si="109"/>
        <v/>
      </c>
      <c r="G61" s="1" t="str">
        <f t="shared" si="110"/>
        <v/>
      </c>
      <c r="H61" s="1" t="str">
        <f t="shared" si="111"/>
        <v/>
      </c>
      <c r="I61" s="1" t="str">
        <f t="shared" si="112"/>
        <v/>
      </c>
      <c r="J61" s="1" t="str">
        <f t="shared" si="113"/>
        <v/>
      </c>
      <c r="K61" s="1" t="str">
        <f t="shared" si="114"/>
        <v/>
      </c>
      <c r="L61" s="1" t="str">
        <f t="shared" si="115"/>
        <v/>
      </c>
      <c r="M61" s="1" t="str">
        <f t="shared" si="116"/>
        <v/>
      </c>
      <c r="N61" s="1" t="str">
        <f t="shared" si="117"/>
        <v/>
      </c>
      <c r="O61" s="1" t="str">
        <f t="shared" si="118"/>
        <v/>
      </c>
      <c r="P61" s="1" t="str">
        <f t="shared" si="119"/>
        <v/>
      </c>
      <c r="Q61" s="1" t="str">
        <f t="shared" si="120"/>
        <v/>
      </c>
      <c r="R61" s="1" t="str">
        <f t="shared" si="121"/>
        <v/>
      </c>
      <c r="S61" s="1" t="str">
        <f t="shared" si="122"/>
        <v/>
      </c>
      <c r="T61" s="1" t="str">
        <f t="shared" si="123"/>
        <v/>
      </c>
      <c r="U61" s="1" t="str">
        <f t="shared" si="124"/>
        <v/>
      </c>
      <c r="V61" s="1" t="str">
        <f t="shared" si="125"/>
        <v/>
      </c>
      <c r="W61" s="1" t="str">
        <f t="shared" si="126"/>
        <v/>
      </c>
      <c r="X61" s="1" t="str">
        <f t="shared" si="127"/>
        <v/>
      </c>
      <c r="Y61" s="1" t="str">
        <f t="shared" si="128"/>
        <v/>
      </c>
      <c r="Z61" s="1" t="str">
        <f t="shared" si="129"/>
        <v/>
      </c>
      <c r="AA61" s="1" t="str">
        <f t="shared" si="130"/>
        <v/>
      </c>
      <c r="AB61" s="1" t="str">
        <f t="shared" si="131"/>
        <v/>
      </c>
      <c r="AC61" s="1" t="str">
        <f t="shared" si="132"/>
        <v/>
      </c>
      <c r="AD61" s="1" t="str">
        <f t="shared" si="133"/>
        <v/>
      </c>
      <c r="AE61" s="1" t="str">
        <f t="shared" si="134"/>
        <v/>
      </c>
      <c r="AF61" s="1" t="str">
        <f t="shared" si="135"/>
        <v/>
      </c>
      <c r="AG61" s="1" t="str">
        <f t="shared" si="136"/>
        <v/>
      </c>
      <c r="AH61" s="1" t="str">
        <f t="shared" si="137"/>
        <v/>
      </c>
      <c r="AI61" s="1" t="str">
        <f t="shared" si="138"/>
        <v/>
      </c>
      <c r="AJ61" s="1" t="str">
        <f t="shared" si="139"/>
        <v/>
      </c>
      <c r="AK61" s="1" t="str">
        <f t="shared" si="140"/>
        <v/>
      </c>
      <c r="AL61" s="1" t="str">
        <f t="shared" si="141"/>
        <v/>
      </c>
      <c r="AM61" s="1" t="str">
        <f t="shared" si="142"/>
        <v/>
      </c>
      <c r="AN61" s="1" t="str">
        <f t="shared" si="143"/>
        <v>Table 1053: volumes and mpans etc forecast,</v>
      </c>
      <c r="AO61" s="1" t="str">
        <f t="shared" si="144"/>
        <v/>
      </c>
      <c r="AP61" s="1" t="str">
        <f t="shared" si="145"/>
        <v>Table 1076: allowed revenue,</v>
      </c>
      <c r="AQ61" s="1" t="str">
        <f t="shared" si="146"/>
        <v/>
      </c>
      <c r="AU61" s="1" t="str">
        <f t="shared" si="147"/>
        <v>Table 1053: volumes and mpans etc forecast,Table 1076: allowed revenue,</v>
      </c>
      <c r="AV61" s="1" t="str">
        <f t="shared" si="148"/>
        <v/>
      </c>
      <c r="AW61" s="1" t="str">
        <f t="shared" si="149"/>
        <v>Gone up mainly due to Table 1053: volumes and mpans etc forecast,Table 1076: allowed revenue,</v>
      </c>
      <c r="AX61" s="1" t="str">
        <f t="shared" si="150"/>
        <v>No factors contributing to greater than 2% downward change.</v>
      </c>
      <c r="AY61" s="1" t="str">
        <f t="shared" si="151"/>
        <v>Gone up mainly due to Table 1053: volumes and mpans etc forecast,Table 1076: allowed revenue,</v>
      </c>
      <c r="AZ61" s="1" t="str">
        <f t="shared" si="152"/>
        <v xml:space="preserve">Gone down mainly due to </v>
      </c>
    </row>
    <row r="62" spans="2:52" x14ac:dyDescent="0.25">
      <c r="B62" s="1" t="str">
        <f t="shared" si="106"/>
        <v>LV Sub HH Metered</v>
      </c>
      <c r="D62" s="1" t="str">
        <f t="shared" si="107"/>
        <v/>
      </c>
      <c r="E62" s="1" t="str">
        <f t="shared" si="108"/>
        <v/>
      </c>
      <c r="F62" s="1" t="str">
        <f t="shared" si="109"/>
        <v/>
      </c>
      <c r="G62" s="1" t="str">
        <f t="shared" si="110"/>
        <v/>
      </c>
      <c r="H62" s="1" t="str">
        <f t="shared" si="111"/>
        <v/>
      </c>
      <c r="I62" s="1" t="str">
        <f t="shared" si="112"/>
        <v/>
      </c>
      <c r="J62" s="1" t="str">
        <f t="shared" si="113"/>
        <v/>
      </c>
      <c r="K62" s="1" t="str">
        <f t="shared" si="114"/>
        <v/>
      </c>
      <c r="L62" s="1" t="str">
        <f t="shared" si="115"/>
        <v/>
      </c>
      <c r="M62" s="1" t="str">
        <f t="shared" si="116"/>
        <v/>
      </c>
      <c r="N62" s="1" t="str">
        <f t="shared" si="117"/>
        <v/>
      </c>
      <c r="O62" s="1" t="str">
        <f t="shared" si="118"/>
        <v/>
      </c>
      <c r="P62" s="1" t="str">
        <f t="shared" si="119"/>
        <v/>
      </c>
      <c r="Q62" s="1" t="str">
        <f t="shared" si="120"/>
        <v/>
      </c>
      <c r="R62" s="1" t="str">
        <f t="shared" si="121"/>
        <v/>
      </c>
      <c r="S62" s="1" t="str">
        <f t="shared" si="122"/>
        <v/>
      </c>
      <c r="T62" s="1" t="str">
        <f t="shared" si="123"/>
        <v/>
      </c>
      <c r="U62" s="1" t="str">
        <f t="shared" si="124"/>
        <v/>
      </c>
      <c r="V62" s="1" t="str">
        <f t="shared" si="125"/>
        <v/>
      </c>
      <c r="W62" s="1" t="str">
        <f t="shared" si="126"/>
        <v/>
      </c>
      <c r="X62" s="1" t="str">
        <f t="shared" si="127"/>
        <v/>
      </c>
      <c r="Y62" s="1" t="str">
        <f t="shared" si="128"/>
        <v/>
      </c>
      <c r="Z62" s="1" t="str">
        <f t="shared" si="129"/>
        <v/>
      </c>
      <c r="AA62" s="1" t="str">
        <f t="shared" si="130"/>
        <v/>
      </c>
      <c r="AB62" s="1" t="str">
        <f t="shared" si="131"/>
        <v/>
      </c>
      <c r="AC62" s="1" t="str">
        <f t="shared" si="132"/>
        <v/>
      </c>
      <c r="AD62" s="1" t="str">
        <f t="shared" si="133"/>
        <v/>
      </c>
      <c r="AE62" s="1" t="str">
        <f t="shared" si="134"/>
        <v/>
      </c>
      <c r="AF62" s="1" t="str">
        <f t="shared" si="135"/>
        <v/>
      </c>
      <c r="AG62" s="1" t="str">
        <f t="shared" si="136"/>
        <v/>
      </c>
      <c r="AH62" s="1" t="str">
        <f t="shared" si="137"/>
        <v/>
      </c>
      <c r="AI62" s="1" t="str">
        <f t="shared" si="138"/>
        <v/>
      </c>
      <c r="AJ62" s="1" t="str">
        <f t="shared" si="139"/>
        <v/>
      </c>
      <c r="AK62" s="1" t="str">
        <f t="shared" si="140"/>
        <v/>
      </c>
      <c r="AL62" s="1" t="str">
        <f t="shared" si="141"/>
        <v/>
      </c>
      <c r="AM62" s="1" t="str">
        <f t="shared" si="142"/>
        <v/>
      </c>
      <c r="AN62" s="1" t="str">
        <f t="shared" si="143"/>
        <v>Table 1053: volumes and mpans etc forecast,</v>
      </c>
      <c r="AO62" s="1" t="str">
        <f t="shared" si="144"/>
        <v/>
      </c>
      <c r="AP62" s="1" t="str">
        <f t="shared" si="145"/>
        <v>Table 1076: allowed revenue,</v>
      </c>
      <c r="AQ62" s="1" t="str">
        <f t="shared" si="146"/>
        <v/>
      </c>
      <c r="AU62" s="1" t="str">
        <f t="shared" si="147"/>
        <v>Table 1053: volumes and mpans etc forecast,Table 1076: allowed revenue,</v>
      </c>
      <c r="AV62" s="1" t="str">
        <f t="shared" si="148"/>
        <v/>
      </c>
      <c r="AW62" s="1" t="str">
        <f t="shared" si="149"/>
        <v>Gone up mainly due to Table 1053: volumes and mpans etc forecast,Table 1076: allowed revenue,</v>
      </c>
      <c r="AX62" s="1" t="str">
        <f t="shared" si="150"/>
        <v>No factors contributing to greater than 2% downward change.</v>
      </c>
      <c r="AY62" s="1" t="str">
        <f t="shared" si="151"/>
        <v>Gone up mainly due to Table 1053: volumes and mpans etc forecast,Table 1076: allowed revenue,</v>
      </c>
      <c r="AZ62" s="1" t="str">
        <f t="shared" si="152"/>
        <v xml:space="preserve">Gone down mainly due to </v>
      </c>
    </row>
    <row r="63" spans="2:52" x14ac:dyDescent="0.25">
      <c r="B63" s="1" t="str">
        <f t="shared" si="106"/>
        <v>HV HH Metered</v>
      </c>
      <c r="D63" s="1" t="str">
        <f t="shared" si="107"/>
        <v/>
      </c>
      <c r="E63" s="1" t="str">
        <f t="shared" si="108"/>
        <v/>
      </c>
      <c r="F63" s="1" t="str">
        <f t="shared" si="109"/>
        <v/>
      </c>
      <c r="G63" s="1" t="str">
        <f t="shared" si="110"/>
        <v/>
      </c>
      <c r="H63" s="1" t="str">
        <f t="shared" si="111"/>
        <v/>
      </c>
      <c r="I63" s="1" t="str">
        <f t="shared" si="112"/>
        <v/>
      </c>
      <c r="J63" s="1" t="str">
        <f t="shared" si="113"/>
        <v/>
      </c>
      <c r="K63" s="1" t="str">
        <f t="shared" si="114"/>
        <v/>
      </c>
      <c r="L63" s="1" t="str">
        <f t="shared" si="115"/>
        <v/>
      </c>
      <c r="M63" s="1" t="str">
        <f t="shared" si="116"/>
        <v/>
      </c>
      <c r="N63" s="1" t="str">
        <f t="shared" si="117"/>
        <v/>
      </c>
      <c r="O63" s="1" t="str">
        <f t="shared" si="118"/>
        <v/>
      </c>
      <c r="P63" s="1" t="str">
        <f t="shared" si="119"/>
        <v/>
      </c>
      <c r="Q63" s="1" t="str">
        <f t="shared" si="120"/>
        <v/>
      </c>
      <c r="R63" s="1" t="str">
        <f t="shared" si="121"/>
        <v/>
      </c>
      <c r="S63" s="1" t="str">
        <f t="shared" si="122"/>
        <v/>
      </c>
      <c r="T63" s="1" t="str">
        <f t="shared" si="123"/>
        <v/>
      </c>
      <c r="U63" s="1" t="str">
        <f t="shared" si="124"/>
        <v/>
      </c>
      <c r="V63" s="1" t="str">
        <f t="shared" si="125"/>
        <v/>
      </c>
      <c r="W63" s="1" t="str">
        <f t="shared" si="126"/>
        <v/>
      </c>
      <c r="X63" s="1" t="str">
        <f t="shared" si="127"/>
        <v/>
      </c>
      <c r="Y63" s="1" t="str">
        <f t="shared" si="128"/>
        <v/>
      </c>
      <c r="Z63" s="1" t="str">
        <f t="shared" si="129"/>
        <v/>
      </c>
      <c r="AA63" s="1" t="str">
        <f t="shared" si="130"/>
        <v/>
      </c>
      <c r="AB63" s="1" t="str">
        <f t="shared" si="131"/>
        <v/>
      </c>
      <c r="AC63" s="1" t="str">
        <f t="shared" si="132"/>
        <v/>
      </c>
      <c r="AD63" s="1" t="str">
        <f t="shared" si="133"/>
        <v/>
      </c>
      <c r="AE63" s="1" t="str">
        <f t="shared" si="134"/>
        <v/>
      </c>
      <c r="AF63" s="1" t="str">
        <f t="shared" si="135"/>
        <v/>
      </c>
      <c r="AG63" s="1" t="str">
        <f t="shared" si="136"/>
        <v/>
      </c>
      <c r="AH63" s="1" t="str">
        <f t="shared" si="137"/>
        <v/>
      </c>
      <c r="AI63" s="1" t="str">
        <f t="shared" si="138"/>
        <v/>
      </c>
      <c r="AJ63" s="1" t="str">
        <f t="shared" si="139"/>
        <v/>
      </c>
      <c r="AK63" s="1" t="str">
        <f t="shared" si="140"/>
        <v/>
      </c>
      <c r="AL63" s="1" t="str">
        <f t="shared" si="141"/>
        <v/>
      </c>
      <c r="AM63" s="1" t="str">
        <f t="shared" si="142"/>
        <v/>
      </c>
      <c r="AN63" s="1" t="str">
        <f t="shared" si="143"/>
        <v>Table 1053: volumes and mpans etc forecast,</v>
      </c>
      <c r="AO63" s="1" t="str">
        <f t="shared" si="144"/>
        <v/>
      </c>
      <c r="AP63" s="1" t="str">
        <f t="shared" si="145"/>
        <v>Table 1076: allowed revenue,</v>
      </c>
      <c r="AQ63" s="1" t="str">
        <f t="shared" si="146"/>
        <v/>
      </c>
      <c r="AU63" s="1" t="str">
        <f t="shared" si="147"/>
        <v>Table 1053: volumes and mpans etc forecast,Table 1076: allowed revenue,</v>
      </c>
      <c r="AV63" s="1" t="str">
        <f t="shared" si="148"/>
        <v/>
      </c>
      <c r="AW63" s="1" t="str">
        <f t="shared" si="149"/>
        <v>Gone up mainly due to Table 1053: volumes and mpans etc forecast,Table 1076: allowed revenue,</v>
      </c>
      <c r="AX63" s="1" t="str">
        <f t="shared" si="150"/>
        <v>No factors contributing to greater than 2% downward change.</v>
      </c>
      <c r="AY63" s="1" t="str">
        <f t="shared" si="151"/>
        <v>Gone up mainly due to Table 1053: volumes and mpans etc forecast,Table 1076: allowed revenue,</v>
      </c>
      <c r="AZ63" s="1" t="str">
        <f t="shared" si="152"/>
        <v xml:space="preserve">Gone down mainly due to </v>
      </c>
    </row>
    <row r="64" spans="2:52" x14ac:dyDescent="0.25">
      <c r="B64" s="1" t="str">
        <f t="shared" si="106"/>
        <v>HV Sub HH Metered</v>
      </c>
      <c r="D64" s="1" t="str">
        <f t="shared" si="107"/>
        <v/>
      </c>
      <c r="E64" s="1" t="str">
        <f t="shared" si="108"/>
        <v/>
      </c>
      <c r="F64" s="1" t="str">
        <f t="shared" si="109"/>
        <v/>
      </c>
      <c r="G64" s="1" t="str">
        <f t="shared" si="110"/>
        <v/>
      </c>
      <c r="H64" s="1" t="str">
        <f t="shared" si="111"/>
        <v/>
      </c>
      <c r="I64" s="1" t="str">
        <f t="shared" si="112"/>
        <v/>
      </c>
      <c r="J64" s="1" t="str">
        <f t="shared" si="113"/>
        <v/>
      </c>
      <c r="K64" s="1" t="str">
        <f t="shared" si="114"/>
        <v/>
      </c>
      <c r="L64" s="1" t="str">
        <f t="shared" si="115"/>
        <v/>
      </c>
      <c r="M64" s="1" t="str">
        <f t="shared" si="116"/>
        <v/>
      </c>
      <c r="N64" s="1" t="str">
        <f t="shared" si="117"/>
        <v/>
      </c>
      <c r="O64" s="1" t="str">
        <f t="shared" si="118"/>
        <v/>
      </c>
      <c r="P64" s="1" t="str">
        <f t="shared" si="119"/>
        <v/>
      </c>
      <c r="Q64" s="1" t="str">
        <f t="shared" si="120"/>
        <v/>
      </c>
      <c r="R64" s="1" t="str">
        <f t="shared" si="121"/>
        <v/>
      </c>
      <c r="S64" s="1" t="str">
        <f t="shared" si="122"/>
        <v/>
      </c>
      <c r="T64" s="1" t="str">
        <f t="shared" si="123"/>
        <v/>
      </c>
      <c r="U64" s="1" t="str">
        <f t="shared" si="124"/>
        <v/>
      </c>
      <c r="V64" s="1" t="str">
        <f t="shared" si="125"/>
        <v/>
      </c>
      <c r="W64" s="1" t="str">
        <f t="shared" si="126"/>
        <v/>
      </c>
      <c r="X64" s="1" t="str">
        <f t="shared" si="127"/>
        <v/>
      </c>
      <c r="Y64" s="1" t="str">
        <f t="shared" si="128"/>
        <v/>
      </c>
      <c r="Z64" s="1" t="str">
        <f t="shared" si="129"/>
        <v/>
      </c>
      <c r="AA64" s="1" t="str">
        <f t="shared" si="130"/>
        <v/>
      </c>
      <c r="AB64" s="1" t="str">
        <f t="shared" si="131"/>
        <v/>
      </c>
      <c r="AC64" s="1" t="str">
        <f t="shared" si="132"/>
        <v/>
      </c>
      <c r="AD64" s="1" t="str">
        <f t="shared" si="133"/>
        <v/>
      </c>
      <c r="AE64" s="1" t="str">
        <f t="shared" si="134"/>
        <v/>
      </c>
      <c r="AF64" s="1" t="str">
        <f t="shared" si="135"/>
        <v/>
      </c>
      <c r="AG64" s="1" t="str">
        <f t="shared" si="136"/>
        <v/>
      </c>
      <c r="AH64" s="1" t="str">
        <f t="shared" si="137"/>
        <v/>
      </c>
      <c r="AI64" s="1" t="str">
        <f t="shared" si="138"/>
        <v/>
      </c>
      <c r="AJ64" s="1" t="str">
        <f t="shared" si="139"/>
        <v/>
      </c>
      <c r="AK64" s="1" t="str">
        <f t="shared" si="140"/>
        <v/>
      </c>
      <c r="AL64" s="1" t="str">
        <f t="shared" si="141"/>
        <v/>
      </c>
      <c r="AM64" s="1" t="str">
        <f t="shared" si="142"/>
        <v/>
      </c>
      <c r="AN64" s="1" t="str">
        <f t="shared" si="143"/>
        <v/>
      </c>
      <c r="AO64" s="1" t="str">
        <f t="shared" si="144"/>
        <v/>
      </c>
      <c r="AP64" s="1" t="str">
        <f t="shared" si="145"/>
        <v/>
      </c>
      <c r="AQ64" s="1" t="str">
        <f t="shared" si="146"/>
        <v/>
      </c>
      <c r="AU64" s="1" t="str">
        <f t="shared" si="147"/>
        <v/>
      </c>
      <c r="AV64" s="1" t="str">
        <f t="shared" si="148"/>
        <v/>
      </c>
      <c r="AW64" s="1" t="str">
        <f t="shared" si="149"/>
        <v>No factors contributing to greater than 2% upward change.</v>
      </c>
      <c r="AX64" s="1" t="str">
        <f t="shared" si="150"/>
        <v>No factors contributing to greater than 2% downward change.</v>
      </c>
      <c r="AY64" s="1" t="str">
        <f t="shared" si="151"/>
        <v xml:space="preserve">Gone up mainly due to </v>
      </c>
      <c r="AZ64" s="1" t="str">
        <f t="shared" si="152"/>
        <v xml:space="preserve">Gone down mainly due to </v>
      </c>
    </row>
    <row r="65" spans="2:52" x14ac:dyDescent="0.25">
      <c r="B65" s="1" t="str">
        <f t="shared" si="106"/>
        <v>NHH UMS category A</v>
      </c>
      <c r="D65" s="1" t="str">
        <f t="shared" si="107"/>
        <v/>
      </c>
      <c r="E65" s="1" t="str">
        <f t="shared" si="108"/>
        <v>Changes due to issue of Model version with DCP130,</v>
      </c>
      <c r="F65" s="1" t="str">
        <f t="shared" si="109"/>
        <v/>
      </c>
      <c r="G65" s="1" t="str">
        <f t="shared" si="110"/>
        <v/>
      </c>
      <c r="H65" s="1" t="str">
        <f t="shared" si="111"/>
        <v/>
      </c>
      <c r="I65" s="1" t="str">
        <f t="shared" si="112"/>
        <v/>
      </c>
      <c r="J65" s="1" t="str">
        <f t="shared" si="113"/>
        <v/>
      </c>
      <c r="K65" s="1" t="str">
        <f t="shared" si="114"/>
        <v/>
      </c>
      <c r="L65" s="1" t="str">
        <f t="shared" si="115"/>
        <v/>
      </c>
      <c r="M65" s="1" t="str">
        <f t="shared" si="116"/>
        <v/>
      </c>
      <c r="N65" s="1" t="str">
        <f t="shared" si="117"/>
        <v/>
      </c>
      <c r="O65" s="1" t="str">
        <f t="shared" si="118"/>
        <v/>
      </c>
      <c r="P65" s="1" t="str">
        <f t="shared" si="119"/>
        <v/>
      </c>
      <c r="Q65" s="1" t="str">
        <f t="shared" si="120"/>
        <v/>
      </c>
      <c r="R65" s="1" t="str">
        <f t="shared" si="121"/>
        <v/>
      </c>
      <c r="S65" s="1" t="str">
        <f t="shared" si="122"/>
        <v/>
      </c>
      <c r="T65" s="1" t="str">
        <f t="shared" si="123"/>
        <v/>
      </c>
      <c r="U65" s="1" t="str">
        <f t="shared" si="124"/>
        <v/>
      </c>
      <c r="V65" s="1" t="str">
        <f t="shared" si="125"/>
        <v/>
      </c>
      <c r="W65" s="1" t="str">
        <f t="shared" si="126"/>
        <v/>
      </c>
      <c r="X65" s="1" t="str">
        <f t="shared" si="127"/>
        <v/>
      </c>
      <c r="Y65" s="1" t="str">
        <f t="shared" si="128"/>
        <v/>
      </c>
      <c r="Z65" s="1" t="str">
        <f t="shared" si="129"/>
        <v/>
      </c>
      <c r="AA65" s="1" t="str">
        <f t="shared" si="130"/>
        <v/>
      </c>
      <c r="AB65" s="1" t="str">
        <f t="shared" si="131"/>
        <v/>
      </c>
      <c r="AC65" s="1" t="str">
        <f t="shared" si="132"/>
        <v/>
      </c>
      <c r="AD65" s="1" t="str">
        <f t="shared" si="133"/>
        <v/>
      </c>
      <c r="AE65" s="1" t="str">
        <f t="shared" si="134"/>
        <v/>
      </c>
      <c r="AF65" s="1" t="str">
        <f t="shared" si="135"/>
        <v/>
      </c>
      <c r="AG65" s="1" t="str">
        <f t="shared" si="136"/>
        <v/>
      </c>
      <c r="AH65" s="1" t="str">
        <f t="shared" si="137"/>
        <v/>
      </c>
      <c r="AI65" s="1" t="str">
        <f t="shared" si="138"/>
        <v/>
      </c>
      <c r="AJ65" s="1" t="str">
        <f t="shared" si="139"/>
        <v/>
      </c>
      <c r="AK65" s="1" t="str">
        <f t="shared" si="140"/>
        <v/>
      </c>
      <c r="AL65" s="1" t="str">
        <f t="shared" si="141"/>
        <v/>
      </c>
      <c r="AM65" s="1" t="str">
        <f t="shared" si="142"/>
        <v/>
      </c>
      <c r="AN65" s="1" t="str">
        <f t="shared" si="143"/>
        <v/>
      </c>
      <c r="AO65" s="1" t="str">
        <f t="shared" si="144"/>
        <v/>
      </c>
      <c r="AP65" s="1" t="str">
        <f t="shared" si="145"/>
        <v>Table 1076: allowed revenue,</v>
      </c>
      <c r="AQ65" s="1" t="str">
        <f t="shared" si="146"/>
        <v/>
      </c>
      <c r="AU65" s="1" t="str">
        <f t="shared" si="147"/>
        <v>Table 1076: allowed revenue,</v>
      </c>
      <c r="AV65" s="1" t="str">
        <f t="shared" si="148"/>
        <v>Changes due to issue of Model version with DCP130,</v>
      </c>
      <c r="AW65" s="1" t="str">
        <f t="shared" si="149"/>
        <v>Gone up mainly due to Table 1076: allowed revenue,</v>
      </c>
      <c r="AX65" s="1" t="str">
        <f t="shared" si="150"/>
        <v>Gone down mainly due to Changes due to issue of Model version with DCP130,</v>
      </c>
      <c r="AY65" s="1" t="str">
        <f t="shared" si="151"/>
        <v>Gone up mainly due to Table 1076: allowed revenue,</v>
      </c>
      <c r="AZ65" s="1" t="str">
        <f t="shared" si="152"/>
        <v>Gone down mainly due to Changes due to issue of Model version with DCP130,</v>
      </c>
    </row>
    <row r="66" spans="2:52" x14ac:dyDescent="0.25">
      <c r="B66" s="1" t="str">
        <f t="shared" si="106"/>
        <v>NHH UMS category B</v>
      </c>
      <c r="D66" s="1" t="str">
        <f t="shared" si="107"/>
        <v/>
      </c>
      <c r="E66" s="1" t="str">
        <f t="shared" si="108"/>
        <v>Changes due to issue of Model version with DCP130,</v>
      </c>
      <c r="F66" s="1" t="str">
        <f t="shared" si="109"/>
        <v/>
      </c>
      <c r="G66" s="1" t="str">
        <f t="shared" si="110"/>
        <v/>
      </c>
      <c r="H66" s="1" t="str">
        <f t="shared" si="111"/>
        <v/>
      </c>
      <c r="I66" s="1" t="str">
        <f t="shared" si="112"/>
        <v/>
      </c>
      <c r="J66" s="1" t="str">
        <f t="shared" si="113"/>
        <v/>
      </c>
      <c r="K66" s="1" t="str">
        <f t="shared" si="114"/>
        <v/>
      </c>
      <c r="L66" s="1" t="str">
        <f t="shared" si="115"/>
        <v/>
      </c>
      <c r="M66" s="1" t="str">
        <f t="shared" si="116"/>
        <v/>
      </c>
      <c r="N66" s="1" t="str">
        <f t="shared" si="117"/>
        <v/>
      </c>
      <c r="O66" s="1" t="str">
        <f t="shared" si="118"/>
        <v/>
      </c>
      <c r="P66" s="1" t="str">
        <f t="shared" si="119"/>
        <v/>
      </c>
      <c r="Q66" s="1" t="str">
        <f t="shared" si="120"/>
        <v/>
      </c>
      <c r="R66" s="1" t="str">
        <f t="shared" si="121"/>
        <v/>
      </c>
      <c r="S66" s="1" t="str">
        <f t="shared" si="122"/>
        <v/>
      </c>
      <c r="T66" s="1" t="str">
        <f t="shared" si="123"/>
        <v/>
      </c>
      <c r="U66" s="1" t="str">
        <f t="shared" si="124"/>
        <v/>
      </c>
      <c r="V66" s="1" t="str">
        <f t="shared" si="125"/>
        <v/>
      </c>
      <c r="W66" s="1" t="str">
        <f t="shared" si="126"/>
        <v/>
      </c>
      <c r="X66" s="1" t="str">
        <f t="shared" si="127"/>
        <v/>
      </c>
      <c r="Y66" s="1" t="str">
        <f t="shared" si="128"/>
        <v/>
      </c>
      <c r="Z66" s="1" t="str">
        <f t="shared" si="129"/>
        <v/>
      </c>
      <c r="AA66" s="1" t="str">
        <f t="shared" si="130"/>
        <v/>
      </c>
      <c r="AB66" s="1" t="str">
        <f t="shared" si="131"/>
        <v/>
      </c>
      <c r="AC66" s="1" t="str">
        <f t="shared" si="132"/>
        <v/>
      </c>
      <c r="AD66" s="1" t="str">
        <f t="shared" si="133"/>
        <v/>
      </c>
      <c r="AE66" s="1" t="str">
        <f t="shared" si="134"/>
        <v/>
      </c>
      <c r="AF66" s="1" t="str">
        <f t="shared" si="135"/>
        <v/>
      </c>
      <c r="AG66" s="1" t="str">
        <f t="shared" si="136"/>
        <v/>
      </c>
      <c r="AH66" s="1" t="str">
        <f t="shared" si="137"/>
        <v/>
      </c>
      <c r="AI66" s="1" t="str">
        <f t="shared" si="138"/>
        <v/>
      </c>
      <c r="AJ66" s="1" t="str">
        <f t="shared" si="139"/>
        <v/>
      </c>
      <c r="AK66" s="1" t="str">
        <f t="shared" si="140"/>
        <v/>
      </c>
      <c r="AL66" s="1" t="str">
        <f t="shared" si="141"/>
        <v/>
      </c>
      <c r="AM66" s="1" t="str">
        <f t="shared" si="142"/>
        <v/>
      </c>
      <c r="AN66" s="1" t="str">
        <f t="shared" si="143"/>
        <v>Table 1053: volumes and mpans etc forecast,</v>
      </c>
      <c r="AO66" s="1" t="str">
        <f t="shared" si="144"/>
        <v/>
      </c>
      <c r="AP66" s="1" t="str">
        <f t="shared" si="145"/>
        <v>Table 1076: allowed revenue,</v>
      </c>
      <c r="AQ66" s="1" t="str">
        <f t="shared" si="146"/>
        <v/>
      </c>
      <c r="AU66" s="1" t="str">
        <f t="shared" si="147"/>
        <v>Table 1053: volumes and mpans etc forecast,Table 1076: allowed revenue,</v>
      </c>
      <c r="AV66" s="1" t="str">
        <f t="shared" si="148"/>
        <v>Changes due to issue of Model version with DCP130,</v>
      </c>
      <c r="AW66" s="1" t="str">
        <f t="shared" si="149"/>
        <v>Gone up mainly due to Table 1053: volumes and mpans etc forecast,Table 1076: allowed revenue,</v>
      </c>
      <c r="AX66" s="1" t="str">
        <f t="shared" si="150"/>
        <v>Gone down mainly due to Changes due to issue of Model version with DCP130,</v>
      </c>
      <c r="AY66" s="1" t="str">
        <f t="shared" si="151"/>
        <v>Gone up mainly due to Table 1053: volumes and mpans etc forecast,Table 1076: allowed revenue,</v>
      </c>
      <c r="AZ66" s="1" t="str">
        <f t="shared" si="152"/>
        <v>Gone down mainly due to Changes due to issue of Model version with DCP130,</v>
      </c>
    </row>
    <row r="67" spans="2:52" x14ac:dyDescent="0.25">
      <c r="B67" s="1" t="str">
        <f t="shared" si="106"/>
        <v>NHH UMS category C</v>
      </c>
      <c r="D67" s="1" t="str">
        <f t="shared" si="107"/>
        <v>Changes due to issue of Model version with DCP130,</v>
      </c>
      <c r="E67" s="1" t="str">
        <f t="shared" si="108"/>
        <v/>
      </c>
      <c r="F67" s="1" t="str">
        <f t="shared" si="109"/>
        <v/>
      </c>
      <c r="G67" s="1" t="str">
        <f t="shared" si="110"/>
        <v/>
      </c>
      <c r="H67" s="1" t="str">
        <f t="shared" si="111"/>
        <v/>
      </c>
      <c r="I67" s="1" t="str">
        <f t="shared" si="112"/>
        <v/>
      </c>
      <c r="J67" s="1" t="str">
        <f t="shared" si="113"/>
        <v/>
      </c>
      <c r="K67" s="1" t="str">
        <f t="shared" si="114"/>
        <v/>
      </c>
      <c r="L67" s="1" t="str">
        <f t="shared" si="115"/>
        <v/>
      </c>
      <c r="M67" s="1" t="str">
        <f t="shared" si="116"/>
        <v/>
      </c>
      <c r="N67" s="1" t="str">
        <f t="shared" si="117"/>
        <v/>
      </c>
      <c r="O67" s="1" t="str">
        <f t="shared" si="118"/>
        <v/>
      </c>
      <c r="P67" s="1" t="str">
        <f t="shared" si="119"/>
        <v/>
      </c>
      <c r="Q67" s="1" t="str">
        <f t="shared" si="120"/>
        <v/>
      </c>
      <c r="R67" s="1" t="str">
        <f t="shared" si="121"/>
        <v/>
      </c>
      <c r="S67" s="1" t="str">
        <f t="shared" si="122"/>
        <v/>
      </c>
      <c r="T67" s="1" t="str">
        <f t="shared" si="123"/>
        <v/>
      </c>
      <c r="U67" s="1" t="str">
        <f t="shared" si="124"/>
        <v/>
      </c>
      <c r="V67" s="1" t="str">
        <f t="shared" si="125"/>
        <v>Table 1041: load characteristics (Load Factor),</v>
      </c>
      <c r="W67" s="1" t="str">
        <f t="shared" si="126"/>
        <v/>
      </c>
      <c r="X67" s="1" t="str">
        <f t="shared" si="127"/>
        <v>Table 1041: load characteristics (Coincidence Factor),</v>
      </c>
      <c r="Y67" s="1" t="str">
        <f t="shared" si="128"/>
        <v/>
      </c>
      <c r="Z67" s="1" t="str">
        <f t="shared" si="129"/>
        <v/>
      </c>
      <c r="AA67" s="1" t="str">
        <f t="shared" si="130"/>
        <v/>
      </c>
      <c r="AB67" s="1" t="str">
        <f t="shared" si="131"/>
        <v/>
      </c>
      <c r="AC67" s="1" t="str">
        <f t="shared" si="132"/>
        <v/>
      </c>
      <c r="AD67" s="1" t="str">
        <f t="shared" si="133"/>
        <v/>
      </c>
      <c r="AE67" s="1" t="str">
        <f t="shared" si="134"/>
        <v/>
      </c>
      <c r="AF67" s="1" t="str">
        <f t="shared" si="135"/>
        <v/>
      </c>
      <c r="AG67" s="1" t="str">
        <f t="shared" si="136"/>
        <v/>
      </c>
      <c r="AH67" s="1" t="str">
        <f t="shared" si="137"/>
        <v/>
      </c>
      <c r="AI67" s="1" t="str">
        <f t="shared" si="138"/>
        <v/>
      </c>
      <c r="AJ67" s="1" t="str">
        <f t="shared" si="139"/>
        <v/>
      </c>
      <c r="AK67" s="1" t="str">
        <f t="shared" si="140"/>
        <v/>
      </c>
      <c r="AL67" s="1" t="str">
        <f t="shared" si="141"/>
        <v/>
      </c>
      <c r="AM67" s="1" t="str">
        <f t="shared" si="142"/>
        <v/>
      </c>
      <c r="AN67" s="1" t="str">
        <f t="shared" si="143"/>
        <v>Table 1053: volumes and mpans etc forecast,</v>
      </c>
      <c r="AO67" s="1" t="str">
        <f t="shared" si="144"/>
        <v/>
      </c>
      <c r="AP67" s="1" t="str">
        <f t="shared" si="145"/>
        <v>Table 1076: allowed revenue,</v>
      </c>
      <c r="AQ67" s="1" t="str">
        <f t="shared" si="146"/>
        <v/>
      </c>
      <c r="AU67" s="1" t="str">
        <f t="shared" si="147"/>
        <v>Changes due to issue of Model version with DCP130,Table 1041: load characteristics (Load Factor),Table 1041: load characteristics (Coincidence Factor),Table 1053: volumes and mpans etc forecast,Table 1076: allowed revenue,</v>
      </c>
      <c r="AV67" s="1" t="str">
        <f t="shared" si="148"/>
        <v/>
      </c>
      <c r="AW67" s="1" t="str">
        <f t="shared" si="149"/>
        <v>Gone up mainly due to Changes due to issue of Model version with DCP130,Table 1041: load characteristics (Load Factor),Table 1041: load characteristics (Coincidence Factor),Table 1053: volumes and mpans etc forecast,Table 1076: allowed revenue,</v>
      </c>
      <c r="AX67" s="1" t="str">
        <f t="shared" si="150"/>
        <v>No factors contributing to greater than 2% downward change.</v>
      </c>
      <c r="AY67" s="1" t="str">
        <f t="shared" si="151"/>
        <v>Gone up mainly due to Changes due to issue of Model version with DCP130,Table 1041: load characteristics (Load Factor),Table 1041: load characteristics (Coincidence Factor),Table 1053: volumes and mpans etc forecast,Table 1076: allowed revenue,</v>
      </c>
      <c r="AZ67" s="1" t="str">
        <f t="shared" si="152"/>
        <v xml:space="preserve">Gone down mainly due to </v>
      </c>
    </row>
    <row r="68" spans="2:52" x14ac:dyDescent="0.25">
      <c r="B68" s="1" t="str">
        <f t="shared" si="106"/>
        <v>NHH UMS category D</v>
      </c>
      <c r="D68" s="1" t="str">
        <f t="shared" si="107"/>
        <v/>
      </c>
      <c r="E68" s="1" t="str">
        <f t="shared" si="108"/>
        <v/>
      </c>
      <c r="F68" s="1" t="str">
        <f t="shared" si="109"/>
        <v/>
      </c>
      <c r="G68" s="1" t="str">
        <f t="shared" si="110"/>
        <v/>
      </c>
      <c r="H68" s="1" t="str">
        <f t="shared" si="111"/>
        <v/>
      </c>
      <c r="I68" s="1" t="str">
        <f t="shared" si="112"/>
        <v/>
      </c>
      <c r="J68" s="1" t="str">
        <f t="shared" si="113"/>
        <v/>
      </c>
      <c r="K68" s="1" t="str">
        <f t="shared" si="114"/>
        <v/>
      </c>
      <c r="L68" s="1" t="str">
        <f t="shared" si="115"/>
        <v/>
      </c>
      <c r="M68" s="1" t="str">
        <f t="shared" si="116"/>
        <v/>
      </c>
      <c r="N68" s="1" t="str">
        <f t="shared" si="117"/>
        <v/>
      </c>
      <c r="O68" s="1" t="str">
        <f t="shared" si="118"/>
        <v/>
      </c>
      <c r="P68" s="1" t="str">
        <f t="shared" si="119"/>
        <v/>
      </c>
      <c r="Q68" s="1" t="str">
        <f t="shared" si="120"/>
        <v/>
      </c>
      <c r="R68" s="1" t="str">
        <f t="shared" si="121"/>
        <v/>
      </c>
      <c r="S68" s="1" t="str">
        <f t="shared" si="122"/>
        <v/>
      </c>
      <c r="T68" s="1" t="str">
        <f t="shared" si="123"/>
        <v/>
      </c>
      <c r="U68" s="1" t="str">
        <f t="shared" si="124"/>
        <v/>
      </c>
      <c r="V68" s="1" t="str">
        <f t="shared" si="125"/>
        <v/>
      </c>
      <c r="W68" s="1" t="str">
        <f t="shared" si="126"/>
        <v/>
      </c>
      <c r="X68" s="1" t="str">
        <f t="shared" si="127"/>
        <v/>
      </c>
      <c r="Y68" s="1" t="str">
        <f t="shared" si="128"/>
        <v/>
      </c>
      <c r="Z68" s="1" t="str">
        <f t="shared" si="129"/>
        <v/>
      </c>
      <c r="AA68" s="1" t="str">
        <f t="shared" si="130"/>
        <v/>
      </c>
      <c r="AB68" s="1" t="str">
        <f t="shared" si="131"/>
        <v/>
      </c>
      <c r="AC68" s="1" t="str">
        <f t="shared" si="132"/>
        <v/>
      </c>
      <c r="AD68" s="1" t="str">
        <f t="shared" si="133"/>
        <v/>
      </c>
      <c r="AE68" s="1" t="str">
        <f t="shared" si="134"/>
        <v/>
      </c>
      <c r="AF68" s="1" t="str">
        <f t="shared" si="135"/>
        <v/>
      </c>
      <c r="AG68" s="1" t="str">
        <f t="shared" si="136"/>
        <v/>
      </c>
      <c r="AH68" s="1" t="str">
        <f t="shared" si="137"/>
        <v/>
      </c>
      <c r="AI68" s="1" t="str">
        <f t="shared" si="138"/>
        <v/>
      </c>
      <c r="AJ68" s="1" t="str">
        <f t="shared" si="139"/>
        <v/>
      </c>
      <c r="AK68" s="1" t="str">
        <f t="shared" si="140"/>
        <v/>
      </c>
      <c r="AL68" s="1" t="str">
        <f t="shared" si="141"/>
        <v/>
      </c>
      <c r="AM68" s="1" t="str">
        <f t="shared" si="142"/>
        <v/>
      </c>
      <c r="AN68" s="1" t="str">
        <f t="shared" si="143"/>
        <v/>
      </c>
      <c r="AO68" s="1" t="str">
        <f t="shared" si="144"/>
        <v/>
      </c>
      <c r="AP68" s="1" t="str">
        <f t="shared" si="145"/>
        <v/>
      </c>
      <c r="AQ68" s="1" t="str">
        <f t="shared" si="146"/>
        <v/>
      </c>
      <c r="AU68" s="1" t="str">
        <f t="shared" si="147"/>
        <v/>
      </c>
      <c r="AV68" s="1" t="str">
        <f t="shared" si="148"/>
        <v/>
      </c>
      <c r="AW68" s="1" t="str">
        <f t="shared" si="149"/>
        <v>No factors contributing to greater than 2% upward change.</v>
      </c>
      <c r="AX68" s="1" t="str">
        <f t="shared" si="150"/>
        <v>No factors contributing to greater than 2% downward change.</v>
      </c>
      <c r="AY68" s="1" t="str">
        <f t="shared" si="151"/>
        <v xml:space="preserve">Gone up mainly due to </v>
      </c>
      <c r="AZ68" s="1" t="str">
        <f t="shared" si="152"/>
        <v xml:space="preserve">Gone down mainly due to </v>
      </c>
    </row>
    <row r="69" spans="2:52" x14ac:dyDescent="0.25">
      <c r="B69" s="1" t="str">
        <f t="shared" si="106"/>
        <v>LV UMS (Pseudo HH Metered)</v>
      </c>
      <c r="D69" s="1" t="str">
        <f t="shared" si="107"/>
        <v/>
      </c>
      <c r="E69" s="1" t="str">
        <f t="shared" si="108"/>
        <v/>
      </c>
      <c r="F69" s="1" t="str">
        <f t="shared" si="109"/>
        <v/>
      </c>
      <c r="G69" s="1" t="str">
        <f t="shared" si="110"/>
        <v/>
      </c>
      <c r="H69" s="1" t="str">
        <f t="shared" si="111"/>
        <v/>
      </c>
      <c r="I69" s="1" t="str">
        <f t="shared" si="112"/>
        <v/>
      </c>
      <c r="J69" s="1" t="str">
        <f t="shared" si="113"/>
        <v/>
      </c>
      <c r="K69" s="1" t="str">
        <f t="shared" si="114"/>
        <v/>
      </c>
      <c r="L69" s="1" t="str">
        <f t="shared" si="115"/>
        <v/>
      </c>
      <c r="M69" s="1" t="str">
        <f t="shared" si="116"/>
        <v/>
      </c>
      <c r="N69" s="1" t="str">
        <f t="shared" si="117"/>
        <v/>
      </c>
      <c r="O69" s="1" t="str">
        <f t="shared" si="118"/>
        <v/>
      </c>
      <c r="P69" s="1" t="str">
        <f t="shared" si="119"/>
        <v/>
      </c>
      <c r="Q69" s="1" t="str">
        <f t="shared" si="120"/>
        <v/>
      </c>
      <c r="R69" s="1" t="str">
        <f t="shared" si="121"/>
        <v/>
      </c>
      <c r="S69" s="1" t="str">
        <f t="shared" si="122"/>
        <v/>
      </c>
      <c r="T69" s="1" t="str">
        <f t="shared" si="123"/>
        <v/>
      </c>
      <c r="U69" s="1" t="str">
        <f t="shared" si="124"/>
        <v/>
      </c>
      <c r="V69" s="1" t="str">
        <f t="shared" si="125"/>
        <v>Table 1041: load characteristics (Load Factor),</v>
      </c>
      <c r="W69" s="1" t="str">
        <f t="shared" si="126"/>
        <v/>
      </c>
      <c r="X69" s="1" t="str">
        <f t="shared" si="127"/>
        <v/>
      </c>
      <c r="Y69" s="1" t="str">
        <f t="shared" si="128"/>
        <v/>
      </c>
      <c r="Z69" s="1" t="str">
        <f t="shared" si="129"/>
        <v/>
      </c>
      <c r="AA69" s="1" t="str">
        <f t="shared" si="130"/>
        <v/>
      </c>
      <c r="AB69" s="1" t="str">
        <f t="shared" si="131"/>
        <v/>
      </c>
      <c r="AC69" s="1" t="str">
        <f t="shared" si="132"/>
        <v/>
      </c>
      <c r="AD69" s="1" t="str">
        <f t="shared" si="133"/>
        <v/>
      </c>
      <c r="AE69" s="1" t="str">
        <f t="shared" si="134"/>
        <v/>
      </c>
      <c r="AF69" s="1" t="str">
        <f t="shared" si="135"/>
        <v/>
      </c>
      <c r="AG69" s="1" t="str">
        <f t="shared" si="136"/>
        <v/>
      </c>
      <c r="AH69" s="1" t="str">
        <f t="shared" si="137"/>
        <v/>
      </c>
      <c r="AI69" s="1" t="str">
        <f t="shared" si="138"/>
        <v/>
      </c>
      <c r="AJ69" s="1" t="str">
        <f t="shared" si="139"/>
        <v/>
      </c>
      <c r="AK69" s="1" t="str">
        <f t="shared" si="140"/>
        <v/>
      </c>
      <c r="AL69" s="1" t="str">
        <f t="shared" si="141"/>
        <v/>
      </c>
      <c r="AM69" s="1" t="str">
        <f t="shared" si="142"/>
        <v/>
      </c>
      <c r="AN69" s="1" t="str">
        <f t="shared" si="143"/>
        <v>Table 1053: volumes and mpans etc forecast,</v>
      </c>
      <c r="AO69" s="1" t="str">
        <f t="shared" si="144"/>
        <v/>
      </c>
      <c r="AP69" s="1" t="str">
        <f t="shared" si="145"/>
        <v>Table 1076: allowed revenue,</v>
      </c>
      <c r="AQ69" s="1" t="str">
        <f t="shared" si="146"/>
        <v/>
      </c>
      <c r="AU69" s="1" t="str">
        <f t="shared" si="147"/>
        <v>Table 1041: load characteristics (Load Factor),Table 1053: volumes and mpans etc forecast,Table 1076: allowed revenue,</v>
      </c>
      <c r="AV69" s="1" t="str">
        <f t="shared" si="148"/>
        <v/>
      </c>
      <c r="AW69" s="1" t="str">
        <f t="shared" si="149"/>
        <v>Gone up mainly due to Table 1041: load characteristics (Load Factor),Table 1053: volumes and mpans etc forecast,Table 1076: allowed revenue,</v>
      </c>
      <c r="AX69" s="1" t="str">
        <f t="shared" si="150"/>
        <v>No factors contributing to greater than 2% downward change.</v>
      </c>
      <c r="AY69" s="1" t="str">
        <f t="shared" si="151"/>
        <v>Gone up mainly due to Table 1041: load characteristics (Load Factor),Table 1053: volumes and mpans etc forecast,Table 1076: allowed revenue,</v>
      </c>
      <c r="AZ69" s="1" t="str">
        <f t="shared" si="152"/>
        <v xml:space="preserve">Gone down mainly due to </v>
      </c>
    </row>
  </sheetData>
  <mergeCells count="61">
    <mergeCell ref="V4:W4"/>
    <mergeCell ref="V27:W27"/>
    <mergeCell ref="V50:W50"/>
    <mergeCell ref="J50:K50"/>
    <mergeCell ref="H4:I4"/>
    <mergeCell ref="H50:I50"/>
    <mergeCell ref="H27:I27"/>
    <mergeCell ref="J27:K27"/>
    <mergeCell ref="J4:K4"/>
    <mergeCell ref="L4:M4"/>
    <mergeCell ref="N4:O4"/>
    <mergeCell ref="P4:Q4"/>
    <mergeCell ref="R4:S4"/>
    <mergeCell ref="D4:E4"/>
    <mergeCell ref="D50:E50"/>
    <mergeCell ref="F4:G4"/>
    <mergeCell ref="F50:G50"/>
    <mergeCell ref="D27:E27"/>
    <mergeCell ref="F27:G27"/>
    <mergeCell ref="AL50:AM50"/>
    <mergeCell ref="Z50:AA50"/>
    <mergeCell ref="AB50:AC50"/>
    <mergeCell ref="AD50:AE50"/>
    <mergeCell ref="AF50:AG50"/>
    <mergeCell ref="AH50:AI50"/>
    <mergeCell ref="AJ50:AK50"/>
    <mergeCell ref="AF27:AG27"/>
    <mergeCell ref="AH27:AI27"/>
    <mergeCell ref="AJ27:AK27"/>
    <mergeCell ref="L50:M50"/>
    <mergeCell ref="N50:O50"/>
    <mergeCell ref="P50:Q50"/>
    <mergeCell ref="R50:S50"/>
    <mergeCell ref="T50:U50"/>
    <mergeCell ref="X50:Y50"/>
    <mergeCell ref="L27:M27"/>
    <mergeCell ref="N27:O27"/>
    <mergeCell ref="P27:Q27"/>
    <mergeCell ref="R27:S27"/>
    <mergeCell ref="T27:U27"/>
    <mergeCell ref="Z4:AA4"/>
    <mergeCell ref="AB4:AC4"/>
    <mergeCell ref="AD4:AE4"/>
    <mergeCell ref="AF4:AG4"/>
    <mergeCell ref="AH4:AI4"/>
    <mergeCell ref="AN50:AO50"/>
    <mergeCell ref="AP50:AQ50"/>
    <mergeCell ref="AR50:AS50"/>
    <mergeCell ref="T4:U4"/>
    <mergeCell ref="AL4:AM4"/>
    <mergeCell ref="AN4:AO4"/>
    <mergeCell ref="AP4:AQ4"/>
    <mergeCell ref="AL27:AM27"/>
    <mergeCell ref="AN27:AO27"/>
    <mergeCell ref="AP27:AQ27"/>
    <mergeCell ref="AJ4:AK4"/>
    <mergeCell ref="X27:Y27"/>
    <mergeCell ref="Z27:AA27"/>
    <mergeCell ref="AB27:AC27"/>
    <mergeCell ref="AD27:AE27"/>
    <mergeCell ref="X4:Y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3"/>
  <sheetViews>
    <sheetView tabSelected="1" topLeftCell="I4" zoomScale="80" zoomScaleNormal="80" workbookViewId="0">
      <selection activeCell="O11" sqref="O11"/>
    </sheetView>
  </sheetViews>
  <sheetFormatPr defaultColWidth="40.85546875" defaultRowHeight="15" customHeight="1" x14ac:dyDescent="0.2"/>
  <cols>
    <col min="1" max="1" width="2" style="40" customWidth="1"/>
    <col min="2" max="2" width="47" style="42" customWidth="1"/>
    <col min="3" max="3" width="12" style="42" bestFit="1" customWidth="1"/>
    <col min="4" max="4" width="5.85546875" style="42" customWidth="1"/>
    <col min="5" max="7" width="10.28515625" style="42" bestFit="1" customWidth="1"/>
    <col min="8" max="8" width="13.140625" style="42" bestFit="1" customWidth="1"/>
    <col min="9" max="9" width="15.85546875" style="42" bestFit="1" customWidth="1"/>
    <col min="10" max="10" width="14" style="42" bestFit="1" customWidth="1"/>
    <col min="11" max="11" width="25.85546875" style="42" bestFit="1" customWidth="1"/>
    <col min="12" max="12" width="35.5703125" style="42" customWidth="1"/>
    <col min="13" max="13" width="12.7109375" style="42" bestFit="1" customWidth="1"/>
    <col min="14" max="14" width="14" style="42" bestFit="1" customWidth="1"/>
    <col min="15" max="16" width="13.42578125" style="42" customWidth="1"/>
    <col min="17" max="17" width="65.85546875" style="42" bestFit="1" customWidth="1"/>
    <col min="18" max="18" width="11" style="42" customWidth="1"/>
    <col min="19" max="256" width="40.85546875" style="42"/>
    <col min="257" max="257" width="4.85546875" style="42" customWidth="1"/>
    <col min="258" max="258" width="6.42578125" style="42" customWidth="1"/>
    <col min="259" max="259" width="47.42578125" style="42" customWidth="1"/>
    <col min="260" max="260" width="9" style="42" customWidth="1"/>
    <col min="261" max="261" width="5.85546875" style="42" customWidth="1"/>
    <col min="262" max="262" width="17.140625" style="42" customWidth="1"/>
    <col min="263" max="263" width="11.140625" style="42" customWidth="1"/>
    <col min="264" max="264" width="11.7109375" style="42" customWidth="1"/>
    <col min="265" max="265" width="13.42578125" style="42" customWidth="1"/>
    <col min="266" max="266" width="16.28515625" style="42" customWidth="1"/>
    <col min="267" max="267" width="15.85546875" style="42" customWidth="1"/>
    <col min="268" max="268" width="22.7109375" style="42" customWidth="1"/>
    <col min="269" max="269" width="9.42578125" style="42" customWidth="1"/>
    <col min="270" max="270" width="11.28515625" style="42" customWidth="1"/>
    <col min="271" max="271" width="17.42578125" style="42" customWidth="1"/>
    <col min="272" max="272" width="53" style="42" customWidth="1"/>
    <col min="273" max="512" width="40.85546875" style="42"/>
    <col min="513" max="513" width="4.85546875" style="42" customWidth="1"/>
    <col min="514" max="514" width="6.42578125" style="42" customWidth="1"/>
    <col min="515" max="515" width="47.42578125" style="42" customWidth="1"/>
    <col min="516" max="516" width="9" style="42" customWidth="1"/>
    <col min="517" max="517" width="5.85546875" style="42" customWidth="1"/>
    <col min="518" max="518" width="17.140625" style="42" customWidth="1"/>
    <col min="519" max="519" width="11.140625" style="42" customWidth="1"/>
    <col min="520" max="520" width="11.7109375" style="42" customWidth="1"/>
    <col min="521" max="521" width="13.42578125" style="42" customWidth="1"/>
    <col min="522" max="522" width="16.28515625" style="42" customWidth="1"/>
    <col min="523" max="523" width="15.85546875" style="42" customWidth="1"/>
    <col min="524" max="524" width="22.7109375" style="42" customWidth="1"/>
    <col min="525" max="525" width="9.42578125" style="42" customWidth="1"/>
    <col min="526" max="526" width="11.28515625" style="42" customWidth="1"/>
    <col min="527" max="527" width="17.42578125" style="42" customWidth="1"/>
    <col min="528" max="528" width="53" style="42" customWidth="1"/>
    <col min="529" max="768" width="40.85546875" style="42"/>
    <col min="769" max="769" width="4.85546875" style="42" customWidth="1"/>
    <col min="770" max="770" width="6.42578125" style="42" customWidth="1"/>
    <col min="771" max="771" width="47.42578125" style="42" customWidth="1"/>
    <col min="772" max="772" width="9" style="42" customWidth="1"/>
    <col min="773" max="773" width="5.85546875" style="42" customWidth="1"/>
    <col min="774" max="774" width="17.140625" style="42" customWidth="1"/>
    <col min="775" max="775" width="11.140625" style="42" customWidth="1"/>
    <col min="776" max="776" width="11.7109375" style="42" customWidth="1"/>
    <col min="777" max="777" width="13.42578125" style="42" customWidth="1"/>
    <col min="778" max="778" width="16.28515625" style="42" customWidth="1"/>
    <col min="779" max="779" width="15.85546875" style="42" customWidth="1"/>
    <col min="780" max="780" width="22.7109375" style="42" customWidth="1"/>
    <col min="781" max="781" width="9.42578125" style="42" customWidth="1"/>
    <col min="782" max="782" width="11.28515625" style="42" customWidth="1"/>
    <col min="783" max="783" width="17.42578125" style="42" customWidth="1"/>
    <col min="784" max="784" width="53" style="42" customWidth="1"/>
    <col min="785" max="1024" width="40.85546875" style="42"/>
    <col min="1025" max="1025" width="4.85546875" style="42" customWidth="1"/>
    <col min="1026" max="1026" width="6.42578125" style="42" customWidth="1"/>
    <col min="1027" max="1027" width="47.42578125" style="42" customWidth="1"/>
    <col min="1028" max="1028" width="9" style="42" customWidth="1"/>
    <col min="1029" max="1029" width="5.85546875" style="42" customWidth="1"/>
    <col min="1030" max="1030" width="17.140625" style="42" customWidth="1"/>
    <col min="1031" max="1031" width="11.140625" style="42" customWidth="1"/>
    <col min="1032" max="1032" width="11.7109375" style="42" customWidth="1"/>
    <col min="1033" max="1033" width="13.42578125" style="42" customWidth="1"/>
    <col min="1034" max="1034" width="16.28515625" style="42" customWidth="1"/>
    <col min="1035" max="1035" width="15.85546875" style="42" customWidth="1"/>
    <col min="1036" max="1036" width="22.7109375" style="42" customWidth="1"/>
    <col min="1037" max="1037" width="9.42578125" style="42" customWidth="1"/>
    <col min="1038" max="1038" width="11.28515625" style="42" customWidth="1"/>
    <col min="1039" max="1039" width="17.42578125" style="42" customWidth="1"/>
    <col min="1040" max="1040" width="53" style="42" customWidth="1"/>
    <col min="1041" max="1280" width="40.85546875" style="42"/>
    <col min="1281" max="1281" width="4.85546875" style="42" customWidth="1"/>
    <col min="1282" max="1282" width="6.42578125" style="42" customWidth="1"/>
    <col min="1283" max="1283" width="47.42578125" style="42" customWidth="1"/>
    <col min="1284" max="1284" width="9" style="42" customWidth="1"/>
    <col min="1285" max="1285" width="5.85546875" style="42" customWidth="1"/>
    <col min="1286" max="1286" width="17.140625" style="42" customWidth="1"/>
    <col min="1287" max="1287" width="11.140625" style="42" customWidth="1"/>
    <col min="1288" max="1288" width="11.7109375" style="42" customWidth="1"/>
    <col min="1289" max="1289" width="13.42578125" style="42" customWidth="1"/>
    <col min="1290" max="1290" width="16.28515625" style="42" customWidth="1"/>
    <col min="1291" max="1291" width="15.85546875" style="42" customWidth="1"/>
    <col min="1292" max="1292" width="22.7109375" style="42" customWidth="1"/>
    <col min="1293" max="1293" width="9.42578125" style="42" customWidth="1"/>
    <col min="1294" max="1294" width="11.28515625" style="42" customWidth="1"/>
    <col min="1295" max="1295" width="17.42578125" style="42" customWidth="1"/>
    <col min="1296" max="1296" width="53" style="42" customWidth="1"/>
    <col min="1297" max="1536" width="40.85546875" style="42"/>
    <col min="1537" max="1537" width="4.85546875" style="42" customWidth="1"/>
    <col min="1538" max="1538" width="6.42578125" style="42" customWidth="1"/>
    <col min="1539" max="1539" width="47.42578125" style="42" customWidth="1"/>
    <col min="1540" max="1540" width="9" style="42" customWidth="1"/>
    <col min="1541" max="1541" width="5.85546875" style="42" customWidth="1"/>
    <col min="1542" max="1542" width="17.140625" style="42" customWidth="1"/>
    <col min="1543" max="1543" width="11.140625" style="42" customWidth="1"/>
    <col min="1544" max="1544" width="11.7109375" style="42" customWidth="1"/>
    <col min="1545" max="1545" width="13.42578125" style="42" customWidth="1"/>
    <col min="1546" max="1546" width="16.28515625" style="42" customWidth="1"/>
    <col min="1547" max="1547" width="15.85546875" style="42" customWidth="1"/>
    <col min="1548" max="1548" width="22.7109375" style="42" customWidth="1"/>
    <col min="1549" max="1549" width="9.42578125" style="42" customWidth="1"/>
    <col min="1550" max="1550" width="11.28515625" style="42" customWidth="1"/>
    <col min="1551" max="1551" width="17.42578125" style="42" customWidth="1"/>
    <col min="1552" max="1552" width="53" style="42" customWidth="1"/>
    <col min="1553" max="1792" width="40.85546875" style="42"/>
    <col min="1793" max="1793" width="4.85546875" style="42" customWidth="1"/>
    <col min="1794" max="1794" width="6.42578125" style="42" customWidth="1"/>
    <col min="1795" max="1795" width="47.42578125" style="42" customWidth="1"/>
    <col min="1796" max="1796" width="9" style="42" customWidth="1"/>
    <col min="1797" max="1797" width="5.85546875" style="42" customWidth="1"/>
    <col min="1798" max="1798" width="17.140625" style="42" customWidth="1"/>
    <col min="1799" max="1799" width="11.140625" style="42" customWidth="1"/>
    <col min="1800" max="1800" width="11.7109375" style="42" customWidth="1"/>
    <col min="1801" max="1801" width="13.42578125" style="42" customWidth="1"/>
    <col min="1802" max="1802" width="16.28515625" style="42" customWidth="1"/>
    <col min="1803" max="1803" width="15.85546875" style="42" customWidth="1"/>
    <col min="1804" max="1804" width="22.7109375" style="42" customWidth="1"/>
    <col min="1805" max="1805" width="9.42578125" style="42" customWidth="1"/>
    <col min="1806" max="1806" width="11.28515625" style="42" customWidth="1"/>
    <col min="1807" max="1807" width="17.42578125" style="42" customWidth="1"/>
    <col min="1808" max="1808" width="53" style="42" customWidth="1"/>
    <col min="1809" max="2048" width="40.85546875" style="42"/>
    <col min="2049" max="2049" width="4.85546875" style="42" customWidth="1"/>
    <col min="2050" max="2050" width="6.42578125" style="42" customWidth="1"/>
    <col min="2051" max="2051" width="47.42578125" style="42" customWidth="1"/>
    <col min="2052" max="2052" width="9" style="42" customWidth="1"/>
    <col min="2053" max="2053" width="5.85546875" style="42" customWidth="1"/>
    <col min="2054" max="2054" width="17.140625" style="42" customWidth="1"/>
    <col min="2055" max="2055" width="11.140625" style="42" customWidth="1"/>
    <col min="2056" max="2056" width="11.7109375" style="42" customWidth="1"/>
    <col min="2057" max="2057" width="13.42578125" style="42" customWidth="1"/>
    <col min="2058" max="2058" width="16.28515625" style="42" customWidth="1"/>
    <col min="2059" max="2059" width="15.85546875" style="42" customWidth="1"/>
    <col min="2060" max="2060" width="22.7109375" style="42" customWidth="1"/>
    <col min="2061" max="2061" width="9.42578125" style="42" customWidth="1"/>
    <col min="2062" max="2062" width="11.28515625" style="42" customWidth="1"/>
    <col min="2063" max="2063" width="17.42578125" style="42" customWidth="1"/>
    <col min="2064" max="2064" width="53" style="42" customWidth="1"/>
    <col min="2065" max="2304" width="40.85546875" style="42"/>
    <col min="2305" max="2305" width="4.85546875" style="42" customWidth="1"/>
    <col min="2306" max="2306" width="6.42578125" style="42" customWidth="1"/>
    <col min="2307" max="2307" width="47.42578125" style="42" customWidth="1"/>
    <col min="2308" max="2308" width="9" style="42" customWidth="1"/>
    <col min="2309" max="2309" width="5.85546875" style="42" customWidth="1"/>
    <col min="2310" max="2310" width="17.140625" style="42" customWidth="1"/>
    <col min="2311" max="2311" width="11.140625" style="42" customWidth="1"/>
    <col min="2312" max="2312" width="11.7109375" style="42" customWidth="1"/>
    <col min="2313" max="2313" width="13.42578125" style="42" customWidth="1"/>
    <col min="2314" max="2314" width="16.28515625" style="42" customWidth="1"/>
    <col min="2315" max="2315" width="15.85546875" style="42" customWidth="1"/>
    <col min="2316" max="2316" width="22.7109375" style="42" customWidth="1"/>
    <col min="2317" max="2317" width="9.42578125" style="42" customWidth="1"/>
    <col min="2318" max="2318" width="11.28515625" style="42" customWidth="1"/>
    <col min="2319" max="2319" width="17.42578125" style="42" customWidth="1"/>
    <col min="2320" max="2320" width="53" style="42" customWidth="1"/>
    <col min="2321" max="2560" width="40.85546875" style="42"/>
    <col min="2561" max="2561" width="4.85546875" style="42" customWidth="1"/>
    <col min="2562" max="2562" width="6.42578125" style="42" customWidth="1"/>
    <col min="2563" max="2563" width="47.42578125" style="42" customWidth="1"/>
    <col min="2564" max="2564" width="9" style="42" customWidth="1"/>
    <col min="2565" max="2565" width="5.85546875" style="42" customWidth="1"/>
    <col min="2566" max="2566" width="17.140625" style="42" customWidth="1"/>
    <col min="2567" max="2567" width="11.140625" style="42" customWidth="1"/>
    <col min="2568" max="2568" width="11.7109375" style="42" customWidth="1"/>
    <col min="2569" max="2569" width="13.42578125" style="42" customWidth="1"/>
    <col min="2570" max="2570" width="16.28515625" style="42" customWidth="1"/>
    <col min="2571" max="2571" width="15.85546875" style="42" customWidth="1"/>
    <col min="2572" max="2572" width="22.7109375" style="42" customWidth="1"/>
    <col min="2573" max="2573" width="9.42578125" style="42" customWidth="1"/>
    <col min="2574" max="2574" width="11.28515625" style="42" customWidth="1"/>
    <col min="2575" max="2575" width="17.42578125" style="42" customWidth="1"/>
    <col min="2576" max="2576" width="53" style="42" customWidth="1"/>
    <col min="2577" max="2816" width="40.85546875" style="42"/>
    <col min="2817" max="2817" width="4.85546875" style="42" customWidth="1"/>
    <col min="2818" max="2818" width="6.42578125" style="42" customWidth="1"/>
    <col min="2819" max="2819" width="47.42578125" style="42" customWidth="1"/>
    <col min="2820" max="2820" width="9" style="42" customWidth="1"/>
    <col min="2821" max="2821" width="5.85546875" style="42" customWidth="1"/>
    <col min="2822" max="2822" width="17.140625" style="42" customWidth="1"/>
    <col min="2823" max="2823" width="11.140625" style="42" customWidth="1"/>
    <col min="2824" max="2824" width="11.7109375" style="42" customWidth="1"/>
    <col min="2825" max="2825" width="13.42578125" style="42" customWidth="1"/>
    <col min="2826" max="2826" width="16.28515625" style="42" customWidth="1"/>
    <col min="2827" max="2827" width="15.85546875" style="42" customWidth="1"/>
    <col min="2828" max="2828" width="22.7109375" style="42" customWidth="1"/>
    <col min="2829" max="2829" width="9.42578125" style="42" customWidth="1"/>
    <col min="2830" max="2830" width="11.28515625" style="42" customWidth="1"/>
    <col min="2831" max="2831" width="17.42578125" style="42" customWidth="1"/>
    <col min="2832" max="2832" width="53" style="42" customWidth="1"/>
    <col min="2833" max="3072" width="40.85546875" style="42"/>
    <col min="3073" max="3073" width="4.85546875" style="42" customWidth="1"/>
    <col min="3074" max="3074" width="6.42578125" style="42" customWidth="1"/>
    <col min="3075" max="3075" width="47.42578125" style="42" customWidth="1"/>
    <col min="3076" max="3076" width="9" style="42" customWidth="1"/>
    <col min="3077" max="3077" width="5.85546875" style="42" customWidth="1"/>
    <col min="3078" max="3078" width="17.140625" style="42" customWidth="1"/>
    <col min="3079" max="3079" width="11.140625" style="42" customWidth="1"/>
    <col min="3080" max="3080" width="11.7109375" style="42" customWidth="1"/>
    <col min="3081" max="3081" width="13.42578125" style="42" customWidth="1"/>
    <col min="3082" max="3082" width="16.28515625" style="42" customWidth="1"/>
    <col min="3083" max="3083" width="15.85546875" style="42" customWidth="1"/>
    <col min="3084" max="3084" width="22.7109375" style="42" customWidth="1"/>
    <col min="3085" max="3085" width="9.42578125" style="42" customWidth="1"/>
    <col min="3086" max="3086" width="11.28515625" style="42" customWidth="1"/>
    <col min="3087" max="3087" width="17.42578125" style="42" customWidth="1"/>
    <col min="3088" max="3088" width="53" style="42" customWidth="1"/>
    <col min="3089" max="3328" width="40.85546875" style="42"/>
    <col min="3329" max="3329" width="4.85546875" style="42" customWidth="1"/>
    <col min="3330" max="3330" width="6.42578125" style="42" customWidth="1"/>
    <col min="3331" max="3331" width="47.42578125" style="42" customWidth="1"/>
    <col min="3332" max="3332" width="9" style="42" customWidth="1"/>
    <col min="3333" max="3333" width="5.85546875" style="42" customWidth="1"/>
    <col min="3334" max="3334" width="17.140625" style="42" customWidth="1"/>
    <col min="3335" max="3335" width="11.140625" style="42" customWidth="1"/>
    <col min="3336" max="3336" width="11.7109375" style="42" customWidth="1"/>
    <col min="3337" max="3337" width="13.42578125" style="42" customWidth="1"/>
    <col min="3338" max="3338" width="16.28515625" style="42" customWidth="1"/>
    <col min="3339" max="3339" width="15.85546875" style="42" customWidth="1"/>
    <col min="3340" max="3340" width="22.7109375" style="42" customWidth="1"/>
    <col min="3341" max="3341" width="9.42578125" style="42" customWidth="1"/>
    <col min="3342" max="3342" width="11.28515625" style="42" customWidth="1"/>
    <col min="3343" max="3343" width="17.42578125" style="42" customWidth="1"/>
    <col min="3344" max="3344" width="53" style="42" customWidth="1"/>
    <col min="3345" max="3584" width="40.85546875" style="42"/>
    <col min="3585" max="3585" width="4.85546875" style="42" customWidth="1"/>
    <col min="3586" max="3586" width="6.42578125" style="42" customWidth="1"/>
    <col min="3587" max="3587" width="47.42578125" style="42" customWidth="1"/>
    <col min="3588" max="3588" width="9" style="42" customWidth="1"/>
    <col min="3589" max="3589" width="5.85546875" style="42" customWidth="1"/>
    <col min="3590" max="3590" width="17.140625" style="42" customWidth="1"/>
    <col min="3591" max="3591" width="11.140625" style="42" customWidth="1"/>
    <col min="3592" max="3592" width="11.7109375" style="42" customWidth="1"/>
    <col min="3593" max="3593" width="13.42578125" style="42" customWidth="1"/>
    <col min="3594" max="3594" width="16.28515625" style="42" customWidth="1"/>
    <col min="3595" max="3595" width="15.85546875" style="42" customWidth="1"/>
    <col min="3596" max="3596" width="22.7109375" style="42" customWidth="1"/>
    <col min="3597" max="3597" width="9.42578125" style="42" customWidth="1"/>
    <col min="3598" max="3598" width="11.28515625" style="42" customWidth="1"/>
    <col min="3599" max="3599" width="17.42578125" style="42" customWidth="1"/>
    <col min="3600" max="3600" width="53" style="42" customWidth="1"/>
    <col min="3601" max="3840" width="40.85546875" style="42"/>
    <col min="3841" max="3841" width="4.85546875" style="42" customWidth="1"/>
    <col min="3842" max="3842" width="6.42578125" style="42" customWidth="1"/>
    <col min="3843" max="3843" width="47.42578125" style="42" customWidth="1"/>
    <col min="3844" max="3844" width="9" style="42" customWidth="1"/>
    <col min="3845" max="3845" width="5.85546875" style="42" customWidth="1"/>
    <col min="3846" max="3846" width="17.140625" style="42" customWidth="1"/>
    <col min="3847" max="3847" width="11.140625" style="42" customWidth="1"/>
    <col min="3848" max="3848" width="11.7109375" style="42" customWidth="1"/>
    <col min="3849" max="3849" width="13.42578125" style="42" customWidth="1"/>
    <col min="3850" max="3850" width="16.28515625" style="42" customWidth="1"/>
    <col min="3851" max="3851" width="15.85546875" style="42" customWidth="1"/>
    <col min="3852" max="3852" width="22.7109375" style="42" customWidth="1"/>
    <col min="3853" max="3853" width="9.42578125" style="42" customWidth="1"/>
    <col min="3854" max="3854" width="11.28515625" style="42" customWidth="1"/>
    <col min="3855" max="3855" width="17.42578125" style="42" customWidth="1"/>
    <col min="3856" max="3856" width="53" style="42" customWidth="1"/>
    <col min="3857" max="4096" width="40.85546875" style="42"/>
    <col min="4097" max="4097" width="4.85546875" style="42" customWidth="1"/>
    <col min="4098" max="4098" width="6.42578125" style="42" customWidth="1"/>
    <col min="4099" max="4099" width="47.42578125" style="42" customWidth="1"/>
    <col min="4100" max="4100" width="9" style="42" customWidth="1"/>
    <col min="4101" max="4101" width="5.85546875" style="42" customWidth="1"/>
    <col min="4102" max="4102" width="17.140625" style="42" customWidth="1"/>
    <col min="4103" max="4103" width="11.140625" style="42" customWidth="1"/>
    <col min="4104" max="4104" width="11.7109375" style="42" customWidth="1"/>
    <col min="4105" max="4105" width="13.42578125" style="42" customWidth="1"/>
    <col min="4106" max="4106" width="16.28515625" style="42" customWidth="1"/>
    <col min="4107" max="4107" width="15.85546875" style="42" customWidth="1"/>
    <col min="4108" max="4108" width="22.7109375" style="42" customWidth="1"/>
    <col min="4109" max="4109" width="9.42578125" style="42" customWidth="1"/>
    <col min="4110" max="4110" width="11.28515625" style="42" customWidth="1"/>
    <col min="4111" max="4111" width="17.42578125" style="42" customWidth="1"/>
    <col min="4112" max="4112" width="53" style="42" customWidth="1"/>
    <col min="4113" max="4352" width="40.85546875" style="42"/>
    <col min="4353" max="4353" width="4.85546875" style="42" customWidth="1"/>
    <col min="4354" max="4354" width="6.42578125" style="42" customWidth="1"/>
    <col min="4355" max="4355" width="47.42578125" style="42" customWidth="1"/>
    <col min="4356" max="4356" width="9" style="42" customWidth="1"/>
    <col min="4357" max="4357" width="5.85546875" style="42" customWidth="1"/>
    <col min="4358" max="4358" width="17.140625" style="42" customWidth="1"/>
    <col min="4359" max="4359" width="11.140625" style="42" customWidth="1"/>
    <col min="4360" max="4360" width="11.7109375" style="42" customWidth="1"/>
    <col min="4361" max="4361" width="13.42578125" style="42" customWidth="1"/>
    <col min="4362" max="4362" width="16.28515625" style="42" customWidth="1"/>
    <col min="4363" max="4363" width="15.85546875" style="42" customWidth="1"/>
    <col min="4364" max="4364" width="22.7109375" style="42" customWidth="1"/>
    <col min="4365" max="4365" width="9.42578125" style="42" customWidth="1"/>
    <col min="4366" max="4366" width="11.28515625" style="42" customWidth="1"/>
    <col min="4367" max="4367" width="17.42578125" style="42" customWidth="1"/>
    <col min="4368" max="4368" width="53" style="42" customWidth="1"/>
    <col min="4369" max="4608" width="40.85546875" style="42"/>
    <col min="4609" max="4609" width="4.85546875" style="42" customWidth="1"/>
    <col min="4610" max="4610" width="6.42578125" style="42" customWidth="1"/>
    <col min="4611" max="4611" width="47.42578125" style="42" customWidth="1"/>
    <col min="4612" max="4612" width="9" style="42" customWidth="1"/>
    <col min="4613" max="4613" width="5.85546875" style="42" customWidth="1"/>
    <col min="4614" max="4614" width="17.140625" style="42" customWidth="1"/>
    <col min="4615" max="4615" width="11.140625" style="42" customWidth="1"/>
    <col min="4616" max="4616" width="11.7109375" style="42" customWidth="1"/>
    <col min="4617" max="4617" width="13.42578125" style="42" customWidth="1"/>
    <col min="4618" max="4618" width="16.28515625" style="42" customWidth="1"/>
    <col min="4619" max="4619" width="15.85546875" style="42" customWidth="1"/>
    <col min="4620" max="4620" width="22.7109375" style="42" customWidth="1"/>
    <col min="4621" max="4621" width="9.42578125" style="42" customWidth="1"/>
    <col min="4622" max="4622" width="11.28515625" style="42" customWidth="1"/>
    <col min="4623" max="4623" width="17.42578125" style="42" customWidth="1"/>
    <col min="4624" max="4624" width="53" style="42" customWidth="1"/>
    <col min="4625" max="4864" width="40.85546875" style="42"/>
    <col min="4865" max="4865" width="4.85546875" style="42" customWidth="1"/>
    <col min="4866" max="4866" width="6.42578125" style="42" customWidth="1"/>
    <col min="4867" max="4867" width="47.42578125" style="42" customWidth="1"/>
    <col min="4868" max="4868" width="9" style="42" customWidth="1"/>
    <col min="4869" max="4869" width="5.85546875" style="42" customWidth="1"/>
    <col min="4870" max="4870" width="17.140625" style="42" customWidth="1"/>
    <col min="4871" max="4871" width="11.140625" style="42" customWidth="1"/>
    <col min="4872" max="4872" width="11.7109375" style="42" customWidth="1"/>
    <col min="4873" max="4873" width="13.42578125" style="42" customWidth="1"/>
    <col min="4874" max="4874" width="16.28515625" style="42" customWidth="1"/>
    <col min="4875" max="4875" width="15.85546875" style="42" customWidth="1"/>
    <col min="4876" max="4876" width="22.7109375" style="42" customWidth="1"/>
    <col min="4877" max="4877" width="9.42578125" style="42" customWidth="1"/>
    <col min="4878" max="4878" width="11.28515625" style="42" customWidth="1"/>
    <col min="4879" max="4879" width="17.42578125" style="42" customWidth="1"/>
    <col min="4880" max="4880" width="53" style="42" customWidth="1"/>
    <col min="4881" max="5120" width="40.85546875" style="42"/>
    <col min="5121" max="5121" width="4.85546875" style="42" customWidth="1"/>
    <col min="5122" max="5122" width="6.42578125" style="42" customWidth="1"/>
    <col min="5123" max="5123" width="47.42578125" style="42" customWidth="1"/>
    <col min="5124" max="5124" width="9" style="42" customWidth="1"/>
    <col min="5125" max="5125" width="5.85546875" style="42" customWidth="1"/>
    <col min="5126" max="5126" width="17.140625" style="42" customWidth="1"/>
    <col min="5127" max="5127" width="11.140625" style="42" customWidth="1"/>
    <col min="5128" max="5128" width="11.7109375" style="42" customWidth="1"/>
    <col min="5129" max="5129" width="13.42578125" style="42" customWidth="1"/>
    <col min="5130" max="5130" width="16.28515625" style="42" customWidth="1"/>
    <col min="5131" max="5131" width="15.85546875" style="42" customWidth="1"/>
    <col min="5132" max="5132" width="22.7109375" style="42" customWidth="1"/>
    <col min="5133" max="5133" width="9.42578125" style="42" customWidth="1"/>
    <col min="5134" max="5134" width="11.28515625" style="42" customWidth="1"/>
    <col min="5135" max="5135" width="17.42578125" style="42" customWidth="1"/>
    <col min="5136" max="5136" width="53" style="42" customWidth="1"/>
    <col min="5137" max="5376" width="40.85546875" style="42"/>
    <col min="5377" max="5377" width="4.85546875" style="42" customWidth="1"/>
    <col min="5378" max="5378" width="6.42578125" style="42" customWidth="1"/>
    <col min="5379" max="5379" width="47.42578125" style="42" customWidth="1"/>
    <col min="5380" max="5380" width="9" style="42" customWidth="1"/>
    <col min="5381" max="5381" width="5.85546875" style="42" customWidth="1"/>
    <col min="5382" max="5382" width="17.140625" style="42" customWidth="1"/>
    <col min="5383" max="5383" width="11.140625" style="42" customWidth="1"/>
    <col min="5384" max="5384" width="11.7109375" style="42" customWidth="1"/>
    <col min="5385" max="5385" width="13.42578125" style="42" customWidth="1"/>
    <col min="5386" max="5386" width="16.28515625" style="42" customWidth="1"/>
    <col min="5387" max="5387" width="15.85546875" style="42" customWidth="1"/>
    <col min="5388" max="5388" width="22.7109375" style="42" customWidth="1"/>
    <col min="5389" max="5389" width="9.42578125" style="42" customWidth="1"/>
    <col min="5390" max="5390" width="11.28515625" style="42" customWidth="1"/>
    <col min="5391" max="5391" width="17.42578125" style="42" customWidth="1"/>
    <col min="5392" max="5392" width="53" style="42" customWidth="1"/>
    <col min="5393" max="5632" width="40.85546875" style="42"/>
    <col min="5633" max="5633" width="4.85546875" style="42" customWidth="1"/>
    <col min="5634" max="5634" width="6.42578125" style="42" customWidth="1"/>
    <col min="5635" max="5635" width="47.42578125" style="42" customWidth="1"/>
    <col min="5636" max="5636" width="9" style="42" customWidth="1"/>
    <col min="5637" max="5637" width="5.85546875" style="42" customWidth="1"/>
    <col min="5638" max="5638" width="17.140625" style="42" customWidth="1"/>
    <col min="5639" max="5639" width="11.140625" style="42" customWidth="1"/>
    <col min="5640" max="5640" width="11.7109375" style="42" customWidth="1"/>
    <col min="5641" max="5641" width="13.42578125" style="42" customWidth="1"/>
    <col min="5642" max="5642" width="16.28515625" style="42" customWidth="1"/>
    <col min="5643" max="5643" width="15.85546875" style="42" customWidth="1"/>
    <col min="5644" max="5644" width="22.7109375" style="42" customWidth="1"/>
    <col min="5645" max="5645" width="9.42578125" style="42" customWidth="1"/>
    <col min="5646" max="5646" width="11.28515625" style="42" customWidth="1"/>
    <col min="5647" max="5647" width="17.42578125" style="42" customWidth="1"/>
    <col min="5648" max="5648" width="53" style="42" customWidth="1"/>
    <col min="5649" max="5888" width="40.85546875" style="42"/>
    <col min="5889" max="5889" width="4.85546875" style="42" customWidth="1"/>
    <col min="5890" max="5890" width="6.42578125" style="42" customWidth="1"/>
    <col min="5891" max="5891" width="47.42578125" style="42" customWidth="1"/>
    <col min="5892" max="5892" width="9" style="42" customWidth="1"/>
    <col min="5893" max="5893" width="5.85546875" style="42" customWidth="1"/>
    <col min="5894" max="5894" width="17.140625" style="42" customWidth="1"/>
    <col min="5895" max="5895" width="11.140625" style="42" customWidth="1"/>
    <col min="5896" max="5896" width="11.7109375" style="42" customWidth="1"/>
    <col min="5897" max="5897" width="13.42578125" style="42" customWidth="1"/>
    <col min="5898" max="5898" width="16.28515625" style="42" customWidth="1"/>
    <col min="5899" max="5899" width="15.85546875" style="42" customWidth="1"/>
    <col min="5900" max="5900" width="22.7109375" style="42" customWidth="1"/>
    <col min="5901" max="5901" width="9.42578125" style="42" customWidth="1"/>
    <col min="5902" max="5902" width="11.28515625" style="42" customWidth="1"/>
    <col min="5903" max="5903" width="17.42578125" style="42" customWidth="1"/>
    <col min="5904" max="5904" width="53" style="42" customWidth="1"/>
    <col min="5905" max="6144" width="40.85546875" style="42"/>
    <col min="6145" max="6145" width="4.85546875" style="42" customWidth="1"/>
    <col min="6146" max="6146" width="6.42578125" style="42" customWidth="1"/>
    <col min="6147" max="6147" width="47.42578125" style="42" customWidth="1"/>
    <col min="6148" max="6148" width="9" style="42" customWidth="1"/>
    <col min="6149" max="6149" width="5.85546875" style="42" customWidth="1"/>
    <col min="6150" max="6150" width="17.140625" style="42" customWidth="1"/>
    <col min="6151" max="6151" width="11.140625" style="42" customWidth="1"/>
    <col min="6152" max="6152" width="11.7109375" style="42" customWidth="1"/>
    <col min="6153" max="6153" width="13.42578125" style="42" customWidth="1"/>
    <col min="6154" max="6154" width="16.28515625" style="42" customWidth="1"/>
    <col min="6155" max="6155" width="15.85546875" style="42" customWidth="1"/>
    <col min="6156" max="6156" width="22.7109375" style="42" customWidth="1"/>
    <col min="6157" max="6157" width="9.42578125" style="42" customWidth="1"/>
    <col min="6158" max="6158" width="11.28515625" style="42" customWidth="1"/>
    <col min="6159" max="6159" width="17.42578125" style="42" customWidth="1"/>
    <col min="6160" max="6160" width="53" style="42" customWidth="1"/>
    <col min="6161" max="6400" width="40.85546875" style="42"/>
    <col min="6401" max="6401" width="4.85546875" style="42" customWidth="1"/>
    <col min="6402" max="6402" width="6.42578125" style="42" customWidth="1"/>
    <col min="6403" max="6403" width="47.42578125" style="42" customWidth="1"/>
    <col min="6404" max="6404" width="9" style="42" customWidth="1"/>
    <col min="6405" max="6405" width="5.85546875" style="42" customWidth="1"/>
    <col min="6406" max="6406" width="17.140625" style="42" customWidth="1"/>
    <col min="6407" max="6407" width="11.140625" style="42" customWidth="1"/>
    <col min="6408" max="6408" width="11.7109375" style="42" customWidth="1"/>
    <col min="6409" max="6409" width="13.42578125" style="42" customWidth="1"/>
    <col min="6410" max="6410" width="16.28515625" style="42" customWidth="1"/>
    <col min="6411" max="6411" width="15.85546875" style="42" customWidth="1"/>
    <col min="6412" max="6412" width="22.7109375" style="42" customWidth="1"/>
    <col min="6413" max="6413" width="9.42578125" style="42" customWidth="1"/>
    <col min="6414" max="6414" width="11.28515625" style="42" customWidth="1"/>
    <col min="6415" max="6415" width="17.42578125" style="42" customWidth="1"/>
    <col min="6416" max="6416" width="53" style="42" customWidth="1"/>
    <col min="6417" max="6656" width="40.85546875" style="42"/>
    <col min="6657" max="6657" width="4.85546875" style="42" customWidth="1"/>
    <col min="6658" max="6658" width="6.42578125" style="42" customWidth="1"/>
    <col min="6659" max="6659" width="47.42578125" style="42" customWidth="1"/>
    <col min="6660" max="6660" width="9" style="42" customWidth="1"/>
    <col min="6661" max="6661" width="5.85546875" style="42" customWidth="1"/>
    <col min="6662" max="6662" width="17.140625" style="42" customWidth="1"/>
    <col min="6663" max="6663" width="11.140625" style="42" customWidth="1"/>
    <col min="6664" max="6664" width="11.7109375" style="42" customWidth="1"/>
    <col min="6665" max="6665" width="13.42578125" style="42" customWidth="1"/>
    <col min="6666" max="6666" width="16.28515625" style="42" customWidth="1"/>
    <col min="6667" max="6667" width="15.85546875" style="42" customWidth="1"/>
    <col min="6668" max="6668" width="22.7109375" style="42" customWidth="1"/>
    <col min="6669" max="6669" width="9.42578125" style="42" customWidth="1"/>
    <col min="6670" max="6670" width="11.28515625" style="42" customWidth="1"/>
    <col min="6671" max="6671" width="17.42578125" style="42" customWidth="1"/>
    <col min="6672" max="6672" width="53" style="42" customWidth="1"/>
    <col min="6673" max="6912" width="40.85546875" style="42"/>
    <col min="6913" max="6913" width="4.85546875" style="42" customWidth="1"/>
    <col min="6914" max="6914" width="6.42578125" style="42" customWidth="1"/>
    <col min="6915" max="6915" width="47.42578125" style="42" customWidth="1"/>
    <col min="6916" max="6916" width="9" style="42" customWidth="1"/>
    <col min="6917" max="6917" width="5.85546875" style="42" customWidth="1"/>
    <col min="6918" max="6918" width="17.140625" style="42" customWidth="1"/>
    <col min="6919" max="6919" width="11.140625" style="42" customWidth="1"/>
    <col min="6920" max="6920" width="11.7109375" style="42" customWidth="1"/>
    <col min="6921" max="6921" width="13.42578125" style="42" customWidth="1"/>
    <col min="6922" max="6922" width="16.28515625" style="42" customWidth="1"/>
    <col min="6923" max="6923" width="15.85546875" style="42" customWidth="1"/>
    <col min="6924" max="6924" width="22.7109375" style="42" customWidth="1"/>
    <col min="6925" max="6925" width="9.42578125" style="42" customWidth="1"/>
    <col min="6926" max="6926" width="11.28515625" style="42" customWidth="1"/>
    <col min="6927" max="6927" width="17.42578125" style="42" customWidth="1"/>
    <col min="6928" max="6928" width="53" style="42" customWidth="1"/>
    <col min="6929" max="7168" width="40.85546875" style="42"/>
    <col min="7169" max="7169" width="4.85546875" style="42" customWidth="1"/>
    <col min="7170" max="7170" width="6.42578125" style="42" customWidth="1"/>
    <col min="7171" max="7171" width="47.42578125" style="42" customWidth="1"/>
    <col min="7172" max="7172" width="9" style="42" customWidth="1"/>
    <col min="7173" max="7173" width="5.85546875" style="42" customWidth="1"/>
    <col min="7174" max="7174" width="17.140625" style="42" customWidth="1"/>
    <col min="7175" max="7175" width="11.140625" style="42" customWidth="1"/>
    <col min="7176" max="7176" width="11.7109375" style="42" customWidth="1"/>
    <col min="7177" max="7177" width="13.42578125" style="42" customWidth="1"/>
    <col min="7178" max="7178" width="16.28515625" style="42" customWidth="1"/>
    <col min="7179" max="7179" width="15.85546875" style="42" customWidth="1"/>
    <col min="7180" max="7180" width="22.7109375" style="42" customWidth="1"/>
    <col min="7181" max="7181" width="9.42578125" style="42" customWidth="1"/>
    <col min="7182" max="7182" width="11.28515625" style="42" customWidth="1"/>
    <col min="7183" max="7183" width="17.42578125" style="42" customWidth="1"/>
    <col min="7184" max="7184" width="53" style="42" customWidth="1"/>
    <col min="7185" max="7424" width="40.85546875" style="42"/>
    <col min="7425" max="7425" width="4.85546875" style="42" customWidth="1"/>
    <col min="7426" max="7426" width="6.42578125" style="42" customWidth="1"/>
    <col min="7427" max="7427" width="47.42578125" style="42" customWidth="1"/>
    <col min="7428" max="7428" width="9" style="42" customWidth="1"/>
    <col min="7429" max="7429" width="5.85546875" style="42" customWidth="1"/>
    <col min="7430" max="7430" width="17.140625" style="42" customWidth="1"/>
    <col min="7431" max="7431" width="11.140625" style="42" customWidth="1"/>
    <col min="7432" max="7432" width="11.7109375" style="42" customWidth="1"/>
    <col min="7433" max="7433" width="13.42578125" style="42" customWidth="1"/>
    <col min="7434" max="7434" width="16.28515625" style="42" customWidth="1"/>
    <col min="7435" max="7435" width="15.85546875" style="42" customWidth="1"/>
    <col min="7436" max="7436" width="22.7109375" style="42" customWidth="1"/>
    <col min="7437" max="7437" width="9.42578125" style="42" customWidth="1"/>
    <col min="7438" max="7438" width="11.28515625" style="42" customWidth="1"/>
    <col min="7439" max="7439" width="17.42578125" style="42" customWidth="1"/>
    <col min="7440" max="7440" width="53" style="42" customWidth="1"/>
    <col min="7441" max="7680" width="40.85546875" style="42"/>
    <col min="7681" max="7681" width="4.85546875" style="42" customWidth="1"/>
    <col min="7682" max="7682" width="6.42578125" style="42" customWidth="1"/>
    <col min="7683" max="7683" width="47.42578125" style="42" customWidth="1"/>
    <col min="7684" max="7684" width="9" style="42" customWidth="1"/>
    <col min="7685" max="7685" width="5.85546875" style="42" customWidth="1"/>
    <col min="7686" max="7686" width="17.140625" style="42" customWidth="1"/>
    <col min="7687" max="7687" width="11.140625" style="42" customWidth="1"/>
    <col min="7688" max="7688" width="11.7109375" style="42" customWidth="1"/>
    <col min="7689" max="7689" width="13.42578125" style="42" customWidth="1"/>
    <col min="7690" max="7690" width="16.28515625" style="42" customWidth="1"/>
    <col min="7691" max="7691" width="15.85546875" style="42" customWidth="1"/>
    <col min="7692" max="7692" width="22.7109375" style="42" customWidth="1"/>
    <col min="7693" max="7693" width="9.42578125" style="42" customWidth="1"/>
    <col min="7694" max="7694" width="11.28515625" style="42" customWidth="1"/>
    <col min="7695" max="7695" width="17.42578125" style="42" customWidth="1"/>
    <col min="7696" max="7696" width="53" style="42" customWidth="1"/>
    <col min="7697" max="7936" width="40.85546875" style="42"/>
    <col min="7937" max="7937" width="4.85546875" style="42" customWidth="1"/>
    <col min="7938" max="7938" width="6.42578125" style="42" customWidth="1"/>
    <col min="7939" max="7939" width="47.42578125" style="42" customWidth="1"/>
    <col min="7940" max="7940" width="9" style="42" customWidth="1"/>
    <col min="7941" max="7941" width="5.85546875" style="42" customWidth="1"/>
    <col min="7942" max="7942" width="17.140625" style="42" customWidth="1"/>
    <col min="7943" max="7943" width="11.140625" style="42" customWidth="1"/>
    <col min="7944" max="7944" width="11.7109375" style="42" customWidth="1"/>
    <col min="7945" max="7945" width="13.42578125" style="42" customWidth="1"/>
    <col min="7946" max="7946" width="16.28515625" style="42" customWidth="1"/>
    <col min="7947" max="7947" width="15.85546875" style="42" customWidth="1"/>
    <col min="7948" max="7948" width="22.7109375" style="42" customWidth="1"/>
    <col min="7949" max="7949" width="9.42578125" style="42" customWidth="1"/>
    <col min="7950" max="7950" width="11.28515625" style="42" customWidth="1"/>
    <col min="7951" max="7951" width="17.42578125" style="42" customWidth="1"/>
    <col min="7952" max="7952" width="53" style="42" customWidth="1"/>
    <col min="7953" max="8192" width="40.85546875" style="42"/>
    <col min="8193" max="8193" width="4.85546875" style="42" customWidth="1"/>
    <col min="8194" max="8194" width="6.42578125" style="42" customWidth="1"/>
    <col min="8195" max="8195" width="47.42578125" style="42" customWidth="1"/>
    <col min="8196" max="8196" width="9" style="42" customWidth="1"/>
    <col min="8197" max="8197" width="5.85546875" style="42" customWidth="1"/>
    <col min="8198" max="8198" width="17.140625" style="42" customWidth="1"/>
    <col min="8199" max="8199" width="11.140625" style="42" customWidth="1"/>
    <col min="8200" max="8200" width="11.7109375" style="42" customWidth="1"/>
    <col min="8201" max="8201" width="13.42578125" style="42" customWidth="1"/>
    <col min="8202" max="8202" width="16.28515625" style="42" customWidth="1"/>
    <col min="8203" max="8203" width="15.85546875" style="42" customWidth="1"/>
    <col min="8204" max="8204" width="22.7109375" style="42" customWidth="1"/>
    <col min="8205" max="8205" width="9.42578125" style="42" customWidth="1"/>
    <col min="8206" max="8206" width="11.28515625" style="42" customWidth="1"/>
    <col min="8207" max="8207" width="17.42578125" style="42" customWidth="1"/>
    <col min="8208" max="8208" width="53" style="42" customWidth="1"/>
    <col min="8209" max="8448" width="40.85546875" style="42"/>
    <col min="8449" max="8449" width="4.85546875" style="42" customWidth="1"/>
    <col min="8450" max="8450" width="6.42578125" style="42" customWidth="1"/>
    <col min="8451" max="8451" width="47.42578125" style="42" customWidth="1"/>
    <col min="8452" max="8452" width="9" style="42" customWidth="1"/>
    <col min="8453" max="8453" width="5.85546875" style="42" customWidth="1"/>
    <col min="8454" max="8454" width="17.140625" style="42" customWidth="1"/>
    <col min="8455" max="8455" width="11.140625" style="42" customWidth="1"/>
    <col min="8456" max="8456" width="11.7109375" style="42" customWidth="1"/>
    <col min="8457" max="8457" width="13.42578125" style="42" customWidth="1"/>
    <col min="8458" max="8458" width="16.28515625" style="42" customWidth="1"/>
    <col min="8459" max="8459" width="15.85546875" style="42" customWidth="1"/>
    <col min="8460" max="8460" width="22.7109375" style="42" customWidth="1"/>
    <col min="8461" max="8461" width="9.42578125" style="42" customWidth="1"/>
    <col min="8462" max="8462" width="11.28515625" style="42" customWidth="1"/>
    <col min="8463" max="8463" width="17.42578125" style="42" customWidth="1"/>
    <col min="8464" max="8464" width="53" style="42" customWidth="1"/>
    <col min="8465" max="8704" width="40.85546875" style="42"/>
    <col min="8705" max="8705" width="4.85546875" style="42" customWidth="1"/>
    <col min="8706" max="8706" width="6.42578125" style="42" customWidth="1"/>
    <col min="8707" max="8707" width="47.42578125" style="42" customWidth="1"/>
    <col min="8708" max="8708" width="9" style="42" customWidth="1"/>
    <col min="8709" max="8709" width="5.85546875" style="42" customWidth="1"/>
    <col min="8710" max="8710" width="17.140625" style="42" customWidth="1"/>
    <col min="8711" max="8711" width="11.140625" style="42" customWidth="1"/>
    <col min="8712" max="8712" width="11.7109375" style="42" customWidth="1"/>
    <col min="8713" max="8713" width="13.42578125" style="42" customWidth="1"/>
    <col min="8714" max="8714" width="16.28515625" style="42" customWidth="1"/>
    <col min="8715" max="8715" width="15.85546875" style="42" customWidth="1"/>
    <col min="8716" max="8716" width="22.7109375" style="42" customWidth="1"/>
    <col min="8717" max="8717" width="9.42578125" style="42" customWidth="1"/>
    <col min="8718" max="8718" width="11.28515625" style="42" customWidth="1"/>
    <col min="8719" max="8719" width="17.42578125" style="42" customWidth="1"/>
    <col min="8720" max="8720" width="53" style="42" customWidth="1"/>
    <col min="8721" max="8960" width="40.85546875" style="42"/>
    <col min="8961" max="8961" width="4.85546875" style="42" customWidth="1"/>
    <col min="8962" max="8962" width="6.42578125" style="42" customWidth="1"/>
    <col min="8963" max="8963" width="47.42578125" style="42" customWidth="1"/>
    <col min="8964" max="8964" width="9" style="42" customWidth="1"/>
    <col min="8965" max="8965" width="5.85546875" style="42" customWidth="1"/>
    <col min="8966" max="8966" width="17.140625" style="42" customWidth="1"/>
    <col min="8967" max="8967" width="11.140625" style="42" customWidth="1"/>
    <col min="8968" max="8968" width="11.7109375" style="42" customWidth="1"/>
    <col min="8969" max="8969" width="13.42578125" style="42" customWidth="1"/>
    <col min="8970" max="8970" width="16.28515625" style="42" customWidth="1"/>
    <col min="8971" max="8971" width="15.85546875" style="42" customWidth="1"/>
    <col min="8972" max="8972" width="22.7109375" style="42" customWidth="1"/>
    <col min="8973" max="8973" width="9.42578125" style="42" customWidth="1"/>
    <col min="8974" max="8974" width="11.28515625" style="42" customWidth="1"/>
    <col min="8975" max="8975" width="17.42578125" style="42" customWidth="1"/>
    <col min="8976" max="8976" width="53" style="42" customWidth="1"/>
    <col min="8977" max="9216" width="40.85546875" style="42"/>
    <col min="9217" max="9217" width="4.85546875" style="42" customWidth="1"/>
    <col min="9218" max="9218" width="6.42578125" style="42" customWidth="1"/>
    <col min="9219" max="9219" width="47.42578125" style="42" customWidth="1"/>
    <col min="9220" max="9220" width="9" style="42" customWidth="1"/>
    <col min="9221" max="9221" width="5.85546875" style="42" customWidth="1"/>
    <col min="9222" max="9222" width="17.140625" style="42" customWidth="1"/>
    <col min="9223" max="9223" width="11.140625" style="42" customWidth="1"/>
    <col min="9224" max="9224" width="11.7109375" style="42" customWidth="1"/>
    <col min="9225" max="9225" width="13.42578125" style="42" customWidth="1"/>
    <col min="9226" max="9226" width="16.28515625" style="42" customWidth="1"/>
    <col min="9227" max="9227" width="15.85546875" style="42" customWidth="1"/>
    <col min="9228" max="9228" width="22.7109375" style="42" customWidth="1"/>
    <col min="9229" max="9229" width="9.42578125" style="42" customWidth="1"/>
    <col min="9230" max="9230" width="11.28515625" style="42" customWidth="1"/>
    <col min="9231" max="9231" width="17.42578125" style="42" customWidth="1"/>
    <col min="9232" max="9232" width="53" style="42" customWidth="1"/>
    <col min="9233" max="9472" width="40.85546875" style="42"/>
    <col min="9473" max="9473" width="4.85546875" style="42" customWidth="1"/>
    <col min="9474" max="9474" width="6.42578125" style="42" customWidth="1"/>
    <col min="9475" max="9475" width="47.42578125" style="42" customWidth="1"/>
    <col min="9476" max="9476" width="9" style="42" customWidth="1"/>
    <col min="9477" max="9477" width="5.85546875" style="42" customWidth="1"/>
    <col min="9478" max="9478" width="17.140625" style="42" customWidth="1"/>
    <col min="9479" max="9479" width="11.140625" style="42" customWidth="1"/>
    <col min="9480" max="9480" width="11.7109375" style="42" customWidth="1"/>
    <col min="9481" max="9481" width="13.42578125" style="42" customWidth="1"/>
    <col min="9482" max="9482" width="16.28515625" style="42" customWidth="1"/>
    <col min="9483" max="9483" width="15.85546875" style="42" customWidth="1"/>
    <col min="9484" max="9484" width="22.7109375" style="42" customWidth="1"/>
    <col min="9485" max="9485" width="9.42578125" style="42" customWidth="1"/>
    <col min="9486" max="9486" width="11.28515625" style="42" customWidth="1"/>
    <col min="9487" max="9487" width="17.42578125" style="42" customWidth="1"/>
    <col min="9488" max="9488" width="53" style="42" customWidth="1"/>
    <col min="9489" max="9728" width="40.85546875" style="42"/>
    <col min="9729" max="9729" width="4.85546875" style="42" customWidth="1"/>
    <col min="9730" max="9730" width="6.42578125" style="42" customWidth="1"/>
    <col min="9731" max="9731" width="47.42578125" style="42" customWidth="1"/>
    <col min="9732" max="9732" width="9" style="42" customWidth="1"/>
    <col min="9733" max="9733" width="5.85546875" style="42" customWidth="1"/>
    <col min="9734" max="9734" width="17.140625" style="42" customWidth="1"/>
    <col min="9735" max="9735" width="11.140625" style="42" customWidth="1"/>
    <col min="9736" max="9736" width="11.7109375" style="42" customWidth="1"/>
    <col min="9737" max="9737" width="13.42578125" style="42" customWidth="1"/>
    <col min="9738" max="9738" width="16.28515625" style="42" customWidth="1"/>
    <col min="9739" max="9739" width="15.85546875" style="42" customWidth="1"/>
    <col min="9740" max="9740" width="22.7109375" style="42" customWidth="1"/>
    <col min="9741" max="9741" width="9.42578125" style="42" customWidth="1"/>
    <col min="9742" max="9742" width="11.28515625" style="42" customWidth="1"/>
    <col min="9743" max="9743" width="17.42578125" style="42" customWidth="1"/>
    <col min="9744" max="9744" width="53" style="42" customWidth="1"/>
    <col min="9745" max="9984" width="40.85546875" style="42"/>
    <col min="9985" max="9985" width="4.85546875" style="42" customWidth="1"/>
    <col min="9986" max="9986" width="6.42578125" style="42" customWidth="1"/>
    <col min="9987" max="9987" width="47.42578125" style="42" customWidth="1"/>
    <col min="9988" max="9988" width="9" style="42" customWidth="1"/>
    <col min="9989" max="9989" width="5.85546875" style="42" customWidth="1"/>
    <col min="9990" max="9990" width="17.140625" style="42" customWidth="1"/>
    <col min="9991" max="9991" width="11.140625" style="42" customWidth="1"/>
    <col min="9992" max="9992" width="11.7109375" style="42" customWidth="1"/>
    <col min="9993" max="9993" width="13.42578125" style="42" customWidth="1"/>
    <col min="9994" max="9994" width="16.28515625" style="42" customWidth="1"/>
    <col min="9995" max="9995" width="15.85546875" style="42" customWidth="1"/>
    <col min="9996" max="9996" width="22.7109375" style="42" customWidth="1"/>
    <col min="9997" max="9997" width="9.42578125" style="42" customWidth="1"/>
    <col min="9998" max="9998" width="11.28515625" style="42" customWidth="1"/>
    <col min="9999" max="9999" width="17.42578125" style="42" customWidth="1"/>
    <col min="10000" max="10000" width="53" style="42" customWidth="1"/>
    <col min="10001" max="10240" width="40.85546875" style="42"/>
    <col min="10241" max="10241" width="4.85546875" style="42" customWidth="1"/>
    <col min="10242" max="10242" width="6.42578125" style="42" customWidth="1"/>
    <col min="10243" max="10243" width="47.42578125" style="42" customWidth="1"/>
    <col min="10244" max="10244" width="9" style="42" customWidth="1"/>
    <col min="10245" max="10245" width="5.85546875" style="42" customWidth="1"/>
    <col min="10246" max="10246" width="17.140625" style="42" customWidth="1"/>
    <col min="10247" max="10247" width="11.140625" style="42" customWidth="1"/>
    <col min="10248" max="10248" width="11.7109375" style="42" customWidth="1"/>
    <col min="10249" max="10249" width="13.42578125" style="42" customWidth="1"/>
    <col min="10250" max="10250" width="16.28515625" style="42" customWidth="1"/>
    <col min="10251" max="10251" width="15.85546875" style="42" customWidth="1"/>
    <col min="10252" max="10252" width="22.7109375" style="42" customWidth="1"/>
    <col min="10253" max="10253" width="9.42578125" style="42" customWidth="1"/>
    <col min="10254" max="10254" width="11.28515625" style="42" customWidth="1"/>
    <col min="10255" max="10255" width="17.42578125" style="42" customWidth="1"/>
    <col min="10256" max="10256" width="53" style="42" customWidth="1"/>
    <col min="10257" max="10496" width="40.85546875" style="42"/>
    <col min="10497" max="10497" width="4.85546875" style="42" customWidth="1"/>
    <col min="10498" max="10498" width="6.42578125" style="42" customWidth="1"/>
    <col min="10499" max="10499" width="47.42578125" style="42" customWidth="1"/>
    <col min="10500" max="10500" width="9" style="42" customWidth="1"/>
    <col min="10501" max="10501" width="5.85546875" style="42" customWidth="1"/>
    <col min="10502" max="10502" width="17.140625" style="42" customWidth="1"/>
    <col min="10503" max="10503" width="11.140625" style="42" customWidth="1"/>
    <col min="10504" max="10504" width="11.7109375" style="42" customWidth="1"/>
    <col min="10505" max="10505" width="13.42578125" style="42" customWidth="1"/>
    <col min="10506" max="10506" width="16.28515625" style="42" customWidth="1"/>
    <col min="10507" max="10507" width="15.85546875" style="42" customWidth="1"/>
    <col min="10508" max="10508" width="22.7109375" style="42" customWidth="1"/>
    <col min="10509" max="10509" width="9.42578125" style="42" customWidth="1"/>
    <col min="10510" max="10510" width="11.28515625" style="42" customWidth="1"/>
    <col min="10511" max="10511" width="17.42578125" style="42" customWidth="1"/>
    <col min="10512" max="10512" width="53" style="42" customWidth="1"/>
    <col min="10513" max="10752" width="40.85546875" style="42"/>
    <col min="10753" max="10753" width="4.85546875" style="42" customWidth="1"/>
    <col min="10754" max="10754" width="6.42578125" style="42" customWidth="1"/>
    <col min="10755" max="10755" width="47.42578125" style="42" customWidth="1"/>
    <col min="10756" max="10756" width="9" style="42" customWidth="1"/>
    <col min="10757" max="10757" width="5.85546875" style="42" customWidth="1"/>
    <col min="10758" max="10758" width="17.140625" style="42" customWidth="1"/>
    <col min="10759" max="10759" width="11.140625" style="42" customWidth="1"/>
    <col min="10760" max="10760" width="11.7109375" style="42" customWidth="1"/>
    <col min="10761" max="10761" width="13.42578125" style="42" customWidth="1"/>
    <col min="10762" max="10762" width="16.28515625" style="42" customWidth="1"/>
    <col min="10763" max="10763" width="15.85546875" style="42" customWidth="1"/>
    <col min="10764" max="10764" width="22.7109375" style="42" customWidth="1"/>
    <col min="10765" max="10765" width="9.42578125" style="42" customWidth="1"/>
    <col min="10766" max="10766" width="11.28515625" style="42" customWidth="1"/>
    <col min="10767" max="10767" width="17.42578125" style="42" customWidth="1"/>
    <col min="10768" max="10768" width="53" style="42" customWidth="1"/>
    <col min="10769" max="11008" width="40.85546875" style="42"/>
    <col min="11009" max="11009" width="4.85546875" style="42" customWidth="1"/>
    <col min="11010" max="11010" width="6.42578125" style="42" customWidth="1"/>
    <col min="11011" max="11011" width="47.42578125" style="42" customWidth="1"/>
    <col min="11012" max="11012" width="9" style="42" customWidth="1"/>
    <col min="11013" max="11013" width="5.85546875" style="42" customWidth="1"/>
    <col min="11014" max="11014" width="17.140625" style="42" customWidth="1"/>
    <col min="11015" max="11015" width="11.140625" style="42" customWidth="1"/>
    <col min="11016" max="11016" width="11.7109375" style="42" customWidth="1"/>
    <col min="11017" max="11017" width="13.42578125" style="42" customWidth="1"/>
    <col min="11018" max="11018" width="16.28515625" style="42" customWidth="1"/>
    <col min="11019" max="11019" width="15.85546875" style="42" customWidth="1"/>
    <col min="11020" max="11020" width="22.7109375" style="42" customWidth="1"/>
    <col min="11021" max="11021" width="9.42578125" style="42" customWidth="1"/>
    <col min="11022" max="11022" width="11.28515625" style="42" customWidth="1"/>
    <col min="11023" max="11023" width="17.42578125" style="42" customWidth="1"/>
    <col min="11024" max="11024" width="53" style="42" customWidth="1"/>
    <col min="11025" max="11264" width="40.85546875" style="42"/>
    <col min="11265" max="11265" width="4.85546875" style="42" customWidth="1"/>
    <col min="11266" max="11266" width="6.42578125" style="42" customWidth="1"/>
    <col min="11267" max="11267" width="47.42578125" style="42" customWidth="1"/>
    <col min="11268" max="11268" width="9" style="42" customWidth="1"/>
    <col min="11269" max="11269" width="5.85546875" style="42" customWidth="1"/>
    <col min="11270" max="11270" width="17.140625" style="42" customWidth="1"/>
    <col min="11271" max="11271" width="11.140625" style="42" customWidth="1"/>
    <col min="11272" max="11272" width="11.7109375" style="42" customWidth="1"/>
    <col min="11273" max="11273" width="13.42578125" style="42" customWidth="1"/>
    <col min="11274" max="11274" width="16.28515625" style="42" customWidth="1"/>
    <col min="11275" max="11275" width="15.85546875" style="42" customWidth="1"/>
    <col min="11276" max="11276" width="22.7109375" style="42" customWidth="1"/>
    <col min="11277" max="11277" width="9.42578125" style="42" customWidth="1"/>
    <col min="11278" max="11278" width="11.28515625" style="42" customWidth="1"/>
    <col min="11279" max="11279" width="17.42578125" style="42" customWidth="1"/>
    <col min="11280" max="11280" width="53" style="42" customWidth="1"/>
    <col min="11281" max="11520" width="40.85546875" style="42"/>
    <col min="11521" max="11521" width="4.85546875" style="42" customWidth="1"/>
    <col min="11522" max="11522" width="6.42578125" style="42" customWidth="1"/>
    <col min="11523" max="11523" width="47.42578125" style="42" customWidth="1"/>
    <col min="11524" max="11524" width="9" style="42" customWidth="1"/>
    <col min="11525" max="11525" width="5.85546875" style="42" customWidth="1"/>
    <col min="11526" max="11526" width="17.140625" style="42" customWidth="1"/>
    <col min="11527" max="11527" width="11.140625" style="42" customWidth="1"/>
    <col min="11528" max="11528" width="11.7109375" style="42" customWidth="1"/>
    <col min="11529" max="11529" width="13.42578125" style="42" customWidth="1"/>
    <col min="11530" max="11530" width="16.28515625" style="42" customWidth="1"/>
    <col min="11531" max="11531" width="15.85546875" style="42" customWidth="1"/>
    <col min="11532" max="11532" width="22.7109375" style="42" customWidth="1"/>
    <col min="11533" max="11533" width="9.42578125" style="42" customWidth="1"/>
    <col min="11534" max="11534" width="11.28515625" style="42" customWidth="1"/>
    <col min="11535" max="11535" width="17.42578125" style="42" customWidth="1"/>
    <col min="11536" max="11536" width="53" style="42" customWidth="1"/>
    <col min="11537" max="11776" width="40.85546875" style="42"/>
    <col min="11777" max="11777" width="4.85546875" style="42" customWidth="1"/>
    <col min="11778" max="11778" width="6.42578125" style="42" customWidth="1"/>
    <col min="11779" max="11779" width="47.42578125" style="42" customWidth="1"/>
    <col min="11780" max="11780" width="9" style="42" customWidth="1"/>
    <col min="11781" max="11781" width="5.85546875" style="42" customWidth="1"/>
    <col min="11782" max="11782" width="17.140625" style="42" customWidth="1"/>
    <col min="11783" max="11783" width="11.140625" style="42" customWidth="1"/>
    <col min="11784" max="11784" width="11.7109375" style="42" customWidth="1"/>
    <col min="11785" max="11785" width="13.42578125" style="42" customWidth="1"/>
    <col min="11786" max="11786" width="16.28515625" style="42" customWidth="1"/>
    <col min="11787" max="11787" width="15.85546875" style="42" customWidth="1"/>
    <col min="11788" max="11788" width="22.7109375" style="42" customWidth="1"/>
    <col min="11789" max="11789" width="9.42578125" style="42" customWidth="1"/>
    <col min="11790" max="11790" width="11.28515625" style="42" customWidth="1"/>
    <col min="11791" max="11791" width="17.42578125" style="42" customWidth="1"/>
    <col min="11792" max="11792" width="53" style="42" customWidth="1"/>
    <col min="11793" max="12032" width="40.85546875" style="42"/>
    <col min="12033" max="12033" width="4.85546875" style="42" customWidth="1"/>
    <col min="12034" max="12034" width="6.42578125" style="42" customWidth="1"/>
    <col min="12035" max="12035" width="47.42578125" style="42" customWidth="1"/>
    <col min="12036" max="12036" width="9" style="42" customWidth="1"/>
    <col min="12037" max="12037" width="5.85546875" style="42" customWidth="1"/>
    <col min="12038" max="12038" width="17.140625" style="42" customWidth="1"/>
    <col min="12039" max="12039" width="11.140625" style="42" customWidth="1"/>
    <col min="12040" max="12040" width="11.7109375" style="42" customWidth="1"/>
    <col min="12041" max="12041" width="13.42578125" style="42" customWidth="1"/>
    <col min="12042" max="12042" width="16.28515625" style="42" customWidth="1"/>
    <col min="12043" max="12043" width="15.85546875" style="42" customWidth="1"/>
    <col min="12044" max="12044" width="22.7109375" style="42" customWidth="1"/>
    <col min="12045" max="12045" width="9.42578125" style="42" customWidth="1"/>
    <col min="12046" max="12046" width="11.28515625" style="42" customWidth="1"/>
    <col min="12047" max="12047" width="17.42578125" style="42" customWidth="1"/>
    <col min="12048" max="12048" width="53" style="42" customWidth="1"/>
    <col min="12049" max="12288" width="40.85546875" style="42"/>
    <col min="12289" max="12289" width="4.85546875" style="42" customWidth="1"/>
    <col min="12290" max="12290" width="6.42578125" style="42" customWidth="1"/>
    <col min="12291" max="12291" width="47.42578125" style="42" customWidth="1"/>
    <col min="12292" max="12292" width="9" style="42" customWidth="1"/>
    <col min="12293" max="12293" width="5.85546875" style="42" customWidth="1"/>
    <col min="12294" max="12294" width="17.140625" style="42" customWidth="1"/>
    <col min="12295" max="12295" width="11.140625" style="42" customWidth="1"/>
    <col min="12296" max="12296" width="11.7109375" style="42" customWidth="1"/>
    <col min="12297" max="12297" width="13.42578125" style="42" customWidth="1"/>
    <col min="12298" max="12298" width="16.28515625" style="42" customWidth="1"/>
    <col min="12299" max="12299" width="15.85546875" style="42" customWidth="1"/>
    <col min="12300" max="12300" width="22.7109375" style="42" customWidth="1"/>
    <col min="12301" max="12301" width="9.42578125" style="42" customWidth="1"/>
    <col min="12302" max="12302" width="11.28515625" style="42" customWidth="1"/>
    <col min="12303" max="12303" width="17.42578125" style="42" customWidth="1"/>
    <col min="12304" max="12304" width="53" style="42" customWidth="1"/>
    <col min="12305" max="12544" width="40.85546875" style="42"/>
    <col min="12545" max="12545" width="4.85546875" style="42" customWidth="1"/>
    <col min="12546" max="12546" width="6.42578125" style="42" customWidth="1"/>
    <col min="12547" max="12547" width="47.42578125" style="42" customWidth="1"/>
    <col min="12548" max="12548" width="9" style="42" customWidth="1"/>
    <col min="12549" max="12549" width="5.85546875" style="42" customWidth="1"/>
    <col min="12550" max="12550" width="17.140625" style="42" customWidth="1"/>
    <col min="12551" max="12551" width="11.140625" style="42" customWidth="1"/>
    <col min="12552" max="12552" width="11.7109375" style="42" customWidth="1"/>
    <col min="12553" max="12553" width="13.42578125" style="42" customWidth="1"/>
    <col min="12554" max="12554" width="16.28515625" style="42" customWidth="1"/>
    <col min="12555" max="12555" width="15.85546875" style="42" customWidth="1"/>
    <col min="12556" max="12556" width="22.7109375" style="42" customWidth="1"/>
    <col min="12557" max="12557" width="9.42578125" style="42" customWidth="1"/>
    <col min="12558" max="12558" width="11.28515625" style="42" customWidth="1"/>
    <col min="12559" max="12559" width="17.42578125" style="42" customWidth="1"/>
    <col min="12560" max="12560" width="53" style="42" customWidth="1"/>
    <col min="12561" max="12800" width="40.85546875" style="42"/>
    <col min="12801" max="12801" width="4.85546875" style="42" customWidth="1"/>
    <col min="12802" max="12802" width="6.42578125" style="42" customWidth="1"/>
    <col min="12803" max="12803" width="47.42578125" style="42" customWidth="1"/>
    <col min="12804" max="12804" width="9" style="42" customWidth="1"/>
    <col min="12805" max="12805" width="5.85546875" style="42" customWidth="1"/>
    <col min="12806" max="12806" width="17.140625" style="42" customWidth="1"/>
    <col min="12807" max="12807" width="11.140625" style="42" customWidth="1"/>
    <col min="12808" max="12808" width="11.7109375" style="42" customWidth="1"/>
    <col min="12809" max="12809" width="13.42578125" style="42" customWidth="1"/>
    <col min="12810" max="12810" width="16.28515625" style="42" customWidth="1"/>
    <col min="12811" max="12811" width="15.85546875" style="42" customWidth="1"/>
    <col min="12812" max="12812" width="22.7109375" style="42" customWidth="1"/>
    <col min="12813" max="12813" width="9.42578125" style="42" customWidth="1"/>
    <col min="12814" max="12814" width="11.28515625" style="42" customWidth="1"/>
    <col min="12815" max="12815" width="17.42578125" style="42" customWidth="1"/>
    <col min="12816" max="12816" width="53" style="42" customWidth="1"/>
    <col min="12817" max="13056" width="40.85546875" style="42"/>
    <col min="13057" max="13057" width="4.85546875" style="42" customWidth="1"/>
    <col min="13058" max="13058" width="6.42578125" style="42" customWidth="1"/>
    <col min="13059" max="13059" width="47.42578125" style="42" customWidth="1"/>
    <col min="13060" max="13060" width="9" style="42" customWidth="1"/>
    <col min="13061" max="13061" width="5.85546875" style="42" customWidth="1"/>
    <col min="13062" max="13062" width="17.140625" style="42" customWidth="1"/>
    <col min="13063" max="13063" width="11.140625" style="42" customWidth="1"/>
    <col min="13064" max="13064" width="11.7109375" style="42" customWidth="1"/>
    <col min="13065" max="13065" width="13.42578125" style="42" customWidth="1"/>
    <col min="13066" max="13066" width="16.28515625" style="42" customWidth="1"/>
    <col min="13067" max="13067" width="15.85546875" style="42" customWidth="1"/>
    <col min="13068" max="13068" width="22.7109375" style="42" customWidth="1"/>
    <col min="13069" max="13069" width="9.42578125" style="42" customWidth="1"/>
    <col min="13070" max="13070" width="11.28515625" style="42" customWidth="1"/>
    <col min="13071" max="13071" width="17.42578125" style="42" customWidth="1"/>
    <col min="13072" max="13072" width="53" style="42" customWidth="1"/>
    <col min="13073" max="13312" width="40.85546875" style="42"/>
    <col min="13313" max="13313" width="4.85546875" style="42" customWidth="1"/>
    <col min="13314" max="13314" width="6.42578125" style="42" customWidth="1"/>
    <col min="13315" max="13315" width="47.42578125" style="42" customWidth="1"/>
    <col min="13316" max="13316" width="9" style="42" customWidth="1"/>
    <col min="13317" max="13317" width="5.85546875" style="42" customWidth="1"/>
    <col min="13318" max="13318" width="17.140625" style="42" customWidth="1"/>
    <col min="13319" max="13319" width="11.140625" style="42" customWidth="1"/>
    <col min="13320" max="13320" width="11.7109375" style="42" customWidth="1"/>
    <col min="13321" max="13321" width="13.42578125" style="42" customWidth="1"/>
    <col min="13322" max="13322" width="16.28515625" style="42" customWidth="1"/>
    <col min="13323" max="13323" width="15.85546875" style="42" customWidth="1"/>
    <col min="13324" max="13324" width="22.7109375" style="42" customWidth="1"/>
    <col min="13325" max="13325" width="9.42578125" style="42" customWidth="1"/>
    <col min="13326" max="13326" width="11.28515625" style="42" customWidth="1"/>
    <col min="13327" max="13327" width="17.42578125" style="42" customWidth="1"/>
    <col min="13328" max="13328" width="53" style="42" customWidth="1"/>
    <col min="13329" max="13568" width="40.85546875" style="42"/>
    <col min="13569" max="13569" width="4.85546875" style="42" customWidth="1"/>
    <col min="13570" max="13570" width="6.42578125" style="42" customWidth="1"/>
    <col min="13571" max="13571" width="47.42578125" style="42" customWidth="1"/>
    <col min="13572" max="13572" width="9" style="42" customWidth="1"/>
    <col min="13573" max="13573" width="5.85546875" style="42" customWidth="1"/>
    <col min="13574" max="13574" width="17.140625" style="42" customWidth="1"/>
    <col min="13575" max="13575" width="11.140625" style="42" customWidth="1"/>
    <col min="13576" max="13576" width="11.7109375" style="42" customWidth="1"/>
    <col min="13577" max="13577" width="13.42578125" style="42" customWidth="1"/>
    <col min="13578" max="13578" width="16.28515625" style="42" customWidth="1"/>
    <col min="13579" max="13579" width="15.85546875" style="42" customWidth="1"/>
    <col min="13580" max="13580" width="22.7109375" style="42" customWidth="1"/>
    <col min="13581" max="13581" width="9.42578125" style="42" customWidth="1"/>
    <col min="13582" max="13582" width="11.28515625" style="42" customWidth="1"/>
    <col min="13583" max="13583" width="17.42578125" style="42" customWidth="1"/>
    <col min="13584" max="13584" width="53" style="42" customWidth="1"/>
    <col min="13585" max="13824" width="40.85546875" style="42"/>
    <col min="13825" max="13825" width="4.85546875" style="42" customWidth="1"/>
    <col min="13826" max="13826" width="6.42578125" style="42" customWidth="1"/>
    <col min="13827" max="13827" width="47.42578125" style="42" customWidth="1"/>
    <col min="13828" max="13828" width="9" style="42" customWidth="1"/>
    <col min="13829" max="13829" width="5.85546875" style="42" customWidth="1"/>
    <col min="13830" max="13830" width="17.140625" style="42" customWidth="1"/>
    <col min="13831" max="13831" width="11.140625" style="42" customWidth="1"/>
    <col min="13832" max="13832" width="11.7109375" style="42" customWidth="1"/>
    <col min="13833" max="13833" width="13.42578125" style="42" customWidth="1"/>
    <col min="13834" max="13834" width="16.28515625" style="42" customWidth="1"/>
    <col min="13835" max="13835" width="15.85546875" style="42" customWidth="1"/>
    <col min="13836" max="13836" width="22.7109375" style="42" customWidth="1"/>
    <col min="13837" max="13837" width="9.42578125" style="42" customWidth="1"/>
    <col min="13838" max="13838" width="11.28515625" style="42" customWidth="1"/>
    <col min="13839" max="13839" width="17.42578125" style="42" customWidth="1"/>
    <col min="13840" max="13840" width="53" style="42" customWidth="1"/>
    <col min="13841" max="14080" width="40.85546875" style="42"/>
    <col min="14081" max="14081" width="4.85546875" style="42" customWidth="1"/>
    <col min="14082" max="14082" width="6.42578125" style="42" customWidth="1"/>
    <col min="14083" max="14083" width="47.42578125" style="42" customWidth="1"/>
    <col min="14084" max="14084" width="9" style="42" customWidth="1"/>
    <col min="14085" max="14085" width="5.85546875" style="42" customWidth="1"/>
    <col min="14086" max="14086" width="17.140625" style="42" customWidth="1"/>
    <col min="14087" max="14087" width="11.140625" style="42" customWidth="1"/>
    <col min="14088" max="14088" width="11.7109375" style="42" customWidth="1"/>
    <col min="14089" max="14089" width="13.42578125" style="42" customWidth="1"/>
    <col min="14090" max="14090" width="16.28515625" style="42" customWidth="1"/>
    <col min="14091" max="14091" width="15.85546875" style="42" customWidth="1"/>
    <col min="14092" max="14092" width="22.7109375" style="42" customWidth="1"/>
    <col min="14093" max="14093" width="9.42578125" style="42" customWidth="1"/>
    <col min="14094" max="14094" width="11.28515625" style="42" customWidth="1"/>
    <col min="14095" max="14095" width="17.42578125" style="42" customWidth="1"/>
    <col min="14096" max="14096" width="53" style="42" customWidth="1"/>
    <col min="14097" max="14336" width="40.85546875" style="42"/>
    <col min="14337" max="14337" width="4.85546875" style="42" customWidth="1"/>
    <col min="14338" max="14338" width="6.42578125" style="42" customWidth="1"/>
    <col min="14339" max="14339" width="47.42578125" style="42" customWidth="1"/>
    <col min="14340" max="14340" width="9" style="42" customWidth="1"/>
    <col min="14341" max="14341" width="5.85546875" style="42" customWidth="1"/>
    <col min="14342" max="14342" width="17.140625" style="42" customWidth="1"/>
    <col min="14343" max="14343" width="11.140625" style="42" customWidth="1"/>
    <col min="14344" max="14344" width="11.7109375" style="42" customWidth="1"/>
    <col min="14345" max="14345" width="13.42578125" style="42" customWidth="1"/>
    <col min="14346" max="14346" width="16.28515625" style="42" customWidth="1"/>
    <col min="14347" max="14347" width="15.85546875" style="42" customWidth="1"/>
    <col min="14348" max="14348" width="22.7109375" style="42" customWidth="1"/>
    <col min="14349" max="14349" width="9.42578125" style="42" customWidth="1"/>
    <col min="14350" max="14350" width="11.28515625" style="42" customWidth="1"/>
    <col min="14351" max="14351" width="17.42578125" style="42" customWidth="1"/>
    <col min="14352" max="14352" width="53" style="42" customWidth="1"/>
    <col min="14353" max="14592" width="40.85546875" style="42"/>
    <col min="14593" max="14593" width="4.85546875" style="42" customWidth="1"/>
    <col min="14594" max="14594" width="6.42578125" style="42" customWidth="1"/>
    <col min="14595" max="14595" width="47.42578125" style="42" customWidth="1"/>
    <col min="14596" max="14596" width="9" style="42" customWidth="1"/>
    <col min="14597" max="14597" width="5.85546875" style="42" customWidth="1"/>
    <col min="14598" max="14598" width="17.140625" style="42" customWidth="1"/>
    <col min="14599" max="14599" width="11.140625" style="42" customWidth="1"/>
    <col min="14600" max="14600" width="11.7109375" style="42" customWidth="1"/>
    <col min="14601" max="14601" width="13.42578125" style="42" customWidth="1"/>
    <col min="14602" max="14602" width="16.28515625" style="42" customWidth="1"/>
    <col min="14603" max="14603" width="15.85546875" style="42" customWidth="1"/>
    <col min="14604" max="14604" width="22.7109375" style="42" customWidth="1"/>
    <col min="14605" max="14605" width="9.42578125" style="42" customWidth="1"/>
    <col min="14606" max="14606" width="11.28515625" style="42" customWidth="1"/>
    <col min="14607" max="14607" width="17.42578125" style="42" customWidth="1"/>
    <col min="14608" max="14608" width="53" style="42" customWidth="1"/>
    <col min="14609" max="14848" width="40.85546875" style="42"/>
    <col min="14849" max="14849" width="4.85546875" style="42" customWidth="1"/>
    <col min="14850" max="14850" width="6.42578125" style="42" customWidth="1"/>
    <col min="14851" max="14851" width="47.42578125" style="42" customWidth="1"/>
    <col min="14852" max="14852" width="9" style="42" customWidth="1"/>
    <col min="14853" max="14853" width="5.85546875" style="42" customWidth="1"/>
    <col min="14854" max="14854" width="17.140625" style="42" customWidth="1"/>
    <col min="14855" max="14855" width="11.140625" style="42" customWidth="1"/>
    <col min="14856" max="14856" width="11.7109375" style="42" customWidth="1"/>
    <col min="14857" max="14857" width="13.42578125" style="42" customWidth="1"/>
    <col min="14858" max="14858" width="16.28515625" style="42" customWidth="1"/>
    <col min="14859" max="14859" width="15.85546875" style="42" customWidth="1"/>
    <col min="14860" max="14860" width="22.7109375" style="42" customWidth="1"/>
    <col min="14861" max="14861" width="9.42578125" style="42" customWidth="1"/>
    <col min="14862" max="14862" width="11.28515625" style="42" customWidth="1"/>
    <col min="14863" max="14863" width="17.42578125" style="42" customWidth="1"/>
    <col min="14864" max="14864" width="53" style="42" customWidth="1"/>
    <col min="14865" max="15104" width="40.85546875" style="42"/>
    <col min="15105" max="15105" width="4.85546875" style="42" customWidth="1"/>
    <col min="15106" max="15106" width="6.42578125" style="42" customWidth="1"/>
    <col min="15107" max="15107" width="47.42578125" style="42" customWidth="1"/>
    <col min="15108" max="15108" width="9" style="42" customWidth="1"/>
    <col min="15109" max="15109" width="5.85546875" style="42" customWidth="1"/>
    <col min="15110" max="15110" width="17.140625" style="42" customWidth="1"/>
    <col min="15111" max="15111" width="11.140625" style="42" customWidth="1"/>
    <col min="15112" max="15112" width="11.7109375" style="42" customWidth="1"/>
    <col min="15113" max="15113" width="13.42578125" style="42" customWidth="1"/>
    <col min="15114" max="15114" width="16.28515625" style="42" customWidth="1"/>
    <col min="15115" max="15115" width="15.85546875" style="42" customWidth="1"/>
    <col min="15116" max="15116" width="22.7109375" style="42" customWidth="1"/>
    <col min="15117" max="15117" width="9.42578125" style="42" customWidth="1"/>
    <col min="15118" max="15118" width="11.28515625" style="42" customWidth="1"/>
    <col min="15119" max="15119" width="17.42578125" style="42" customWidth="1"/>
    <col min="15120" max="15120" width="53" style="42" customWidth="1"/>
    <col min="15121" max="15360" width="40.85546875" style="42"/>
    <col min="15361" max="15361" width="4.85546875" style="42" customWidth="1"/>
    <col min="15362" max="15362" width="6.42578125" style="42" customWidth="1"/>
    <col min="15363" max="15363" width="47.42578125" style="42" customWidth="1"/>
    <col min="15364" max="15364" width="9" style="42" customWidth="1"/>
    <col min="15365" max="15365" width="5.85546875" style="42" customWidth="1"/>
    <col min="15366" max="15366" width="17.140625" style="42" customWidth="1"/>
    <col min="15367" max="15367" width="11.140625" style="42" customWidth="1"/>
    <col min="15368" max="15368" width="11.7109375" style="42" customWidth="1"/>
    <col min="15369" max="15369" width="13.42578125" style="42" customWidth="1"/>
    <col min="15370" max="15370" width="16.28515625" style="42" customWidth="1"/>
    <col min="15371" max="15371" width="15.85546875" style="42" customWidth="1"/>
    <col min="15372" max="15372" width="22.7109375" style="42" customWidth="1"/>
    <col min="15373" max="15373" width="9.42578125" style="42" customWidth="1"/>
    <col min="15374" max="15374" width="11.28515625" style="42" customWidth="1"/>
    <col min="15375" max="15375" width="17.42578125" style="42" customWidth="1"/>
    <col min="15376" max="15376" width="53" style="42" customWidth="1"/>
    <col min="15377" max="15616" width="40.85546875" style="42"/>
    <col min="15617" max="15617" width="4.85546875" style="42" customWidth="1"/>
    <col min="15618" max="15618" width="6.42578125" style="42" customWidth="1"/>
    <col min="15619" max="15619" width="47.42578125" style="42" customWidth="1"/>
    <col min="15620" max="15620" width="9" style="42" customWidth="1"/>
    <col min="15621" max="15621" width="5.85546875" style="42" customWidth="1"/>
    <col min="15622" max="15622" width="17.140625" style="42" customWidth="1"/>
    <col min="15623" max="15623" width="11.140625" style="42" customWidth="1"/>
    <col min="15624" max="15624" width="11.7109375" style="42" customWidth="1"/>
    <col min="15625" max="15625" width="13.42578125" style="42" customWidth="1"/>
    <col min="15626" max="15626" width="16.28515625" style="42" customWidth="1"/>
    <col min="15627" max="15627" width="15.85546875" style="42" customWidth="1"/>
    <col min="15628" max="15628" width="22.7109375" style="42" customWidth="1"/>
    <col min="15629" max="15629" width="9.42578125" style="42" customWidth="1"/>
    <col min="15630" max="15630" width="11.28515625" style="42" customWidth="1"/>
    <col min="15631" max="15631" width="17.42578125" style="42" customWidth="1"/>
    <col min="15632" max="15632" width="53" style="42" customWidth="1"/>
    <col min="15633" max="15872" width="40.85546875" style="42"/>
    <col min="15873" max="15873" width="4.85546875" style="42" customWidth="1"/>
    <col min="15874" max="15874" width="6.42578125" style="42" customWidth="1"/>
    <col min="15875" max="15875" width="47.42578125" style="42" customWidth="1"/>
    <col min="15876" max="15876" width="9" style="42" customWidth="1"/>
    <col min="15877" max="15877" width="5.85546875" style="42" customWidth="1"/>
    <col min="15878" max="15878" width="17.140625" style="42" customWidth="1"/>
    <col min="15879" max="15879" width="11.140625" style="42" customWidth="1"/>
    <col min="15880" max="15880" width="11.7109375" style="42" customWidth="1"/>
    <col min="15881" max="15881" width="13.42578125" style="42" customWidth="1"/>
    <col min="15882" max="15882" width="16.28515625" style="42" customWidth="1"/>
    <col min="15883" max="15883" width="15.85546875" style="42" customWidth="1"/>
    <col min="15884" max="15884" width="22.7109375" style="42" customWidth="1"/>
    <col min="15885" max="15885" width="9.42578125" style="42" customWidth="1"/>
    <col min="15886" max="15886" width="11.28515625" style="42" customWidth="1"/>
    <col min="15887" max="15887" width="17.42578125" style="42" customWidth="1"/>
    <col min="15888" max="15888" width="53" style="42" customWidth="1"/>
    <col min="15889" max="16128" width="40.85546875" style="42"/>
    <col min="16129" max="16129" width="4.85546875" style="42" customWidth="1"/>
    <col min="16130" max="16130" width="6.42578125" style="42" customWidth="1"/>
    <col min="16131" max="16131" width="47.42578125" style="42" customWidth="1"/>
    <col min="16132" max="16132" width="9" style="42" customWidth="1"/>
    <col min="16133" max="16133" width="5.85546875" style="42" customWidth="1"/>
    <col min="16134" max="16134" width="17.140625" style="42" customWidth="1"/>
    <col min="16135" max="16135" width="11.140625" style="42" customWidth="1"/>
    <col min="16136" max="16136" width="11.7109375" style="42" customWidth="1"/>
    <col min="16137" max="16137" width="13.42578125" style="42" customWidth="1"/>
    <col min="16138" max="16138" width="16.28515625" style="42" customWidth="1"/>
    <col min="16139" max="16139" width="15.85546875" style="42" customWidth="1"/>
    <col min="16140" max="16140" width="22.7109375" style="42" customWidth="1"/>
    <col min="16141" max="16141" width="9.42578125" style="42" customWidth="1"/>
    <col min="16142" max="16142" width="11.28515625" style="42" customWidth="1"/>
    <col min="16143" max="16143" width="17.42578125" style="42" customWidth="1"/>
    <col min="16144" max="16144" width="53" style="42" customWidth="1"/>
    <col min="16145" max="16384" width="40.85546875" style="42"/>
  </cols>
  <sheetData>
    <row r="2" spans="1:17" ht="18.75" x14ac:dyDescent="0.2">
      <c r="B2" s="41" t="s">
        <v>96</v>
      </c>
    </row>
    <row r="4" spans="1:17" ht="45.75" customHeight="1" x14ac:dyDescent="0.2">
      <c r="B4" s="76" t="s">
        <v>81</v>
      </c>
      <c r="C4" s="77"/>
      <c r="D4" s="77"/>
      <c r="E4" s="77"/>
      <c r="F4" s="77"/>
      <c r="G4" s="77"/>
      <c r="H4" s="77"/>
      <c r="I4" s="77"/>
      <c r="J4" s="77"/>
      <c r="K4" s="77"/>
      <c r="L4" s="78"/>
      <c r="M4" s="79" t="s">
        <v>36</v>
      </c>
      <c r="N4" s="80"/>
      <c r="O4" s="81"/>
      <c r="P4" s="81"/>
      <c r="Q4" s="82"/>
    </row>
    <row r="5" spans="1:17" ht="45.75" customHeight="1" thickBot="1" x14ac:dyDescent="0.25">
      <c r="A5" s="43"/>
      <c r="B5" s="44"/>
      <c r="C5" s="44" t="s">
        <v>37</v>
      </c>
      <c r="D5" s="44" t="s">
        <v>38</v>
      </c>
      <c r="E5" s="44" t="s">
        <v>39</v>
      </c>
      <c r="F5" s="44" t="s">
        <v>40</v>
      </c>
      <c r="G5" s="44" t="s">
        <v>41</v>
      </c>
      <c r="H5" s="44" t="s">
        <v>42</v>
      </c>
      <c r="I5" s="44" t="s">
        <v>43</v>
      </c>
      <c r="J5" s="44" t="s">
        <v>44</v>
      </c>
      <c r="K5" s="44" t="s">
        <v>45</v>
      </c>
      <c r="L5" s="44" t="s">
        <v>46</v>
      </c>
      <c r="M5" s="44" t="s">
        <v>47</v>
      </c>
      <c r="N5" s="44" t="s">
        <v>48</v>
      </c>
      <c r="O5" s="44" t="s">
        <v>49</v>
      </c>
      <c r="P5" s="44" t="s">
        <v>50</v>
      </c>
      <c r="Q5" s="44" t="s">
        <v>51</v>
      </c>
    </row>
    <row r="6" spans="1:17" ht="57.75" thickBot="1" x14ac:dyDescent="0.25">
      <c r="A6" s="43"/>
      <c r="B6" s="45" t="s">
        <v>14</v>
      </c>
      <c r="C6" s="46"/>
      <c r="D6" s="47">
        <f>VLOOKUP($B6,[1]Tariffs!$A$15:$I$42,3,FALSE)</f>
        <v>1</v>
      </c>
      <c r="E6" s="65">
        <f>VLOOKUP($B6,[1]Tariffs!$A$15:$I$42,4,FALSE)</f>
        <v>3.3450000000000002</v>
      </c>
      <c r="F6" s="65">
        <f>VLOOKUP($B6,[1]Tariffs!$A$15:$I$42,5,FALSE)</f>
        <v>0</v>
      </c>
      <c r="G6" s="65">
        <f>VLOOKUP($B6,[1]Tariffs!$A$15:$I$42,6,FALSE)</f>
        <v>0</v>
      </c>
      <c r="H6" s="65">
        <f>VLOOKUP($B6,[1]Tariffs!$A$15:$I$42,7,FALSE)</f>
        <v>4.2300000000000004</v>
      </c>
      <c r="I6" s="65">
        <f>VLOOKUP($B6,[1]Tariffs!$A$15:$I$42,8,FALSE)</f>
        <v>0</v>
      </c>
      <c r="J6" s="65">
        <f>VLOOKUP($B6,[1]Tariffs!$A$15:$I$42,9,FALSE)</f>
        <v>0</v>
      </c>
      <c r="K6" s="65">
        <f>I6</f>
        <v>0</v>
      </c>
      <c r="L6" s="60"/>
      <c r="M6" s="63">
        <f>VLOOKUP(B6,[1]Summary!$A$57:$J$150,9,FALSE)</f>
        <v>3.7718472435216999</v>
      </c>
      <c r="N6" s="48">
        <f ca="1">VLOOKUP(B6,[2]Summary!$A$56:$I$137,9,FALSE)</f>
        <v>3.1558842928426012</v>
      </c>
      <c r="O6" s="59">
        <f ca="1">M6/N6-1</f>
        <v>0.19517919338046519</v>
      </c>
      <c r="P6" s="49">
        <f>VLOOKUP(B6,[1]Summary!$A$57:$J$150,10,FALSE)</f>
        <v>136.43156047086615</v>
      </c>
      <c r="Q6" s="64" t="str">
        <f>'Detailed Breakdown'!AW52&amp;" and "&amp;'Detailed Breakdown'!AX52</f>
        <v>Gone up mainly due to Table 1041: load characteristics (Coincidence Factor),Table 1053: volumes and mpans etc forecast,Table 1076: allowed revenue, and No factors contributing to greater than 2% downward change.</v>
      </c>
    </row>
    <row r="7" spans="1:17" ht="43.5" thickBot="1" x14ac:dyDescent="0.25">
      <c r="A7" s="43"/>
      <c r="B7" s="50" t="s">
        <v>15</v>
      </c>
      <c r="C7" s="51"/>
      <c r="D7" s="52">
        <f>VLOOKUP($B7,[1]Tariffs!$A$15:$I$42,3,FALSE)</f>
        <v>2</v>
      </c>
      <c r="E7" s="57">
        <f>VLOOKUP($B7,[1]Tariffs!$A$15:$I$42,4,FALSE)</f>
        <v>4.0469999999999997</v>
      </c>
      <c r="F7" s="57">
        <f>VLOOKUP($B7,[1]Tariffs!$A$15:$I$42,5,FALSE)</f>
        <v>0.25600000000000001</v>
      </c>
      <c r="G7" s="57">
        <f>VLOOKUP($B7,[1]Tariffs!$A$15:$I$42,6,FALSE)</f>
        <v>0</v>
      </c>
      <c r="H7" s="57">
        <f>VLOOKUP($B7,[1]Tariffs!$A$15:$I$42,7,FALSE)</f>
        <v>4.2300000000000004</v>
      </c>
      <c r="I7" s="57">
        <f>VLOOKUP($B7,[1]Tariffs!$A$15:$I$42,8,FALSE)</f>
        <v>0</v>
      </c>
      <c r="J7" s="57">
        <f>VLOOKUP($B7,[1]Tariffs!$A$15:$I$42,9,FALSE)</f>
        <v>0</v>
      </c>
      <c r="K7" s="53">
        <f>I7</f>
        <v>0</v>
      </c>
      <c r="L7" s="61"/>
      <c r="M7" s="54">
        <f>VLOOKUP(B7,[1]Summary!$A$57:$J$150,9,FALSE)</f>
        <v>2.3580679753990279</v>
      </c>
      <c r="N7" s="54">
        <f ca="1">VLOOKUP(B7,[2]Summary!$A$56:$I$137,9,FALSE)</f>
        <v>1.9692445325640806</v>
      </c>
      <c r="O7" s="55">
        <f ca="1">M7/N7-1</f>
        <v>0.19744802456233024</v>
      </c>
      <c r="P7" s="56">
        <f>VLOOKUP(B7,[1]Summary!$A$57:$J$150,10,FALSE)</f>
        <v>148.64054131143695</v>
      </c>
      <c r="Q7" s="64" t="str">
        <f>'Detailed Breakdown'!AW53&amp;" and "&amp;'Detailed Breakdown'!AX53</f>
        <v>Gone up mainly due to Table 1041: load characteristics (Coincidence Factor),Table 1076: allowed revenue, and No factors contributing to greater than 2% downward change.</v>
      </c>
    </row>
    <row r="8" spans="1:17" ht="29.25" thickBot="1" x14ac:dyDescent="0.25">
      <c r="A8" s="43"/>
      <c r="B8" s="50" t="s">
        <v>16</v>
      </c>
      <c r="C8" s="51"/>
      <c r="D8" s="52">
        <f>VLOOKUP($B8,[1]Tariffs!$A$15:$I$42,3,FALSE)</f>
        <v>2</v>
      </c>
      <c r="E8" s="57">
        <f>VLOOKUP($B8,[1]Tariffs!$A$15:$I$42,4,FALSE)</f>
        <v>0.23499999999999999</v>
      </c>
      <c r="F8" s="57">
        <f>VLOOKUP($B8,[1]Tariffs!$A$15:$I$42,5,FALSE)</f>
        <v>0</v>
      </c>
      <c r="G8" s="57">
        <f>VLOOKUP($B8,[1]Tariffs!$A$15:$I$42,6,FALSE)</f>
        <v>0</v>
      </c>
      <c r="H8" s="57">
        <f>VLOOKUP($B8,[1]Tariffs!$A$15:$I$42,7,FALSE)</f>
        <v>0</v>
      </c>
      <c r="I8" s="57">
        <f>VLOOKUP($B8,[1]Tariffs!$A$15:$I$42,8,FALSE)</f>
        <v>0</v>
      </c>
      <c r="J8" s="57">
        <f>VLOOKUP($B8,[1]Tariffs!$A$15:$I$42,9,FALSE)</f>
        <v>0</v>
      </c>
      <c r="K8" s="53">
        <f t="shared" ref="K8:K33" si="0">I8</f>
        <v>0</v>
      </c>
      <c r="L8" s="61"/>
      <c r="M8" s="54">
        <f>VLOOKUP(B8,[1]Summary!$A$57:$J$150,9,FALSE)</f>
        <v>0.23499999999999996</v>
      </c>
      <c r="N8" s="54">
        <f ca="1">VLOOKUP(B8,[2]Summary!$A$56:$I$137,9,FALSE)</f>
        <v>0.22700000000000004</v>
      </c>
      <c r="O8" s="55">
        <f t="shared" ref="O8:O33" ca="1" si="1">M8/N8-1</f>
        <v>3.5242290748898286E-2</v>
      </c>
      <c r="P8" s="56" t="str">
        <f>VLOOKUP(B8,[1]Summary!$A$57:$J$150,10,FALSE)</f>
        <v/>
      </c>
      <c r="Q8" s="64" t="str">
        <f>'Detailed Breakdown'!AW54&amp;" and "&amp;'Detailed Breakdown'!AX54</f>
        <v>Gone up mainly due to Table 1076: allowed revenue, and Gone down mainly due to Table 1061/1062: TPR data,</v>
      </c>
    </row>
    <row r="9" spans="1:17" ht="57.75" thickBot="1" x14ac:dyDescent="0.25">
      <c r="A9" s="43"/>
      <c r="B9" s="50" t="s">
        <v>17</v>
      </c>
      <c r="C9" s="51"/>
      <c r="D9" s="52">
        <f>VLOOKUP($B9,[1]Tariffs!$A$15:$I$42,3,FALSE)</f>
        <v>3</v>
      </c>
      <c r="E9" s="57">
        <f>VLOOKUP($B9,[1]Tariffs!$A$15:$I$42,4,FALSE)</f>
        <v>2.5409999999999999</v>
      </c>
      <c r="F9" s="57">
        <f>VLOOKUP($B9,[1]Tariffs!$A$15:$I$42,5,FALSE)</f>
        <v>0</v>
      </c>
      <c r="G9" s="57">
        <f>VLOOKUP($B9,[1]Tariffs!$A$15:$I$42,6,FALSE)</f>
        <v>0</v>
      </c>
      <c r="H9" s="57">
        <f>VLOOKUP($B9,[1]Tariffs!$A$15:$I$42,7,FALSE)</f>
        <v>6.59</v>
      </c>
      <c r="I9" s="57">
        <f>VLOOKUP($B9,[1]Tariffs!$A$15:$I$42,8,FALSE)</f>
        <v>0</v>
      </c>
      <c r="J9" s="57">
        <f>VLOOKUP($B9,[1]Tariffs!$A$15:$I$42,9,FALSE)</f>
        <v>0</v>
      </c>
      <c r="K9" s="53">
        <f t="shared" si="0"/>
        <v>0</v>
      </c>
      <c r="L9" s="61"/>
      <c r="M9" s="54">
        <f>VLOOKUP(B9,[1]Summary!$A$57:$J$150,9,FALSE)</f>
        <v>2.7605297458822631</v>
      </c>
      <c r="N9" s="54">
        <f ca="1">VLOOKUP(B9,[2]Summary!$A$56:$I$137,9,FALSE)</f>
        <v>2.713499987319326</v>
      </c>
      <c r="O9" s="55">
        <f t="shared" ca="1" si="1"/>
        <v>1.7331770327147833E-2</v>
      </c>
      <c r="P9" s="56">
        <f>VLOOKUP(B9,[1]Summary!$A$57:$J$150,10,FALSE)</f>
        <v>302.46653807994869</v>
      </c>
      <c r="Q9" s="64" t="str">
        <f>'Detailed Breakdown'!AW55&amp;" and "&amp;'Detailed Breakdown'!AX55</f>
        <v>Gone up mainly due to Table 1053: volumes and mpans etc forecast,Table 1076: allowed revenue, and Gone down mainly due to Table 1041: load characteristics (Load Factor),Table 1041: load characteristics (Coincidence Factor),</v>
      </c>
    </row>
    <row r="10" spans="1:17" ht="43.5" thickBot="1" x14ac:dyDescent="0.25">
      <c r="A10" s="43"/>
      <c r="B10" s="50" t="s">
        <v>18</v>
      </c>
      <c r="C10" s="51"/>
      <c r="D10" s="52">
        <f>VLOOKUP($B10,[1]Tariffs!$A$15:$I$42,3,FALSE)</f>
        <v>4</v>
      </c>
      <c r="E10" s="57">
        <f>VLOOKUP($B10,[1]Tariffs!$A$15:$I$42,4,FALSE)</f>
        <v>2.8719999999999999</v>
      </c>
      <c r="F10" s="57">
        <f>VLOOKUP($B10,[1]Tariffs!$A$15:$I$42,5,FALSE)</f>
        <v>0.23499999999999999</v>
      </c>
      <c r="G10" s="57">
        <f>VLOOKUP($B10,[1]Tariffs!$A$15:$I$42,6,FALSE)</f>
        <v>0</v>
      </c>
      <c r="H10" s="57">
        <f>VLOOKUP($B10,[1]Tariffs!$A$15:$I$42,7,FALSE)</f>
        <v>6.59</v>
      </c>
      <c r="I10" s="57">
        <f>VLOOKUP($B10,[1]Tariffs!$A$15:$I$42,8,FALSE)</f>
        <v>0</v>
      </c>
      <c r="J10" s="57">
        <f>VLOOKUP($B10,[1]Tariffs!$A$15:$I$42,9,FALSE)</f>
        <v>0</v>
      </c>
      <c r="K10" s="53">
        <f t="shared" si="0"/>
        <v>0</v>
      </c>
      <c r="L10" s="61"/>
      <c r="M10" s="54">
        <f>VLOOKUP(B10,[1]Summary!$A$57:$J$150,9,FALSE)</f>
        <v>2.1249734804427773</v>
      </c>
      <c r="N10" s="54">
        <f ca="1">VLOOKUP(B10,[2]Summary!$A$56:$I$137,9,FALSE)</f>
        <v>1.9085683493044241</v>
      </c>
      <c r="O10" s="55">
        <f t="shared" ca="1" si="1"/>
        <v>0.11338610493945467</v>
      </c>
      <c r="P10" s="56">
        <f>VLOOKUP(B10,[1]Summary!$A$57:$J$150,10,FALSE)</f>
        <v>421.65647991821834</v>
      </c>
      <c r="Q10" s="64" t="str">
        <f>'Detailed Breakdown'!AW56&amp;" and "&amp;'Detailed Breakdown'!AX56</f>
        <v>Gone up mainly due to Table 1076: allowed revenue, and Gone down mainly due to Table 1041: load characteristics (Coincidence Factor),</v>
      </c>
    </row>
    <row r="11" spans="1:17" ht="29.25" thickBot="1" x14ac:dyDescent="0.25">
      <c r="A11" s="43"/>
      <c r="B11" s="50" t="s">
        <v>19</v>
      </c>
      <c r="C11" s="51"/>
      <c r="D11" s="52">
        <f>VLOOKUP($B11,[1]Tariffs!$A$15:$I$42,3,FALSE)</f>
        <v>4</v>
      </c>
      <c r="E11" s="57">
        <f>VLOOKUP($B11,[1]Tariffs!$A$15:$I$42,4,FALSE)</f>
        <v>0.22700000000000001</v>
      </c>
      <c r="F11" s="57">
        <f>VLOOKUP($B11,[1]Tariffs!$A$15:$I$42,5,FALSE)</f>
        <v>0</v>
      </c>
      <c r="G11" s="57">
        <f>VLOOKUP($B11,[1]Tariffs!$A$15:$I$42,6,FALSE)</f>
        <v>0</v>
      </c>
      <c r="H11" s="57">
        <f>VLOOKUP($B11,[1]Tariffs!$A$15:$I$42,7,FALSE)</f>
        <v>0</v>
      </c>
      <c r="I11" s="57">
        <f>VLOOKUP($B11,[1]Tariffs!$A$15:$I$42,8,FALSE)</f>
        <v>0</v>
      </c>
      <c r="J11" s="57">
        <f>VLOOKUP($B11,[1]Tariffs!$A$15:$I$42,9,FALSE)</f>
        <v>0</v>
      </c>
      <c r="K11" s="53">
        <f t="shared" si="0"/>
        <v>0</v>
      </c>
      <c r="L11" s="61"/>
      <c r="M11" s="54">
        <f>VLOOKUP(B11,[1]Summary!$A$57:$J$150,9,FALSE)</f>
        <v>0.22700000000000001</v>
      </c>
      <c r="N11" s="54">
        <f ca="1">VLOOKUP(B11,[2]Summary!$A$56:$I$137,9,FALSE)</f>
        <v>0.23299999999999998</v>
      </c>
      <c r="O11" s="55">
        <f t="shared" ca="1" si="1"/>
        <v>-2.5751072961373245E-2</v>
      </c>
      <c r="P11" s="56" t="str">
        <f>VLOOKUP(B11,[1]Summary!$A$57:$J$150,10,FALSE)</f>
        <v/>
      </c>
      <c r="Q11" s="64" t="str">
        <f>'Detailed Breakdown'!AW57&amp;" and "&amp;'Detailed Breakdown'!AX57</f>
        <v>Gone up mainly due to Table 1076: allowed revenue, and Gone down mainly due to Table 1061/1062: TPR data,</v>
      </c>
    </row>
    <row r="12" spans="1:17" ht="43.5" thickBot="1" x14ac:dyDescent="0.25">
      <c r="A12" s="43"/>
      <c r="B12" s="50" t="s">
        <v>20</v>
      </c>
      <c r="C12" s="51"/>
      <c r="D12" s="52" t="str">
        <f>VLOOKUP($B12,[1]Tariffs!$A$15:$I$42,3,FALSE)</f>
        <v>5-8</v>
      </c>
      <c r="E12" s="57">
        <f>VLOOKUP($B12,[1]Tariffs!$A$15:$I$42,4,FALSE)</f>
        <v>2.5739999999999998</v>
      </c>
      <c r="F12" s="57">
        <f>VLOOKUP($B12,[1]Tariffs!$A$15:$I$42,5,FALSE)</f>
        <v>0.22600000000000001</v>
      </c>
      <c r="G12" s="57">
        <f>VLOOKUP($B12,[1]Tariffs!$A$15:$I$42,6,FALSE)</f>
        <v>0</v>
      </c>
      <c r="H12" s="57">
        <f>VLOOKUP($B12,[1]Tariffs!$A$15:$I$42,7,FALSE)</f>
        <v>35.44</v>
      </c>
      <c r="I12" s="57">
        <f>VLOOKUP($B12,[1]Tariffs!$A$15:$I$42,8,FALSE)</f>
        <v>0</v>
      </c>
      <c r="J12" s="57">
        <f>VLOOKUP($B12,[1]Tariffs!$A$15:$I$42,9,FALSE)</f>
        <v>0</v>
      </c>
      <c r="K12" s="53">
        <f t="shared" si="0"/>
        <v>0</v>
      </c>
      <c r="L12" s="61"/>
      <c r="M12" s="54">
        <f>VLOOKUP(B12,[1]Summary!$A$57:$J$150,9,FALSE)</f>
        <v>2.2428857272206693</v>
      </c>
      <c r="N12" s="54">
        <f ca="1">VLOOKUP(B12,[2]Summary!$A$56:$I$137,9,FALSE)</f>
        <v>1.9900846071551854</v>
      </c>
      <c r="O12" s="55">
        <f t="shared" ca="1" si="1"/>
        <v>0.12703033788440865</v>
      </c>
      <c r="P12" s="56">
        <f>VLOOKUP(B12,[1]Summary!$A$57:$J$150,10,FALSE)</f>
        <v>2166.5827229888905</v>
      </c>
      <c r="Q12" s="64" t="str">
        <f>'Detailed Breakdown'!AW58&amp;" and "&amp;'Detailed Breakdown'!AX58</f>
        <v>Gone up mainly due to Table 1053: volumes and mpans etc forecast,Table 1076: allowed revenue, and Gone down mainly due to Table 1041: load characteristics (Coincidence Factor),</v>
      </c>
    </row>
    <row r="13" spans="1:17" ht="43.5" thickBot="1" x14ac:dyDescent="0.25">
      <c r="A13" s="43"/>
      <c r="B13" s="50" t="s">
        <v>21</v>
      </c>
      <c r="C13" s="51"/>
      <c r="D13" s="52" t="str">
        <f>VLOOKUP($B13,[1]Tariffs!$A$15:$I$42,3,FALSE)</f>
        <v>5-8</v>
      </c>
      <c r="E13" s="57">
        <f>VLOOKUP($B13,[1]Tariffs!$A$15:$I$42,4,FALSE)</f>
        <v>2.4449999999999998</v>
      </c>
      <c r="F13" s="57">
        <f>VLOOKUP($B13,[1]Tariffs!$A$15:$I$42,5,FALSE)</f>
        <v>0.20300000000000001</v>
      </c>
      <c r="G13" s="57">
        <f>VLOOKUP($B13,[1]Tariffs!$A$15:$I$42,6,FALSE)</f>
        <v>0</v>
      </c>
      <c r="H13" s="57">
        <f>VLOOKUP($B13,[1]Tariffs!$A$15:$I$42,7,FALSE)</f>
        <v>22.1</v>
      </c>
      <c r="I13" s="57">
        <f>VLOOKUP($B13,[1]Tariffs!$A$15:$I$42,8,FALSE)</f>
        <v>0</v>
      </c>
      <c r="J13" s="57">
        <f>VLOOKUP($B13,[1]Tariffs!$A$15:$I$42,9,FALSE)</f>
        <v>0</v>
      </c>
      <c r="K13" s="53">
        <f t="shared" si="0"/>
        <v>0</v>
      </c>
      <c r="L13" s="61"/>
      <c r="M13" s="54">
        <f>VLOOKUP(B13,[1]Summary!$A$57:$J$150,9,FALSE)</f>
        <v>2.0170166400795813</v>
      </c>
      <c r="N13" s="54">
        <f ca="1">VLOOKUP(B13,[2]Summary!$A$56:$I$137,9,FALSE)</f>
        <v>1.7689759200020827</v>
      </c>
      <c r="O13" s="55">
        <f t="shared" ca="1" si="1"/>
        <v>0.14021712634573702</v>
      </c>
      <c r="P13" s="56">
        <f>VLOOKUP(B13,[1]Summary!$A$57:$J$150,10,FALSE)</f>
        <v>2662.9518020879455</v>
      </c>
      <c r="Q13" s="64" t="str">
        <f>'Detailed Breakdown'!AW59&amp;" and "&amp;'Detailed Breakdown'!AX59</f>
        <v>Gone up mainly due to Table 1053: volumes and mpans etc forecast,Table 1076: allowed revenue, and Gone down mainly due to Table 1041: load characteristics (Coincidence Factor),</v>
      </c>
    </row>
    <row r="14" spans="1:17" ht="72" thickBot="1" x14ac:dyDescent="0.25">
      <c r="A14" s="43"/>
      <c r="B14" s="50" t="s">
        <v>22</v>
      </c>
      <c r="C14" s="51"/>
      <c r="D14" s="52" t="str">
        <f>VLOOKUP($B14,[1]Tariffs!$A$15:$I$42,3,FALSE)</f>
        <v>5-8</v>
      </c>
      <c r="E14" s="57">
        <f>VLOOKUP($B14,[1]Tariffs!$A$15:$I$42,4,FALSE)</f>
        <v>2.6080000000000001</v>
      </c>
      <c r="F14" s="57">
        <f>VLOOKUP($B14,[1]Tariffs!$A$15:$I$42,5,FALSE)</f>
        <v>0.13200000000000001</v>
      </c>
      <c r="G14" s="57">
        <f>VLOOKUP($B14,[1]Tariffs!$A$15:$I$42,6,FALSE)</f>
        <v>0</v>
      </c>
      <c r="H14" s="57">
        <f>VLOOKUP($B14,[1]Tariffs!$A$15:$I$42,7,FALSE)</f>
        <v>159.6</v>
      </c>
      <c r="I14" s="57">
        <f>VLOOKUP($B14,[1]Tariffs!$A$15:$I$42,8,FALSE)</f>
        <v>0</v>
      </c>
      <c r="J14" s="57">
        <f>VLOOKUP($B14,[1]Tariffs!$A$15:$I$42,9,FALSE)</f>
        <v>0</v>
      </c>
      <c r="K14" s="53">
        <f t="shared" si="0"/>
        <v>0</v>
      </c>
      <c r="L14" s="61"/>
      <c r="M14" s="54">
        <f>VLOOKUP(B14,[1]Summary!$A$57:$J$150,9,FALSE)</f>
        <v>2.5235452417383071</v>
      </c>
      <c r="N14" s="54">
        <f ca="1">VLOOKUP(B14,[2]Summary!$A$56:$I$137,9,FALSE)</f>
        <v>2.1350725005056241</v>
      </c>
      <c r="O14" s="55">
        <f t="shared" ca="1" si="1"/>
        <v>0.18194826692802502</v>
      </c>
      <c r="P14" s="56">
        <f>VLOOKUP(B14,[1]Summary!$A$57:$J$150,10,FALSE)</f>
        <v>3353.5643831096427</v>
      </c>
      <c r="Q14" s="64" t="str">
        <f>'Detailed Breakdown'!AW60&amp;" and "&amp;'Detailed Breakdown'!AX60</f>
        <v>Gone up mainly due to Table 1041: load characteristics (Load Factor),Table 1041: load characteristics (Coincidence Factor),Table 1053: volumes and mpans etc forecast,Table 1076: allowed revenue, and No factors contributing to greater than 2% downward change.</v>
      </c>
    </row>
    <row r="15" spans="1:17" ht="43.5" thickBot="1" x14ac:dyDescent="0.25">
      <c r="A15" s="43"/>
      <c r="B15" s="50" t="s">
        <v>23</v>
      </c>
      <c r="C15" s="51"/>
      <c r="D15" s="52">
        <f>VLOOKUP($B15,[1]Tariffs!$A$15:$I$42,3,FALSE)</f>
        <v>0</v>
      </c>
      <c r="E15" s="57">
        <f>VLOOKUP($B15,[1]Tariffs!$A$15:$I$42,4,FALSE)</f>
        <v>24.408000000000001</v>
      </c>
      <c r="F15" s="57">
        <f>VLOOKUP($B15,[1]Tariffs!$A$15:$I$42,5,FALSE)</f>
        <v>0.28699999999999998</v>
      </c>
      <c r="G15" s="57">
        <f>VLOOKUP($B15,[1]Tariffs!$A$15:$I$42,6,FALSE)</f>
        <v>0.161</v>
      </c>
      <c r="H15" s="57">
        <f>VLOOKUP($B15,[1]Tariffs!$A$15:$I$42,7,FALSE)</f>
        <v>9.0500000000000007</v>
      </c>
      <c r="I15" s="57">
        <f>VLOOKUP($B15,[1]Tariffs!$A$15:$I$42,8,FALSE)</f>
        <v>2.6</v>
      </c>
      <c r="J15" s="57">
        <f>VLOOKUP($B15,[1]Tariffs!$A$15:$I$42,9,FALSE)</f>
        <v>0.38200000000000001</v>
      </c>
      <c r="K15" s="53">
        <f t="shared" si="0"/>
        <v>2.6</v>
      </c>
      <c r="L15" s="62"/>
      <c r="M15" s="54">
        <f>VLOOKUP(B15,[1]Summary!$A$57:$J$150,9,FALSE)</f>
        <v>2.4313075382932472</v>
      </c>
      <c r="N15" s="54">
        <f ca="1">VLOOKUP(B15,[2]Summary!$A$56:$I$137,9,FALSE)</f>
        <v>2.1078082865134711</v>
      </c>
      <c r="O15" s="55">
        <f t="shared" ca="1" si="1"/>
        <v>0.15347660119264295</v>
      </c>
      <c r="P15" s="56">
        <f>VLOOKUP(B15,[1]Summary!$A$57:$J$150,10,FALSE)</f>
        <v>6540.8388432429419</v>
      </c>
      <c r="Q15" s="64" t="str">
        <f>'Detailed Breakdown'!AW61&amp;" and "&amp;'Detailed Breakdown'!AX61</f>
        <v>Gone up mainly due to Table 1053: volumes and mpans etc forecast,Table 1076: allowed revenue, and No factors contributing to greater than 2% downward change.</v>
      </c>
    </row>
    <row r="16" spans="1:17" ht="43.5" thickBot="1" x14ac:dyDescent="0.25">
      <c r="A16" s="43"/>
      <c r="B16" s="50" t="s">
        <v>24</v>
      </c>
      <c r="C16" s="51"/>
      <c r="D16" s="52">
        <f>VLOOKUP($B16,[1]Tariffs!$A$15:$I$42,3,FALSE)</f>
        <v>0</v>
      </c>
      <c r="E16" s="57">
        <f>VLOOKUP($B16,[1]Tariffs!$A$15:$I$42,4,FALSE)</f>
        <v>22.431000000000001</v>
      </c>
      <c r="F16" s="57">
        <f>VLOOKUP($B16,[1]Tariffs!$A$15:$I$42,5,FALSE)</f>
        <v>0.17</v>
      </c>
      <c r="G16" s="57">
        <f>VLOOKUP($B16,[1]Tariffs!$A$15:$I$42,6,FALSE)</f>
        <v>0.115</v>
      </c>
      <c r="H16" s="57">
        <f>VLOOKUP($B16,[1]Tariffs!$A$15:$I$42,7,FALSE)</f>
        <v>6.54</v>
      </c>
      <c r="I16" s="57">
        <f>VLOOKUP($B16,[1]Tariffs!$A$15:$I$42,8,FALSE)</f>
        <v>2.87</v>
      </c>
      <c r="J16" s="57">
        <f>VLOOKUP($B16,[1]Tariffs!$A$15:$I$42,9,FALSE)</f>
        <v>0.318</v>
      </c>
      <c r="K16" s="53">
        <f t="shared" si="0"/>
        <v>2.87</v>
      </c>
      <c r="L16" s="62"/>
      <c r="M16" s="54">
        <f>VLOOKUP(B16,[1]Summary!$A$57:$J$150,9,FALSE)</f>
        <v>2.1077707403970525</v>
      </c>
      <c r="N16" s="54">
        <f ca="1">VLOOKUP(B16,[2]Summary!$A$56:$I$137,9,FALSE)</f>
        <v>1.8055118594221196</v>
      </c>
      <c r="O16" s="55">
        <f t="shared" ca="1" si="1"/>
        <v>0.1674089701474879</v>
      </c>
      <c r="P16" s="56">
        <f>VLOOKUP(B16,[1]Summary!$A$57:$J$150,10,FALSE)</f>
        <v>12039.918151529291</v>
      </c>
      <c r="Q16" s="64" t="str">
        <f>'Detailed Breakdown'!AW62&amp;" and "&amp;'Detailed Breakdown'!AX62</f>
        <v>Gone up mainly due to Table 1053: volumes and mpans etc forecast,Table 1076: allowed revenue, and No factors contributing to greater than 2% downward change.</v>
      </c>
    </row>
    <row r="17" spans="1:17" ht="43.5" thickBot="1" x14ac:dyDescent="0.25">
      <c r="A17" s="43"/>
      <c r="B17" s="50" t="s">
        <v>25</v>
      </c>
      <c r="C17" s="51"/>
      <c r="D17" s="52">
        <f>VLOOKUP($B17,[1]Tariffs!$A$15:$I$42,3,FALSE)</f>
        <v>0</v>
      </c>
      <c r="E17" s="57">
        <f>VLOOKUP($B17,[1]Tariffs!$A$15:$I$42,4,FALSE)</f>
        <v>18.907</v>
      </c>
      <c r="F17" s="57">
        <f>VLOOKUP($B17,[1]Tariffs!$A$15:$I$42,5,FALSE)</f>
        <v>7.1999999999999995E-2</v>
      </c>
      <c r="G17" s="57">
        <f>VLOOKUP($B17,[1]Tariffs!$A$15:$I$42,6,FALSE)</f>
        <v>7.0999999999999994E-2</v>
      </c>
      <c r="H17" s="57">
        <f>VLOOKUP($B17,[1]Tariffs!$A$15:$I$42,7,FALSE)</f>
        <v>72.95</v>
      </c>
      <c r="I17" s="57">
        <f>VLOOKUP($B17,[1]Tariffs!$A$15:$I$42,8,FALSE)</f>
        <v>2.2200000000000002</v>
      </c>
      <c r="J17" s="57">
        <f>VLOOKUP($B17,[1]Tariffs!$A$15:$I$42,9,FALSE)</f>
        <v>0.25</v>
      </c>
      <c r="K17" s="53">
        <f t="shared" si="0"/>
        <v>2.2200000000000002</v>
      </c>
      <c r="L17" s="62"/>
      <c r="M17" s="54">
        <f>VLOOKUP(B17,[1]Summary!$A$57:$J$150,9,FALSE)</f>
        <v>1.5830406841931191</v>
      </c>
      <c r="N17" s="54">
        <f ca="1">VLOOKUP(B17,[2]Summary!$A$56:$I$137,9,FALSE)</f>
        <v>1.3378689236246752</v>
      </c>
      <c r="O17" s="55">
        <f t="shared" ca="1" si="1"/>
        <v>0.18325544172459174</v>
      </c>
      <c r="P17" s="56">
        <f>VLOOKUP(B17,[1]Summary!$A$57:$J$150,10,FALSE)</f>
        <v>47725.076559586378</v>
      </c>
      <c r="Q17" s="64" t="str">
        <f>'Detailed Breakdown'!AW63&amp;" and "&amp;'Detailed Breakdown'!AX63</f>
        <v>Gone up mainly due to Table 1053: volumes and mpans etc forecast,Table 1076: allowed revenue, and No factors contributing to greater than 2% downward change.</v>
      </c>
    </row>
    <row r="18" spans="1:17" ht="29.25" thickBot="1" x14ac:dyDescent="0.25">
      <c r="A18" s="43"/>
      <c r="B18" s="50" t="s">
        <v>26</v>
      </c>
      <c r="C18" s="51"/>
      <c r="D18" s="52">
        <f>VLOOKUP($B18,[1]Tariffs!$A$15:$I$42,3,FALSE)</f>
        <v>0</v>
      </c>
      <c r="E18" s="57">
        <f>VLOOKUP($B18,[1]Tariffs!$A$15:$I$42,4,FALSE)</f>
        <v>17.167000000000002</v>
      </c>
      <c r="F18" s="57">
        <f>VLOOKUP($B18,[1]Tariffs!$A$15:$I$42,5,FALSE)</f>
        <v>3.4000000000000002E-2</v>
      </c>
      <c r="G18" s="57">
        <f>VLOOKUP($B18,[1]Tariffs!$A$15:$I$42,6,FALSE)</f>
        <v>5.2999999999999999E-2</v>
      </c>
      <c r="H18" s="57">
        <f>VLOOKUP($B18,[1]Tariffs!$A$15:$I$42,7,FALSE)</f>
        <v>72.95</v>
      </c>
      <c r="I18" s="57">
        <f>VLOOKUP($B18,[1]Tariffs!$A$15:$I$42,8,FALSE)</f>
        <v>1.55</v>
      </c>
      <c r="J18" s="57">
        <f>VLOOKUP($B18,[1]Tariffs!$A$15:$I$42,9,FALSE)</f>
        <v>0.186</v>
      </c>
      <c r="K18" s="53">
        <f t="shared" si="0"/>
        <v>1.55</v>
      </c>
      <c r="L18" s="62"/>
      <c r="M18" s="54" t="str">
        <f>VLOOKUP(B18,[1]Summary!$A$57:$J$150,9,FALSE)</f>
        <v/>
      </c>
      <c r="N18" s="54" t="str">
        <f ca="1">VLOOKUP(B18,[2]Summary!$A$56:$I$137,9,FALSE)</f>
        <v/>
      </c>
      <c r="O18" s="55" t="e">
        <f t="shared" ca="1" si="1"/>
        <v>#VALUE!</v>
      </c>
      <c r="P18" s="56" t="str">
        <f>VLOOKUP(B18,[1]Summary!$A$57:$J$150,10,FALSE)</f>
        <v/>
      </c>
      <c r="Q18" s="64" t="str">
        <f>'Detailed Breakdown'!AW64&amp;" and "&amp;'Detailed Breakdown'!AX64</f>
        <v>No factors contributing to greater than 2% upward change. and No factors contributing to greater than 2% downward change.</v>
      </c>
    </row>
    <row r="19" spans="1:17" ht="43.5" thickBot="1" x14ac:dyDescent="0.25">
      <c r="A19" s="43"/>
      <c r="B19" s="50" t="s">
        <v>82</v>
      </c>
      <c r="C19" s="51"/>
      <c r="D19" s="52">
        <f>VLOOKUP($B19,[1]Tariffs!$A$15:$I$42,3,FALSE)</f>
        <v>8</v>
      </c>
      <c r="E19" s="57">
        <f>VLOOKUP($B19,[1]Tariffs!$A$15:$I$42,4,FALSE)</f>
        <v>2.3889999999999998</v>
      </c>
      <c r="F19" s="57">
        <f>VLOOKUP($B19,[1]Tariffs!$A$15:$I$42,5,FALSE)</f>
        <v>0</v>
      </c>
      <c r="G19" s="57">
        <f>VLOOKUP($B19,[1]Tariffs!$A$15:$I$42,6,FALSE)</f>
        <v>0</v>
      </c>
      <c r="H19" s="57">
        <f>VLOOKUP($B19,[1]Tariffs!$A$15:$I$42,7,FALSE)</f>
        <v>0</v>
      </c>
      <c r="I19" s="57">
        <f>VLOOKUP($B19,[1]Tariffs!$A$15:$I$42,8,FALSE)</f>
        <v>0</v>
      </c>
      <c r="J19" s="57">
        <f>VLOOKUP($B19,[1]Tariffs!$A$15:$I$42,9,FALSE)</f>
        <v>0</v>
      </c>
      <c r="K19" s="53">
        <f t="shared" si="0"/>
        <v>0</v>
      </c>
      <c r="L19" s="62"/>
      <c r="M19" s="54">
        <f>VLOOKUP(B19,[1]Summary!$A$57:$J$150,9,FALSE)</f>
        <v>2.3889999999999998</v>
      </c>
      <c r="N19" s="54">
        <v>3.214</v>
      </c>
      <c r="O19" s="55">
        <f t="shared" si="1"/>
        <v>-0.25668948350964538</v>
      </c>
      <c r="P19" s="56" t="str">
        <f>VLOOKUP(B19,[1]Summary!$A$57:$J$150,10,FALSE)</f>
        <v/>
      </c>
      <c r="Q19" s="64" t="str">
        <f>'Detailed Breakdown'!AW65&amp;" and "&amp;'Detailed Breakdown'!AX65</f>
        <v>Gone up mainly due to Table 1076: allowed revenue, and Gone down mainly due to Changes due to issue of Model version with DCP130,</v>
      </c>
    </row>
    <row r="20" spans="1:17" ht="43.5" thickBot="1" x14ac:dyDescent="0.25">
      <c r="A20" s="43"/>
      <c r="B20" s="50" t="s">
        <v>83</v>
      </c>
      <c r="C20" s="51"/>
      <c r="D20" s="52">
        <f>VLOOKUP($B20,[1]Tariffs!$A$15:$I$42,3,FALSE)</f>
        <v>1</v>
      </c>
      <c r="E20" s="57">
        <f>VLOOKUP($B20,[1]Tariffs!$A$15:$I$42,4,FALSE)</f>
        <v>3.5659999999999998</v>
      </c>
      <c r="F20" s="57">
        <f>VLOOKUP($B20,[1]Tariffs!$A$15:$I$42,5,FALSE)</f>
        <v>0</v>
      </c>
      <c r="G20" s="57">
        <f>VLOOKUP($B20,[1]Tariffs!$A$15:$I$42,6,FALSE)</f>
        <v>0</v>
      </c>
      <c r="H20" s="57">
        <f>VLOOKUP($B20,[1]Tariffs!$A$15:$I$42,7,FALSE)</f>
        <v>0</v>
      </c>
      <c r="I20" s="57">
        <f>VLOOKUP($B20,[1]Tariffs!$A$15:$I$42,8,FALSE)</f>
        <v>0</v>
      </c>
      <c r="J20" s="57">
        <f>VLOOKUP($B20,[1]Tariffs!$A$15:$I$42,9,FALSE)</f>
        <v>0</v>
      </c>
      <c r="K20" s="53">
        <f t="shared" si="0"/>
        <v>0</v>
      </c>
      <c r="L20" s="62"/>
      <c r="M20" s="54">
        <f>VLOOKUP(B20,[1]Summary!$A$57:$J$150,9,FALSE)</f>
        <v>3.5660000000000003</v>
      </c>
      <c r="N20" s="54">
        <v>3.214</v>
      </c>
      <c r="O20" s="55">
        <f t="shared" si="1"/>
        <v>0.10952084629744885</v>
      </c>
      <c r="P20" s="56" t="str">
        <f>VLOOKUP(B20,[1]Summary!$A$57:$J$150,10,FALSE)</f>
        <v/>
      </c>
      <c r="Q20" s="64" t="str">
        <f>'Detailed Breakdown'!AW66&amp;" and "&amp;'Detailed Breakdown'!AX66</f>
        <v>Gone up mainly due to Table 1053: volumes and mpans etc forecast,Table 1076: allowed revenue, and Gone down mainly due to Changes due to issue of Model version with DCP130,</v>
      </c>
    </row>
    <row r="21" spans="1:17" ht="72" thickBot="1" x14ac:dyDescent="0.25">
      <c r="A21" s="43"/>
      <c r="B21" s="50" t="s">
        <v>84</v>
      </c>
      <c r="C21" s="51"/>
      <c r="D21" s="52">
        <f>VLOOKUP($B21,[1]Tariffs!$A$15:$I$42,3,FALSE)</f>
        <v>1</v>
      </c>
      <c r="E21" s="57">
        <f>VLOOKUP($B21,[1]Tariffs!$A$15:$I$42,4,FALSE)</f>
        <v>6.03</v>
      </c>
      <c r="F21" s="57">
        <f>VLOOKUP($B21,[1]Tariffs!$A$15:$I$42,5,FALSE)</f>
        <v>0</v>
      </c>
      <c r="G21" s="57">
        <f>VLOOKUP($B21,[1]Tariffs!$A$15:$I$42,6,FALSE)</f>
        <v>0</v>
      </c>
      <c r="H21" s="57">
        <f>VLOOKUP($B21,[1]Tariffs!$A$15:$I$42,7,FALSE)</f>
        <v>0</v>
      </c>
      <c r="I21" s="57">
        <f>VLOOKUP($B21,[1]Tariffs!$A$15:$I$42,8,FALSE)</f>
        <v>0</v>
      </c>
      <c r="J21" s="57">
        <f>VLOOKUP($B21,[1]Tariffs!$A$15:$I$42,9,FALSE)</f>
        <v>0</v>
      </c>
      <c r="K21" s="53">
        <f t="shared" si="0"/>
        <v>0</v>
      </c>
      <c r="L21" s="62"/>
      <c r="M21" s="54">
        <f>VLOOKUP(B21,[1]Summary!$A$57:$J$150,9,FALSE)</f>
        <v>6.03</v>
      </c>
      <c r="N21" s="54">
        <v>3.214</v>
      </c>
      <c r="O21" s="55">
        <f t="shared" si="1"/>
        <v>0.87616677037958945</v>
      </c>
      <c r="P21" s="56" t="str">
        <f>VLOOKUP(B21,[1]Summary!$A$57:$J$150,10,FALSE)</f>
        <v/>
      </c>
      <c r="Q21" s="64" t="str">
        <f>'Detailed Breakdown'!AW67&amp;" and "&amp;'Detailed Breakdown'!AX67</f>
        <v>Gone up mainly due to Changes due to issue of Model version with DCP130,Table 1041: load characteristics (Load Factor),Table 1041: load characteristics (Coincidence Factor),Table 1053: volumes and mpans etc forecast,Table 1076: allowed revenue, and No factors contributing to greater than 2% downward change.</v>
      </c>
    </row>
    <row r="22" spans="1:17" ht="43.5" thickBot="1" x14ac:dyDescent="0.25">
      <c r="A22" s="43"/>
      <c r="B22" s="50" t="s">
        <v>85</v>
      </c>
      <c r="C22" s="51"/>
      <c r="D22" s="52">
        <f>VLOOKUP($B22,[1]Tariffs!$A$15:$I$42,3,FALSE)</f>
        <v>1</v>
      </c>
      <c r="E22" s="57">
        <f>VLOOKUP($B22,[1]Tariffs!$A$15:$I$42,4,FALSE)</f>
        <v>1.5509999999999999</v>
      </c>
      <c r="F22" s="57">
        <f>VLOOKUP($B22,[1]Tariffs!$A$15:$I$42,5,FALSE)</f>
        <v>0</v>
      </c>
      <c r="G22" s="57">
        <f>VLOOKUP($B22,[1]Tariffs!$A$15:$I$42,6,FALSE)</f>
        <v>0</v>
      </c>
      <c r="H22" s="57">
        <f>VLOOKUP($B22,[1]Tariffs!$A$15:$I$42,7,FALSE)</f>
        <v>0</v>
      </c>
      <c r="I22" s="57">
        <f>VLOOKUP($B22,[1]Tariffs!$A$15:$I$42,8,FALSE)</f>
        <v>0</v>
      </c>
      <c r="J22" s="57">
        <f>VLOOKUP($B22,[1]Tariffs!$A$15:$I$42,9,FALSE)</f>
        <v>0</v>
      </c>
      <c r="K22" s="53">
        <f t="shared" si="0"/>
        <v>0</v>
      </c>
      <c r="L22" s="61"/>
      <c r="M22" s="54">
        <f>E22</f>
        <v>1.5509999999999999</v>
      </c>
      <c r="N22" s="54">
        <v>3.214</v>
      </c>
      <c r="O22" s="55">
        <f t="shared" si="1"/>
        <v>-0.51742377100186687</v>
      </c>
      <c r="P22" s="56" t="str">
        <f>VLOOKUP(B22,[1]Summary!$A$57:$J$150,10,FALSE)</f>
        <v/>
      </c>
      <c r="Q22" s="64" t="str">
        <f>'Detailed Breakdown'!AW65&amp;" and "&amp;'Detailed Breakdown'!AX65</f>
        <v>Gone up mainly due to Table 1076: allowed revenue, and Gone down mainly due to Changes due to issue of Model version with DCP130,</v>
      </c>
    </row>
    <row r="23" spans="1:17" ht="42.75" x14ac:dyDescent="0.2">
      <c r="A23" s="43"/>
      <c r="B23" s="50" t="s">
        <v>27</v>
      </c>
      <c r="C23" s="51"/>
      <c r="D23" s="52">
        <f>VLOOKUP($B23,[1]Tariffs!$A$15:$I$42,3,FALSE)</f>
        <v>0</v>
      </c>
      <c r="E23" s="57">
        <f>VLOOKUP($B23,[1]Tariffs!$A$15:$I$42,4,FALSE)</f>
        <v>78.921999999999997</v>
      </c>
      <c r="F23" s="57">
        <f>VLOOKUP($B23,[1]Tariffs!$A$15:$I$42,5,FALSE)</f>
        <v>1.1779999999999999</v>
      </c>
      <c r="G23" s="57">
        <f>VLOOKUP($B23,[1]Tariffs!$A$15:$I$42,6,FALSE)</f>
        <v>0.90400000000000003</v>
      </c>
      <c r="H23" s="57">
        <f>VLOOKUP($B23,[1]Tariffs!$A$15:$I$42,7,FALSE)</f>
        <v>0</v>
      </c>
      <c r="I23" s="57">
        <f>VLOOKUP($B23,[1]Tariffs!$A$15:$I$42,8,FALSE)</f>
        <v>0</v>
      </c>
      <c r="J23" s="57">
        <f>VLOOKUP($B23,[1]Tariffs!$A$15:$I$42,9,FALSE)</f>
        <v>0</v>
      </c>
      <c r="K23" s="53">
        <f t="shared" si="0"/>
        <v>0</v>
      </c>
      <c r="L23" s="61"/>
      <c r="M23" s="54">
        <f>VLOOKUP(B23,[1]Summary!$A$57:$J$150,9,FALSE)</f>
        <v>3.4054293281019996</v>
      </c>
      <c r="N23" s="54">
        <f ca="1">VLOOKUP(B23,[2]Summary!$A$56:$I$137,9,FALSE)</f>
        <v>3.2665832151980232</v>
      </c>
      <c r="O23" s="55">
        <f t="shared" ca="1" si="1"/>
        <v>4.2504997961779978E-2</v>
      </c>
      <c r="P23" s="56" t="str">
        <f>VLOOKUP(B23,[1]Summary!$A$57:$J$150,10,FALSE)</f>
        <v/>
      </c>
      <c r="Q23" s="64" t="str">
        <f>'Detailed Breakdown'!AW66&amp;" and "&amp;'Detailed Breakdown'!AX66</f>
        <v>Gone up mainly due to Table 1053: volumes and mpans etc forecast,Table 1076: allowed revenue, and Gone down mainly due to Changes due to issue of Model version with DCP130,</v>
      </c>
    </row>
    <row r="24" spans="1:17" ht="15" customHeight="1" x14ac:dyDescent="0.2">
      <c r="A24" s="43"/>
      <c r="B24" s="50" t="s">
        <v>52</v>
      </c>
      <c r="C24" s="51"/>
      <c r="D24" s="52">
        <f>VLOOKUP($B24,[1]Tariffs!$A$15:$I$42,3,FALSE)</f>
        <v>8</v>
      </c>
      <c r="E24" s="57">
        <f>VLOOKUP($B24,[1]Tariffs!$A$15:$I$42,4,FALSE)</f>
        <v>-0.64900000000000002</v>
      </c>
      <c r="F24" s="57">
        <f>VLOOKUP($B24,[1]Tariffs!$A$15:$I$42,5,FALSE)</f>
        <v>0</v>
      </c>
      <c r="G24" s="57">
        <f>VLOOKUP($B24,[1]Tariffs!$A$15:$I$42,6,FALSE)</f>
        <v>0</v>
      </c>
      <c r="H24" s="57">
        <f>VLOOKUP($B24,[1]Tariffs!$A$15:$I$42,7,FALSE)</f>
        <v>0</v>
      </c>
      <c r="I24" s="57">
        <f>VLOOKUP($B24,[1]Tariffs!$A$15:$I$42,8,FALSE)</f>
        <v>0</v>
      </c>
      <c r="J24" s="57">
        <f>VLOOKUP($B24,[1]Tariffs!$A$15:$I$42,9,FALSE)</f>
        <v>0</v>
      </c>
      <c r="K24" s="53">
        <f t="shared" si="0"/>
        <v>0</v>
      </c>
      <c r="L24" s="61"/>
      <c r="M24" s="54">
        <f>VLOOKUP(B24,[1]Summary!$A$57:$J$150,9,FALSE)</f>
        <v>-0.64900000000000002</v>
      </c>
      <c r="N24" s="54">
        <f ca="1">VLOOKUP(B24,[2]Summary!$A$56:$I$137,9,FALSE)</f>
        <v>-0.625</v>
      </c>
      <c r="O24" s="55">
        <f t="shared" ca="1" si="1"/>
        <v>3.839999999999999E-2</v>
      </c>
      <c r="P24" s="56" t="str">
        <f>VLOOKUP(B24,[1]Summary!$A$57:$J$150,10,FALSE)</f>
        <v/>
      </c>
      <c r="Q24" s="58"/>
    </row>
    <row r="25" spans="1:17" ht="15" customHeight="1" x14ac:dyDescent="0.2">
      <c r="A25" s="43"/>
      <c r="B25" s="50" t="s">
        <v>53</v>
      </c>
      <c r="C25" s="51"/>
      <c r="D25" s="52">
        <f>VLOOKUP($B25,[1]Tariffs!$A$15:$I$42,3,FALSE)</f>
        <v>8</v>
      </c>
      <c r="E25" s="57">
        <f>VLOOKUP($B25,[1]Tariffs!$A$15:$I$42,4,FALSE)</f>
        <v>-0.59799999999999998</v>
      </c>
      <c r="F25" s="57">
        <f>VLOOKUP($B25,[1]Tariffs!$A$15:$I$42,5,FALSE)</f>
        <v>0</v>
      </c>
      <c r="G25" s="57">
        <f>VLOOKUP($B25,[1]Tariffs!$A$15:$I$42,6,FALSE)</f>
        <v>0</v>
      </c>
      <c r="H25" s="57">
        <f>VLOOKUP($B25,[1]Tariffs!$A$15:$I$42,7,FALSE)</f>
        <v>0</v>
      </c>
      <c r="I25" s="57">
        <f>VLOOKUP($B25,[1]Tariffs!$A$15:$I$42,8,FALSE)</f>
        <v>0</v>
      </c>
      <c r="J25" s="57">
        <f>VLOOKUP($B25,[1]Tariffs!$A$15:$I$42,9,FALSE)</f>
        <v>0</v>
      </c>
      <c r="K25" s="53">
        <f t="shared" si="0"/>
        <v>0</v>
      </c>
      <c r="L25" s="61"/>
      <c r="M25" s="54" t="str">
        <f>VLOOKUP(B25,[1]Summary!$A$57:$J$150,9,FALSE)</f>
        <v/>
      </c>
      <c r="N25" s="54" t="str">
        <f ca="1">VLOOKUP(B25,[2]Summary!$A$56:$I$137,9,FALSE)</f>
        <v/>
      </c>
      <c r="O25" s="55" t="e">
        <f t="shared" ca="1" si="1"/>
        <v>#VALUE!</v>
      </c>
      <c r="P25" s="56" t="str">
        <f>VLOOKUP(B25,[1]Summary!$A$57:$J$150,10,FALSE)</f>
        <v/>
      </c>
      <c r="Q25" s="58"/>
    </row>
    <row r="26" spans="1:17" x14ac:dyDescent="0.2">
      <c r="A26" s="43"/>
      <c r="B26" s="50" t="s">
        <v>54</v>
      </c>
      <c r="C26" s="51"/>
      <c r="D26" s="52">
        <f>VLOOKUP($B26,[1]Tariffs!$A$15:$I$42,3,FALSE)</f>
        <v>0</v>
      </c>
      <c r="E26" s="57">
        <f>VLOOKUP($B26,[1]Tariffs!$A$15:$I$42,4,FALSE)</f>
        <v>-0.64900000000000002</v>
      </c>
      <c r="F26" s="57">
        <f>VLOOKUP($B26,[1]Tariffs!$A$15:$I$42,5,FALSE)</f>
        <v>0</v>
      </c>
      <c r="G26" s="57">
        <f>VLOOKUP($B26,[1]Tariffs!$A$15:$I$42,6,FALSE)</f>
        <v>0</v>
      </c>
      <c r="H26" s="57">
        <f>VLOOKUP($B26,[1]Tariffs!$A$15:$I$42,7,FALSE)</f>
        <v>0</v>
      </c>
      <c r="I26" s="57">
        <f>VLOOKUP($B26,[1]Tariffs!$A$15:$I$42,8,FALSE)</f>
        <v>0</v>
      </c>
      <c r="J26" s="57">
        <f>VLOOKUP($B26,[1]Tariffs!$A$15:$I$42,9,FALSE)</f>
        <v>0.14699999999999999</v>
      </c>
      <c r="K26" s="53">
        <f t="shared" si="0"/>
        <v>0</v>
      </c>
      <c r="L26" s="61"/>
      <c r="M26" s="54">
        <f>VLOOKUP(B26,[1]Summary!$A$57:$J$150,9,FALSE)</f>
        <v>-0.64680460497224745</v>
      </c>
      <c r="N26" s="54">
        <f ca="1">VLOOKUP(B26,[2]Summary!$A$56:$I$137,9,FALSE)</f>
        <v>-0.62432700700381105</v>
      </c>
      <c r="O26" s="55">
        <f t="shared" ca="1" si="1"/>
        <v>3.6002924294926686E-2</v>
      </c>
      <c r="P26" s="56" t="str">
        <f>VLOOKUP(B26,[1]Summary!$A$57:$J$150,10,FALSE)</f>
        <v/>
      </c>
      <c r="Q26" s="58"/>
    </row>
    <row r="27" spans="1:17" ht="15" customHeight="1" x14ac:dyDescent="0.2">
      <c r="A27" s="43"/>
      <c r="B27" s="50" t="s">
        <v>55</v>
      </c>
      <c r="C27" s="51"/>
      <c r="D27" s="52">
        <f>VLOOKUP($B27,[1]Tariffs!$A$15:$I$42,3,FALSE)</f>
        <v>0</v>
      </c>
      <c r="E27" s="57">
        <f>VLOOKUP($B27,[1]Tariffs!$A$15:$I$42,4,FALSE)</f>
        <v>-7.4779999999999998</v>
      </c>
      <c r="F27" s="57">
        <f>VLOOKUP($B27,[1]Tariffs!$A$15:$I$42,5,FALSE)</f>
        <v>-0.29899999999999999</v>
      </c>
      <c r="G27" s="57">
        <f>VLOOKUP($B27,[1]Tariffs!$A$15:$I$42,6,FALSE)</f>
        <v>-0.157</v>
      </c>
      <c r="H27" s="57">
        <f>VLOOKUP($B27,[1]Tariffs!$A$15:$I$42,7,FALSE)</f>
        <v>0</v>
      </c>
      <c r="I27" s="57">
        <f>VLOOKUP($B27,[1]Tariffs!$A$15:$I$42,8,FALSE)</f>
        <v>0</v>
      </c>
      <c r="J27" s="57">
        <f>VLOOKUP($B27,[1]Tariffs!$A$15:$I$42,9,FALSE)</f>
        <v>0.14699999999999999</v>
      </c>
      <c r="K27" s="53">
        <f t="shared" si="0"/>
        <v>0</v>
      </c>
      <c r="L27" s="61"/>
      <c r="M27" s="54">
        <f>VLOOKUP(B27,[1]Summary!$A$57:$J$150,9,FALSE)</f>
        <v>-1.2799429144036392</v>
      </c>
      <c r="N27" s="54">
        <f ca="1">VLOOKUP(B27,[2]Summary!$A$56:$I$137,9,FALSE)</f>
        <v>-4.7948553846051531</v>
      </c>
      <c r="O27" s="55">
        <f t="shared" ca="1" si="1"/>
        <v>-0.73305912029940401</v>
      </c>
      <c r="P27" s="56" t="str">
        <f>VLOOKUP(B27,[1]Summary!$A$57:$J$150,10,FALSE)</f>
        <v/>
      </c>
      <c r="Q27" s="58"/>
    </row>
    <row r="28" spans="1:17" ht="15" customHeight="1" x14ac:dyDescent="0.2">
      <c r="A28" s="43"/>
      <c r="B28" s="50" t="s">
        <v>56</v>
      </c>
      <c r="C28" s="51"/>
      <c r="D28" s="52">
        <f>VLOOKUP($B28,[1]Tariffs!$A$15:$I$42,3,FALSE)</f>
        <v>0</v>
      </c>
      <c r="E28" s="57">
        <f>VLOOKUP($B28,[1]Tariffs!$A$15:$I$42,4,FALSE)</f>
        <v>-0.59799999999999998</v>
      </c>
      <c r="F28" s="57">
        <f>VLOOKUP($B28,[1]Tariffs!$A$15:$I$42,5,FALSE)</f>
        <v>0</v>
      </c>
      <c r="G28" s="57">
        <f>VLOOKUP($B28,[1]Tariffs!$A$15:$I$42,6,FALSE)</f>
        <v>0</v>
      </c>
      <c r="H28" s="57">
        <f>VLOOKUP($B28,[1]Tariffs!$A$15:$I$42,7,FALSE)</f>
        <v>0</v>
      </c>
      <c r="I28" s="57">
        <f>VLOOKUP($B28,[1]Tariffs!$A$15:$I$42,8,FALSE)</f>
        <v>0</v>
      </c>
      <c r="J28" s="57">
        <f>VLOOKUP($B28,[1]Tariffs!$A$15:$I$42,9,FALSE)</f>
        <v>0.126</v>
      </c>
      <c r="K28" s="53">
        <f t="shared" si="0"/>
        <v>0</v>
      </c>
      <c r="L28" s="61"/>
      <c r="M28" s="54">
        <f>VLOOKUP(B28,[1]Summary!$A$57:$J$150,9,FALSE)</f>
        <v>-0.5901094902711842</v>
      </c>
      <c r="N28" s="54">
        <f ca="1">VLOOKUP(B28,[2]Summary!$A$56:$I$137,9,FALSE)</f>
        <v>-0.5769633833871336</v>
      </c>
      <c r="O28" s="55">
        <f t="shared" ca="1" si="1"/>
        <v>2.2784993402657161E-2</v>
      </c>
      <c r="P28" s="56" t="str">
        <f>VLOOKUP(B28,[1]Summary!$A$57:$J$150,10,FALSE)</f>
        <v/>
      </c>
      <c r="Q28" s="58"/>
    </row>
    <row r="29" spans="1:17" ht="15" customHeight="1" x14ac:dyDescent="0.2">
      <c r="A29" s="43"/>
      <c r="B29" s="50" t="s">
        <v>57</v>
      </c>
      <c r="C29" s="51"/>
      <c r="D29" s="52">
        <f>VLOOKUP($B29,[1]Tariffs!$A$15:$I$42,3,FALSE)</f>
        <v>0</v>
      </c>
      <c r="E29" s="57">
        <f>VLOOKUP($B29,[1]Tariffs!$A$15:$I$42,4,FALSE)</f>
        <v>-7.008</v>
      </c>
      <c r="F29" s="57">
        <f>VLOOKUP($B29,[1]Tariffs!$A$15:$I$42,5,FALSE)</f>
        <v>-0.26200000000000001</v>
      </c>
      <c r="G29" s="57">
        <f>VLOOKUP($B29,[1]Tariffs!$A$15:$I$42,6,FALSE)</f>
        <v>-0.14199999999999999</v>
      </c>
      <c r="H29" s="57">
        <f>VLOOKUP($B29,[1]Tariffs!$A$15:$I$42,7,FALSE)</f>
        <v>0</v>
      </c>
      <c r="I29" s="57">
        <f>VLOOKUP($B29,[1]Tariffs!$A$15:$I$42,8,FALSE)</f>
        <v>0</v>
      </c>
      <c r="J29" s="57">
        <f>VLOOKUP($B29,[1]Tariffs!$A$15:$I$42,9,FALSE)</f>
        <v>0.126</v>
      </c>
      <c r="K29" s="53">
        <f t="shared" si="0"/>
        <v>0</v>
      </c>
      <c r="L29" s="61"/>
      <c r="M29" s="54">
        <f>VLOOKUP(B29,[1]Summary!$A$57:$J$150,9,FALSE)</f>
        <v>-0.60518036716959889</v>
      </c>
      <c r="N29" s="54">
        <f ca="1">VLOOKUP(B29,[2]Summary!$A$56:$I$137,9,FALSE)</f>
        <v>-0.43854586455906452</v>
      </c>
      <c r="O29" s="55">
        <f t="shared" ca="1" si="1"/>
        <v>0.3799705254958381</v>
      </c>
      <c r="P29" s="56" t="str">
        <f>VLOOKUP(B29,[1]Summary!$A$57:$J$150,10,FALSE)</f>
        <v/>
      </c>
      <c r="Q29" s="58"/>
    </row>
    <row r="30" spans="1:17" x14ac:dyDescent="0.2">
      <c r="A30" s="43"/>
      <c r="B30" s="50" t="s">
        <v>58</v>
      </c>
      <c r="C30" s="51"/>
      <c r="D30" s="52">
        <f>VLOOKUP($B30,[1]Tariffs!$A$15:$I$42,3,FALSE)</f>
        <v>0</v>
      </c>
      <c r="E30" s="57">
        <f>VLOOKUP($B30,[1]Tariffs!$A$15:$I$42,4,FALSE)</f>
        <v>-0.36799999999999999</v>
      </c>
      <c r="F30" s="57">
        <f>VLOOKUP($B30,[1]Tariffs!$A$15:$I$42,5,FALSE)</f>
        <v>0</v>
      </c>
      <c r="G30" s="57">
        <f>VLOOKUP($B30,[1]Tariffs!$A$15:$I$42,6,FALSE)</f>
        <v>0</v>
      </c>
      <c r="H30" s="57">
        <f>VLOOKUP($B30,[1]Tariffs!$A$15:$I$42,7,FALSE)</f>
        <v>31.35</v>
      </c>
      <c r="I30" s="57">
        <f>VLOOKUP($B30,[1]Tariffs!$A$15:$I$42,8,FALSE)</f>
        <v>0</v>
      </c>
      <c r="J30" s="57">
        <f>VLOOKUP($B30,[1]Tariffs!$A$15:$I$42,9,FALSE)</f>
        <v>9.1999999999999998E-2</v>
      </c>
      <c r="K30" s="53">
        <f t="shared" si="0"/>
        <v>0</v>
      </c>
      <c r="L30" s="61"/>
      <c r="M30" s="54">
        <f>VLOOKUP(B30,[1]Summary!$A$57:$J$150,9,FALSE)</f>
        <v>-0.35478720953923876</v>
      </c>
      <c r="N30" s="54">
        <f ca="1">VLOOKUP(B30,[2]Summary!$A$56:$I$137,9,FALSE)</f>
        <v>-0.33878219803115672</v>
      </c>
      <c r="O30" s="55">
        <f t="shared" ca="1" si="1"/>
        <v>4.7242776040463896E-2</v>
      </c>
      <c r="P30" s="56">
        <f>VLOOKUP(B30,[1]Summary!$A$57:$J$150,10,FALSE)</f>
        <v>-3944.947765806452</v>
      </c>
      <c r="Q30" s="58"/>
    </row>
    <row r="31" spans="1:17" x14ac:dyDescent="0.2">
      <c r="A31" s="43"/>
      <c r="B31" s="50" t="s">
        <v>59</v>
      </c>
      <c r="C31" s="51"/>
      <c r="D31" s="52">
        <f>VLOOKUP($B31,[1]Tariffs!$A$15:$I$42,3,FALSE)</f>
        <v>0</v>
      </c>
      <c r="E31" s="57">
        <f>VLOOKUP($B31,[1]Tariffs!$A$15:$I$42,4,FALSE)</f>
        <v>-4.8339999999999996</v>
      </c>
      <c r="F31" s="57">
        <f>VLOOKUP($B31,[1]Tariffs!$A$15:$I$42,5,FALSE)</f>
        <v>-9.6000000000000002E-2</v>
      </c>
      <c r="G31" s="57">
        <f>VLOOKUP($B31,[1]Tariffs!$A$15:$I$42,6,FALSE)</f>
        <v>-7.6999999999999999E-2</v>
      </c>
      <c r="H31" s="57">
        <f>VLOOKUP($B31,[1]Tariffs!$A$15:$I$42,7,FALSE)</f>
        <v>31.35</v>
      </c>
      <c r="I31" s="57">
        <f>VLOOKUP($B31,[1]Tariffs!$A$15:$I$42,8,FALSE)</f>
        <v>0</v>
      </c>
      <c r="J31" s="57">
        <f>VLOOKUP($B31,[1]Tariffs!$A$15:$I$42,9,FALSE)</f>
        <v>9.1999999999999998E-2</v>
      </c>
      <c r="K31" s="53">
        <f t="shared" si="0"/>
        <v>0</v>
      </c>
      <c r="L31" s="61"/>
      <c r="M31" s="54">
        <f>VLOOKUP(B31,[1]Summary!$A$57:$J$150,9,FALSE)</f>
        <v>-0.37455931801937825</v>
      </c>
      <c r="N31" s="54">
        <f ca="1">VLOOKUP(B31,[2]Summary!$A$56:$I$137,9,FALSE)</f>
        <v>-0.36347718487093089</v>
      </c>
      <c r="O31" s="55">
        <f t="shared" ca="1" si="1"/>
        <v>3.0489212555067535E-2</v>
      </c>
      <c r="P31" s="56">
        <f>VLOOKUP(B31,[1]Summary!$A$57:$J$150,10,FALSE)</f>
        <v>-14238.300036297869</v>
      </c>
      <c r="Q31" s="58"/>
    </row>
    <row r="32" spans="1:17" x14ac:dyDescent="0.2">
      <c r="A32" s="43"/>
      <c r="B32" s="50" t="s">
        <v>60</v>
      </c>
      <c r="C32" s="51"/>
      <c r="D32" s="52">
        <f>VLOOKUP($B32,[1]Tariffs!$A$15:$I$42,3,FALSE)</f>
        <v>0</v>
      </c>
      <c r="E32" s="57">
        <f>VLOOKUP($B32,[1]Tariffs!$A$15:$I$42,4,FALSE)</f>
        <v>-4.5129999999999999</v>
      </c>
      <c r="F32" s="57">
        <f>VLOOKUP($B32,[1]Tariffs!$A$15:$I$42,5,FALSE)</f>
        <v>-7.4999999999999997E-2</v>
      </c>
      <c r="G32" s="57">
        <f>VLOOKUP($B32,[1]Tariffs!$A$15:$I$42,6,FALSE)</f>
        <v>-6.9000000000000006E-2</v>
      </c>
      <c r="H32" s="57">
        <f>VLOOKUP($B32,[1]Tariffs!$A$15:$I$42,7,FALSE)</f>
        <v>31.35</v>
      </c>
      <c r="I32" s="57">
        <f>VLOOKUP($B32,[1]Tariffs!$A$15:$I$42,8,FALSE)</f>
        <v>0</v>
      </c>
      <c r="J32" s="57">
        <f>VLOOKUP($B32,[1]Tariffs!$A$15:$I$42,9,FALSE)</f>
        <v>6.6000000000000003E-2</v>
      </c>
      <c r="K32" s="53">
        <f t="shared" si="0"/>
        <v>0</v>
      </c>
      <c r="L32" s="61"/>
      <c r="M32" s="54" t="str">
        <f>VLOOKUP(B32,[1]Summary!$A$57:$J$150,9,FALSE)</f>
        <v/>
      </c>
      <c r="N32" s="54" t="str">
        <f ca="1">VLOOKUP(B32,[2]Summary!$A$56:$I$137,9,FALSE)</f>
        <v/>
      </c>
      <c r="O32" s="55" t="e">
        <f t="shared" ca="1" si="1"/>
        <v>#VALUE!</v>
      </c>
      <c r="P32" s="56">
        <f>VLOOKUP(B32,[1]Summary!$A$57:$J$150,10,FALSE)</f>
        <v>114.42750000000001</v>
      </c>
      <c r="Q32" s="58"/>
    </row>
    <row r="33" spans="1:17" ht="15" customHeight="1" x14ac:dyDescent="0.2">
      <c r="A33" s="43"/>
      <c r="B33" s="50" t="s">
        <v>61</v>
      </c>
      <c r="C33" s="51"/>
      <c r="D33" s="52">
        <f>VLOOKUP($B33,[1]Tariffs!$A$15:$I$42,3,FALSE)</f>
        <v>0</v>
      </c>
      <c r="E33" s="57">
        <f>VLOOKUP($B33,[1]Tariffs!$A$15:$I$42,4,FALSE)</f>
        <v>-0.33600000000000002</v>
      </c>
      <c r="F33" s="57">
        <f>VLOOKUP($B33,[1]Tariffs!$A$15:$I$42,5,FALSE)</f>
        <v>0</v>
      </c>
      <c r="G33" s="57">
        <f>VLOOKUP($B33,[1]Tariffs!$A$15:$I$42,6,FALSE)</f>
        <v>0</v>
      </c>
      <c r="H33" s="57">
        <f>VLOOKUP($B33,[1]Tariffs!$A$15:$I$42,7,FALSE)</f>
        <v>31.35</v>
      </c>
      <c r="I33" s="57">
        <f>VLOOKUP($B33,[1]Tariffs!$A$15:$I$42,8,FALSE)</f>
        <v>0</v>
      </c>
      <c r="J33" s="57">
        <f>VLOOKUP($B33,[1]Tariffs!$A$15:$I$42,9,FALSE)</f>
        <v>6.6000000000000003E-2</v>
      </c>
      <c r="K33" s="53">
        <f t="shared" si="0"/>
        <v>0</v>
      </c>
      <c r="L33" s="61"/>
      <c r="M33" s="54" t="str">
        <f>VLOOKUP(B33,[1]Summary!$A$57:$J$150,9,FALSE)</f>
        <v/>
      </c>
      <c r="N33" s="54">
        <f ca="1">VLOOKUP(B33,[2]Summary!$A$56:$I$137,9,FALSE)</f>
        <v>-4.3282517114270662E-2</v>
      </c>
      <c r="O33" s="55" t="e">
        <f t="shared" ca="1" si="1"/>
        <v>#VALUE!</v>
      </c>
      <c r="P33" s="56">
        <f>VLOOKUP(B33,[1]Summary!$A$57:$J$150,10,FALSE)</f>
        <v>114.42750000000001</v>
      </c>
      <c r="Q33" s="58"/>
    </row>
  </sheetData>
  <mergeCells count="2">
    <mergeCell ref="B4:L4"/>
    <mergeCell ref="M4:Q4"/>
  </mergeCells>
  <conditionalFormatting sqref="E6:L33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Detailed Breakdown</vt:lpstr>
      <vt:lpstr>Summary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dwornell</cp:lastModifiedBy>
  <cp:lastPrinted>2012-05-15T09:18:35Z</cp:lastPrinted>
  <dcterms:created xsi:type="dcterms:W3CDTF">2012-04-17T13:56:47Z</dcterms:created>
  <dcterms:modified xsi:type="dcterms:W3CDTF">2012-12-18T08:43:31Z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